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60" yWindow="480" windowWidth="8295" windowHeight="5985" tabRatio="760" firstSheet="30" activeTab="43"/>
  </bookViews>
  <sheets>
    <sheet name="Ttbtuan4" sheetId="26" state="veryHidden" r:id="rId1"/>
    <sheet name="ngay31" sheetId="136" r:id="rId2"/>
    <sheet name="ngay30" sheetId="135" r:id="rId3"/>
    <sheet name="ngay29" sheetId="134" r:id="rId4"/>
    <sheet name="ngay28" sheetId="133" r:id="rId5"/>
    <sheet name="ngay27" sheetId="132" r:id="rId6"/>
    <sheet name="ngay26" sheetId="131" r:id="rId7"/>
    <sheet name="ngay25" sheetId="130" r:id="rId8"/>
    <sheet name="ngay24" sheetId="129" r:id="rId9"/>
    <sheet name="ngay23" sheetId="128" r:id="rId10"/>
    <sheet name="ngay22" sheetId="127" r:id="rId11"/>
    <sheet name="ngay21" sheetId="126" r:id="rId12"/>
    <sheet name="ngay20" sheetId="125" r:id="rId13"/>
    <sheet name="ngay19" sheetId="124" r:id="rId14"/>
    <sheet name="ngay18" sheetId="123" r:id="rId15"/>
    <sheet name="ngay17" sheetId="122" r:id="rId16"/>
    <sheet name="ngay16" sheetId="121" r:id="rId17"/>
    <sheet name="ngay15" sheetId="120" r:id="rId18"/>
    <sheet name="ngay14" sheetId="119" r:id="rId19"/>
    <sheet name="ngay13" sheetId="118" r:id="rId20"/>
    <sheet name="ngay12" sheetId="117" r:id="rId21"/>
    <sheet name="ngay11" sheetId="116" r:id="rId22"/>
    <sheet name="ngay10" sheetId="115" r:id="rId23"/>
    <sheet name="ngay9" sheetId="114" r:id="rId24"/>
    <sheet name="ngay8" sheetId="113" r:id="rId25"/>
    <sheet name="ngay7" sheetId="112" r:id="rId26"/>
    <sheet name="ngay6" sheetId="111" r:id="rId27"/>
    <sheet name="ngay5" sheetId="110" r:id="rId28"/>
    <sheet name="ngay4" sheetId="108" r:id="rId29"/>
    <sheet name="ngay3" sheetId="109" r:id="rId30"/>
    <sheet name="ngay2" sheetId="105" r:id="rId31"/>
    <sheet name="ngay1" sheetId="14" r:id="rId32"/>
    <sheet name="Utuan3" sheetId="151" r:id="rId33"/>
    <sheet name="Ttbtuan1" sheetId="137" r:id="rId34"/>
    <sheet name="Tmtuan1" sheetId="138" r:id="rId35"/>
    <sheet name="Txtuan1" sheetId="139" r:id="rId36"/>
    <sheet name="Rtuan1" sheetId="140" r:id="rId37"/>
    <sheet name="Ttbtuan2" sheetId="141" r:id="rId38"/>
    <sheet name="Tmtuan2" sheetId="142" r:id="rId39"/>
    <sheet name="Txtuan2" sheetId="143" r:id="rId40"/>
    <sheet name="Rtuan2" sheetId="144" r:id="rId41"/>
    <sheet name="Ttbtuan3" sheetId="145" r:id="rId42"/>
    <sheet name="Tmtuan3" sheetId="146" r:id="rId43"/>
    <sheet name="Txtuan3" sheetId="147" r:id="rId44"/>
    <sheet name="Rtuan3" sheetId="148" r:id="rId45"/>
    <sheet name="Utuan1" sheetId="149" r:id="rId46"/>
    <sheet name="Utuan2" sheetId="150" r:id="rId47"/>
    <sheet name="Ttb" sheetId="95" r:id="rId48"/>
    <sheet name="Tm" sheetId="66" r:id="rId49"/>
    <sheet name="Tx" sheetId="65" r:id="rId50"/>
    <sheet name="Rx" sheetId="67" r:id="rId51"/>
    <sheet name="R (7h)" sheetId="88" state="hidden" r:id="rId52"/>
    <sheet name="R (19h)" sheetId="89" state="hidden" r:id="rId53"/>
    <sheet name="Utb" sheetId="73" r:id="rId54"/>
    <sheet name="Um" sheetId="71" r:id="rId55"/>
    <sheet name="dd" sheetId="91" r:id="rId56"/>
    <sheet name="ff" sheetId="92" r:id="rId57"/>
    <sheet name="Ttb (D)" sheetId="94" state="hidden" r:id="rId58"/>
    <sheet name="Ttb (N)" sheetId="93" state="hidden" r:id="rId59"/>
    <sheet name="Umklv1" sheetId="85" r:id="rId60"/>
    <sheet name="Tbthang" sheetId="61" r:id="rId61"/>
    <sheet name="Retdam" sheetId="78" r:id="rId62"/>
    <sheet name="Nangnong" sheetId="77" r:id="rId63"/>
    <sheet name="Nhiet2cap" sheetId="98" r:id="rId64"/>
    <sheet name="Nhiet3cap" sheetId="97" r:id="rId65"/>
    <sheet name="Mua2cap" sheetId="99" r:id="rId66"/>
    <sheet name="Mua3cap" sheetId="96" r:id="rId67"/>
    <sheet name="P &amp; T(1) " sheetId="152" state="hidden" r:id="rId68"/>
    <sheet name="1.Gian do THANHHOA" sheetId="153" r:id="rId69"/>
    <sheet name="2.Giando HoiXuan" sheetId="154" r:id="rId70"/>
    <sheet name="3.Giando Vinh" sheetId="155" r:id="rId71"/>
    <sheet name="4.Giando HaTinh" sheetId="156" r:id="rId72"/>
    <sheet name="Sheet1" sheetId="103" state="hidden" r:id="rId73"/>
  </sheets>
  <definedNames>
    <definedName name="_xlnm.Extract" localSheetId="0">Ttbtuan4!$B$4:$B$85</definedName>
    <definedName name="_xlnm.Print_Titles" localSheetId="36">Rtuan1!$1:$2</definedName>
    <definedName name="_xlnm.Print_Titles" localSheetId="40">Rtuan2!$1:$2</definedName>
    <definedName name="_xlnm.Print_Titles" localSheetId="44">Rtuan3!$1:$2</definedName>
    <definedName name="_xlnm.Print_Titles" localSheetId="60">Tbthang!$2:$2</definedName>
    <definedName name="_xlnm.Print_Titles" localSheetId="34">Tmtuan1!$1:$2</definedName>
    <definedName name="_xlnm.Print_Titles" localSheetId="38">Tmtuan2!$1:$2</definedName>
    <definedName name="_xlnm.Print_Titles" localSheetId="42">Tmtuan3!$1:$2</definedName>
    <definedName name="_xlnm.Print_Titles" localSheetId="33">Ttbtuan1!$1:$2</definedName>
    <definedName name="_xlnm.Print_Titles" localSheetId="37">Ttbtuan2!$1:$2</definedName>
    <definedName name="_xlnm.Print_Titles" localSheetId="41">Ttbtuan3!$1:$2</definedName>
    <definedName name="_xlnm.Print_Titles" localSheetId="35">Txtuan1!$1:$2</definedName>
    <definedName name="_xlnm.Print_Titles" localSheetId="39">Txtuan2!$1:$2</definedName>
    <definedName name="_xlnm.Print_Titles" localSheetId="43">Txtuan3!$1:$2</definedName>
  </definedNames>
  <calcPr calcId="144525"/>
</workbook>
</file>

<file path=xl/calcChain.xml><?xml version="1.0" encoding="utf-8"?>
<calcChain xmlns="http://schemas.openxmlformats.org/spreadsheetml/2006/main">
  <c r="AL11" i="14" l="1"/>
  <c r="AM11" i="14"/>
  <c r="AL11" i="105"/>
  <c r="AM11" i="105"/>
  <c r="AL11" i="109"/>
  <c r="AM11" i="109"/>
  <c r="AL11" i="108"/>
  <c r="AM11" i="108"/>
  <c r="AL11" i="110"/>
  <c r="AM11" i="110"/>
  <c r="AL11" i="111"/>
  <c r="AM11" i="111"/>
  <c r="AL11" i="112"/>
  <c r="AM11" i="112"/>
  <c r="AL11" i="113"/>
  <c r="AM11" i="113"/>
  <c r="AL11" i="114"/>
  <c r="AM11" i="114"/>
  <c r="AL11" i="115"/>
  <c r="AM11" i="115"/>
  <c r="AL11" i="116"/>
  <c r="AM11" i="116"/>
  <c r="AL11" i="117"/>
  <c r="AM11" i="117"/>
  <c r="AL11" i="118"/>
  <c r="AM11" i="118"/>
  <c r="AL11" i="119"/>
  <c r="AM11" i="119"/>
  <c r="AL11" i="120"/>
  <c r="AM11" i="120"/>
  <c r="AL11" i="121"/>
  <c r="AM11" i="121"/>
  <c r="AL11" i="122"/>
  <c r="AM11" i="122"/>
  <c r="AL11" i="123"/>
  <c r="AM11" i="123"/>
  <c r="AL11" i="124"/>
  <c r="AM11" i="124"/>
  <c r="AL11" i="125"/>
  <c r="AM11" i="125"/>
  <c r="AL11" i="126"/>
  <c r="AM11" i="126"/>
  <c r="AL11" i="127"/>
  <c r="AM11" i="127"/>
  <c r="AL11" i="128"/>
  <c r="AM11" i="128"/>
  <c r="AL11" i="129"/>
  <c r="AM11" i="129"/>
  <c r="AL11" i="130"/>
  <c r="AM11" i="130"/>
  <c r="AL11" i="131"/>
  <c r="AM11" i="131"/>
  <c r="AL11" i="132"/>
  <c r="AM11" i="132"/>
  <c r="AL11" i="133"/>
  <c r="AM11" i="133"/>
  <c r="AL11" i="134"/>
  <c r="AM11" i="134"/>
  <c r="AL11" i="135"/>
  <c r="AM11" i="135"/>
  <c r="AL11" i="136"/>
  <c r="AM11" i="136"/>
  <c r="BG11" i="109"/>
  <c r="BH11" i="109"/>
  <c r="BG11" i="108"/>
  <c r="BH11" i="108"/>
  <c r="BG11" i="110"/>
  <c r="BH11" i="110"/>
  <c r="BG11" i="111"/>
  <c r="BH11" i="111"/>
  <c r="BG11" i="112"/>
  <c r="BH11" i="112"/>
  <c r="BG11" i="113"/>
  <c r="BH11" i="113"/>
  <c r="BG11" i="114"/>
  <c r="BH11" i="114"/>
  <c r="BG11" i="115"/>
  <c r="BH11" i="115"/>
  <c r="BG11" i="116"/>
  <c r="BH11" i="116"/>
  <c r="BG11" i="117"/>
  <c r="BH11" i="117"/>
  <c r="BG11" i="118"/>
  <c r="BH11" i="118"/>
  <c r="BG11" i="119"/>
  <c r="BH11" i="119"/>
  <c r="BG11" i="120"/>
  <c r="BH11" i="120"/>
  <c r="BG11" i="121"/>
  <c r="BH11" i="121"/>
  <c r="BG11" i="122"/>
  <c r="BH11" i="122"/>
  <c r="BG11" i="123"/>
  <c r="BH11" i="123"/>
  <c r="BG11" i="124"/>
  <c r="BH11" i="124"/>
  <c r="BG11" i="125"/>
  <c r="BH11" i="125"/>
  <c r="BG11" i="126"/>
  <c r="BH11" i="126"/>
  <c r="BG11" i="127"/>
  <c r="BH11" i="127"/>
  <c r="BG11" i="128"/>
  <c r="BH11" i="128"/>
  <c r="BG11" i="129"/>
  <c r="BH11" i="129"/>
  <c r="BG11" i="130"/>
  <c r="BH11" i="130"/>
  <c r="BG11" i="131"/>
  <c r="BH11" i="131"/>
  <c r="BG11" i="132"/>
  <c r="BH11" i="132"/>
  <c r="BG11" i="133"/>
  <c r="BH11" i="133"/>
  <c r="BH11" i="134"/>
  <c r="BG11" i="134"/>
  <c r="BH11" i="135"/>
  <c r="BG11" i="135"/>
  <c r="BH11" i="136"/>
  <c r="BG11" i="136"/>
  <c r="AB258" i="152" l="1"/>
  <c r="AB257" i="152"/>
  <c r="AB256" i="152"/>
  <c r="AB255" i="152"/>
  <c r="AB254" i="152"/>
  <c r="AB253" i="152"/>
  <c r="AB252" i="152"/>
  <c r="AB251" i="152"/>
  <c r="AB250" i="152"/>
  <c r="AB249" i="152"/>
  <c r="AB248" i="152"/>
  <c r="AB247" i="152"/>
  <c r="AB246" i="152"/>
  <c r="AB245" i="152"/>
  <c r="AB244" i="152"/>
  <c r="AB243" i="152"/>
  <c r="AB242" i="152"/>
  <c r="AB241" i="152"/>
  <c r="AB240" i="152"/>
  <c r="AB239" i="152"/>
  <c r="AB238" i="152"/>
  <c r="AB237" i="152"/>
  <c r="AB236" i="152"/>
  <c r="AB235" i="152"/>
  <c r="AB234" i="152"/>
  <c r="AB233" i="152"/>
  <c r="AB232" i="152"/>
  <c r="AB231" i="152"/>
  <c r="AB230" i="152"/>
  <c r="AB229" i="152"/>
  <c r="AB228" i="152"/>
  <c r="AB227" i="152"/>
  <c r="AB226" i="152"/>
  <c r="AB225" i="152"/>
  <c r="AB224" i="152"/>
  <c r="AB223" i="152"/>
  <c r="AB222" i="152"/>
  <c r="AB221" i="152"/>
  <c r="AB220" i="152"/>
  <c r="AB219" i="152"/>
  <c r="AB218" i="152"/>
  <c r="AB217" i="152"/>
  <c r="AB216" i="152"/>
  <c r="AB215" i="152"/>
  <c r="AB214" i="152"/>
  <c r="AB213" i="152"/>
  <c r="AB212" i="152"/>
  <c r="AB211" i="152"/>
  <c r="AB210" i="152"/>
  <c r="AB209" i="152"/>
  <c r="AB208" i="152"/>
  <c r="AB207" i="152"/>
  <c r="AB206" i="152"/>
  <c r="AB205" i="152"/>
  <c r="AB204" i="152"/>
  <c r="AB203" i="152"/>
  <c r="AB202" i="152"/>
  <c r="AB201" i="152"/>
  <c r="AB200" i="152"/>
  <c r="AB199" i="152"/>
  <c r="AB198" i="152"/>
  <c r="AB197" i="152"/>
  <c r="AB196" i="152"/>
  <c r="AB195" i="152"/>
  <c r="AB194" i="152"/>
  <c r="AB193" i="152"/>
  <c r="AB192" i="152"/>
  <c r="AB191" i="152"/>
  <c r="AB190" i="152"/>
  <c r="AB189" i="152"/>
  <c r="AB188" i="152"/>
  <c r="AB187" i="152"/>
  <c r="AB186" i="152"/>
  <c r="AB185" i="152"/>
  <c r="AB184" i="152"/>
  <c r="AB183" i="152"/>
  <c r="AB182" i="152"/>
  <c r="AB181" i="152"/>
  <c r="AB180" i="152"/>
  <c r="AB179" i="152"/>
  <c r="AB178" i="152"/>
  <c r="AB177" i="152"/>
  <c r="AB176" i="152"/>
  <c r="AB175" i="152"/>
  <c r="AB174" i="152"/>
  <c r="AB173" i="152"/>
  <c r="AB172" i="152"/>
  <c r="AB171" i="152"/>
  <c r="AB170" i="152"/>
  <c r="AB169" i="152"/>
  <c r="AB168" i="152"/>
  <c r="AB167" i="152"/>
  <c r="AB166" i="152"/>
  <c r="AB165" i="152"/>
  <c r="AB164" i="152"/>
  <c r="AB163" i="152"/>
  <c r="AB162" i="152"/>
  <c r="AB161" i="152"/>
  <c r="AB160" i="152"/>
  <c r="AB159" i="152"/>
  <c r="AB158" i="152"/>
  <c r="AB157" i="152"/>
  <c r="AB156" i="152"/>
  <c r="AB155" i="152"/>
  <c r="AB154" i="152"/>
  <c r="AB153" i="152"/>
  <c r="AB152" i="152"/>
  <c r="AB151" i="152"/>
  <c r="AB150" i="152"/>
  <c r="AB149" i="152"/>
  <c r="AB148" i="152"/>
  <c r="AB147" i="152"/>
  <c r="AB146" i="152"/>
  <c r="AB145" i="152"/>
  <c r="AB144" i="152"/>
  <c r="AB143" i="152"/>
  <c r="AB142" i="152"/>
  <c r="AB141" i="152"/>
  <c r="AB140" i="152"/>
  <c r="AB139" i="152"/>
  <c r="AB138" i="152"/>
  <c r="AB137" i="152"/>
  <c r="AB136" i="152"/>
  <c r="AB135" i="152"/>
  <c r="AB134" i="152"/>
  <c r="AB133" i="152"/>
  <c r="AB132" i="152"/>
  <c r="AB131" i="152"/>
  <c r="AB130" i="152"/>
  <c r="AB129" i="152"/>
  <c r="AB128" i="152"/>
  <c r="AB127" i="152"/>
  <c r="AB126" i="152"/>
  <c r="AB125" i="152"/>
  <c r="AB124" i="152"/>
  <c r="AB123" i="152"/>
  <c r="AB122" i="152"/>
  <c r="AB121" i="152"/>
  <c r="AB120" i="152"/>
  <c r="AB119" i="152"/>
  <c r="AB118" i="152"/>
  <c r="AB117" i="152"/>
  <c r="AB116" i="152"/>
  <c r="AB115" i="152"/>
  <c r="AB114" i="152"/>
  <c r="AB113" i="152"/>
  <c r="AB112" i="152"/>
  <c r="AB111" i="152"/>
  <c r="AB110" i="152"/>
  <c r="AB109" i="152"/>
  <c r="AB108" i="152"/>
  <c r="AB107" i="152"/>
  <c r="AB106" i="152"/>
  <c r="AB105" i="152"/>
  <c r="AB104" i="152"/>
  <c r="AB103" i="152"/>
  <c r="AB102" i="152"/>
  <c r="AB101" i="152"/>
  <c r="AB100" i="152"/>
  <c r="AB99" i="152"/>
  <c r="AB98" i="152"/>
  <c r="AB97" i="152"/>
  <c r="AB96" i="152"/>
  <c r="AB95" i="152"/>
  <c r="AB94" i="152"/>
  <c r="AB93" i="152"/>
  <c r="AB92" i="152"/>
  <c r="AB91" i="152"/>
  <c r="AB90" i="152"/>
  <c r="AB89" i="152"/>
  <c r="AB88" i="152"/>
  <c r="AB87" i="152"/>
  <c r="AB86" i="152"/>
  <c r="AB85" i="152"/>
  <c r="AB84" i="152"/>
  <c r="AB83" i="152"/>
  <c r="AB82" i="152"/>
  <c r="AB81" i="152"/>
  <c r="AB80" i="152"/>
  <c r="AB79" i="152"/>
  <c r="AB78" i="152"/>
  <c r="AB77" i="152"/>
  <c r="AB76" i="152"/>
  <c r="AB75" i="152"/>
  <c r="AB74" i="152"/>
  <c r="AB73" i="152"/>
  <c r="AB72" i="152"/>
  <c r="AB71" i="152"/>
  <c r="AB70" i="152"/>
  <c r="AB69" i="152"/>
  <c r="AB68" i="152"/>
  <c r="AB67" i="152"/>
  <c r="AB66" i="152"/>
  <c r="AB65" i="152"/>
  <c r="AB64" i="152"/>
  <c r="AB63" i="152"/>
  <c r="AB62" i="152"/>
  <c r="AB61" i="152"/>
  <c r="AB60" i="152"/>
  <c r="AB59" i="152"/>
  <c r="AB58" i="152"/>
  <c r="AB57" i="152"/>
  <c r="AB56" i="152"/>
  <c r="AB55" i="152"/>
  <c r="AB54" i="152"/>
  <c r="AB53" i="152"/>
  <c r="AB52" i="152"/>
  <c r="AB51" i="152"/>
  <c r="AB50" i="152"/>
  <c r="AB49" i="152"/>
  <c r="AB48" i="152"/>
  <c r="AB47" i="152"/>
  <c r="AB46" i="152"/>
  <c r="AB45" i="152"/>
  <c r="AB44" i="152"/>
  <c r="AB43" i="152"/>
  <c r="AB42" i="152"/>
  <c r="AB41" i="152"/>
  <c r="AB40" i="152"/>
  <c r="AB39" i="152"/>
  <c r="AB38" i="152"/>
  <c r="AB37" i="152"/>
  <c r="AB36" i="152"/>
  <c r="AB35" i="152"/>
  <c r="AB34" i="152"/>
  <c r="AB33" i="152"/>
  <c r="AB32" i="152"/>
  <c r="AB31" i="152"/>
  <c r="AB30" i="152"/>
  <c r="AB29" i="152"/>
  <c r="AB28" i="152"/>
  <c r="AB27" i="152"/>
  <c r="AB26" i="152"/>
  <c r="AB25" i="152"/>
  <c r="AB24" i="152"/>
  <c r="AB23" i="152"/>
  <c r="AB22" i="152"/>
  <c r="AB21" i="152"/>
  <c r="AB20" i="152"/>
  <c r="AB19" i="152"/>
  <c r="AB18" i="152"/>
  <c r="AB17" i="152"/>
  <c r="AB16" i="152"/>
  <c r="AB15" i="152"/>
  <c r="AB14" i="152"/>
  <c r="AB13" i="152"/>
  <c r="AB12" i="152"/>
  <c r="AB11" i="152"/>
  <c r="AB10" i="152"/>
  <c r="X258" i="152"/>
  <c r="X257" i="152"/>
  <c r="X256" i="152"/>
  <c r="X255" i="152"/>
  <c r="X254" i="152"/>
  <c r="X253" i="152"/>
  <c r="X252" i="152"/>
  <c r="X251" i="152"/>
  <c r="X250" i="152"/>
  <c r="X249" i="152"/>
  <c r="X248" i="152"/>
  <c r="X247" i="152"/>
  <c r="X246" i="152"/>
  <c r="X245" i="152"/>
  <c r="X244" i="152"/>
  <c r="X243" i="152"/>
  <c r="X242" i="152"/>
  <c r="X241" i="152"/>
  <c r="X240" i="152"/>
  <c r="X239" i="152"/>
  <c r="X238" i="152"/>
  <c r="X237" i="152"/>
  <c r="X236" i="152"/>
  <c r="X235" i="152"/>
  <c r="X234" i="152"/>
  <c r="X233" i="152"/>
  <c r="X232" i="152"/>
  <c r="X231" i="152"/>
  <c r="X230" i="152"/>
  <c r="X229" i="152"/>
  <c r="X228" i="152"/>
  <c r="X227" i="152"/>
  <c r="X226" i="152"/>
  <c r="X225" i="152"/>
  <c r="X224" i="152"/>
  <c r="X223" i="152"/>
  <c r="X222" i="152"/>
  <c r="X221" i="152"/>
  <c r="X220" i="152"/>
  <c r="X219" i="152"/>
  <c r="X218" i="152"/>
  <c r="X217" i="152"/>
  <c r="X216" i="152"/>
  <c r="X215" i="152"/>
  <c r="X214" i="152"/>
  <c r="X213" i="152"/>
  <c r="X212" i="152"/>
  <c r="X211" i="152"/>
  <c r="X210" i="152"/>
  <c r="X209" i="152"/>
  <c r="X208" i="152"/>
  <c r="X207" i="152"/>
  <c r="X206" i="152"/>
  <c r="X205" i="152"/>
  <c r="X204" i="152"/>
  <c r="X203" i="152"/>
  <c r="X202" i="152"/>
  <c r="X201" i="152"/>
  <c r="X200" i="152"/>
  <c r="X199" i="152"/>
  <c r="X198" i="152"/>
  <c r="X197" i="152"/>
  <c r="X196" i="152"/>
  <c r="X195" i="152"/>
  <c r="X194" i="152"/>
  <c r="X193" i="152"/>
  <c r="X192" i="152"/>
  <c r="X191" i="152"/>
  <c r="X190" i="152"/>
  <c r="X189" i="152"/>
  <c r="X188" i="152"/>
  <c r="X187" i="152"/>
  <c r="X186" i="152"/>
  <c r="X185" i="152"/>
  <c r="X184" i="152"/>
  <c r="X183" i="152"/>
  <c r="X182" i="152"/>
  <c r="X181" i="152"/>
  <c r="X180" i="152"/>
  <c r="X179" i="152"/>
  <c r="X178" i="152"/>
  <c r="X177" i="152"/>
  <c r="X176" i="152"/>
  <c r="X175" i="152"/>
  <c r="X174" i="152"/>
  <c r="X173" i="152"/>
  <c r="X172" i="152"/>
  <c r="X171" i="152"/>
  <c r="X170" i="152"/>
  <c r="X169" i="152"/>
  <c r="X168" i="152"/>
  <c r="X167" i="152"/>
  <c r="X166" i="152"/>
  <c r="X165" i="152"/>
  <c r="X164" i="152"/>
  <c r="X163" i="152"/>
  <c r="X162" i="152"/>
  <c r="X161" i="152"/>
  <c r="X160" i="152"/>
  <c r="X159" i="152"/>
  <c r="X158" i="152"/>
  <c r="X157" i="152"/>
  <c r="X156" i="152"/>
  <c r="X155" i="152"/>
  <c r="X154" i="152"/>
  <c r="X153" i="152"/>
  <c r="X152" i="152"/>
  <c r="X151" i="152"/>
  <c r="X150" i="152"/>
  <c r="X149" i="152"/>
  <c r="X148" i="152"/>
  <c r="X147" i="152"/>
  <c r="X146" i="152"/>
  <c r="X145" i="152"/>
  <c r="X144" i="152"/>
  <c r="X143" i="152"/>
  <c r="X142" i="152"/>
  <c r="X141" i="152"/>
  <c r="X140" i="152"/>
  <c r="X139" i="152"/>
  <c r="X138" i="152"/>
  <c r="X137" i="152"/>
  <c r="X136" i="152"/>
  <c r="X135" i="152"/>
  <c r="X134" i="152"/>
  <c r="X133" i="152"/>
  <c r="X132" i="152"/>
  <c r="X131" i="152"/>
  <c r="X130" i="152"/>
  <c r="X129" i="152"/>
  <c r="X128" i="152"/>
  <c r="X127" i="152"/>
  <c r="X126" i="152"/>
  <c r="X125" i="152"/>
  <c r="X124" i="152"/>
  <c r="X123" i="152"/>
  <c r="X122" i="152"/>
  <c r="X121" i="152"/>
  <c r="X120" i="152"/>
  <c r="X119" i="152"/>
  <c r="X118" i="152"/>
  <c r="X117" i="152"/>
  <c r="X116" i="152"/>
  <c r="X115" i="152"/>
  <c r="X114" i="152"/>
  <c r="X113" i="152"/>
  <c r="X112" i="152"/>
  <c r="X111" i="152"/>
  <c r="X110" i="152"/>
  <c r="X109" i="152"/>
  <c r="X108" i="152"/>
  <c r="X107" i="152"/>
  <c r="X106" i="152"/>
  <c r="X105" i="152"/>
  <c r="X104" i="152"/>
  <c r="X103" i="152"/>
  <c r="X102" i="152"/>
  <c r="X101" i="152"/>
  <c r="X100" i="152"/>
  <c r="X99" i="152"/>
  <c r="X98" i="152"/>
  <c r="X97" i="152"/>
  <c r="X96" i="152"/>
  <c r="X95" i="152"/>
  <c r="X94" i="152"/>
  <c r="X93" i="152"/>
  <c r="X92" i="152"/>
  <c r="X91" i="152"/>
  <c r="X90" i="152"/>
  <c r="X89" i="152"/>
  <c r="X88" i="152"/>
  <c r="X87" i="152"/>
  <c r="X86" i="152"/>
  <c r="X85" i="152"/>
  <c r="X84" i="152"/>
  <c r="X83" i="152"/>
  <c r="X82" i="152"/>
  <c r="X81" i="152"/>
  <c r="X80" i="152"/>
  <c r="X79" i="152"/>
  <c r="X78" i="152"/>
  <c r="X77" i="152"/>
  <c r="X76" i="152"/>
  <c r="X75" i="152"/>
  <c r="X74" i="152"/>
  <c r="X73" i="152"/>
  <c r="X72" i="152"/>
  <c r="X71" i="152"/>
  <c r="X70" i="152"/>
  <c r="X69" i="152"/>
  <c r="X68" i="152"/>
  <c r="X67" i="152"/>
  <c r="X66" i="152"/>
  <c r="X65" i="152"/>
  <c r="X64" i="152"/>
  <c r="X63" i="152"/>
  <c r="X62" i="152"/>
  <c r="X61" i="152"/>
  <c r="X60" i="152"/>
  <c r="X59" i="152"/>
  <c r="X58" i="152"/>
  <c r="X57" i="152"/>
  <c r="X56" i="152"/>
  <c r="X55" i="152"/>
  <c r="X54" i="152"/>
  <c r="X53" i="152"/>
  <c r="X52" i="152"/>
  <c r="X51" i="152"/>
  <c r="X50" i="152"/>
  <c r="X49" i="152"/>
  <c r="X48" i="152"/>
  <c r="X47" i="152"/>
  <c r="X46" i="152"/>
  <c r="X45" i="152"/>
  <c r="X44" i="152"/>
  <c r="X43" i="152"/>
  <c r="X42" i="152"/>
  <c r="X41" i="152"/>
  <c r="X40" i="152"/>
  <c r="X39" i="152"/>
  <c r="X38" i="152"/>
  <c r="X37" i="152"/>
  <c r="X36" i="152"/>
  <c r="X35" i="152"/>
  <c r="X34" i="152"/>
  <c r="X33" i="152"/>
  <c r="X32" i="152"/>
  <c r="X31" i="152"/>
  <c r="X30" i="152"/>
  <c r="X29" i="152"/>
  <c r="X28" i="152"/>
  <c r="X27" i="152"/>
  <c r="X26" i="152"/>
  <c r="X25" i="152"/>
  <c r="X24" i="152"/>
  <c r="X23" i="152"/>
  <c r="X22" i="152"/>
  <c r="X21" i="152"/>
  <c r="X20" i="152"/>
  <c r="X19" i="152"/>
  <c r="X18" i="152"/>
  <c r="X17" i="152"/>
  <c r="X16" i="152"/>
  <c r="X15" i="152"/>
  <c r="X14" i="152"/>
  <c r="X13" i="152"/>
  <c r="X12" i="152"/>
  <c r="X11" i="152"/>
  <c r="X10" i="152"/>
  <c r="U258" i="152"/>
  <c r="U257" i="152"/>
  <c r="U256" i="152"/>
  <c r="U255" i="152"/>
  <c r="U254" i="152"/>
  <c r="U253" i="152"/>
  <c r="U252" i="152"/>
  <c r="U251" i="152"/>
  <c r="U250" i="152"/>
  <c r="U249" i="152"/>
  <c r="U248" i="152"/>
  <c r="U247" i="152"/>
  <c r="U246" i="152"/>
  <c r="U245" i="152"/>
  <c r="U244" i="152"/>
  <c r="U243" i="152"/>
  <c r="U242" i="152"/>
  <c r="U241" i="152"/>
  <c r="U240" i="152"/>
  <c r="U239" i="152"/>
  <c r="U238" i="152"/>
  <c r="U237" i="152"/>
  <c r="U236" i="152"/>
  <c r="U235" i="152"/>
  <c r="U234" i="152"/>
  <c r="U233" i="152"/>
  <c r="U232" i="152"/>
  <c r="U231" i="152"/>
  <c r="U230" i="152"/>
  <c r="U229" i="152"/>
  <c r="U228" i="152"/>
  <c r="U227" i="152"/>
  <c r="U226" i="152"/>
  <c r="U225" i="152"/>
  <c r="U224" i="152"/>
  <c r="U223" i="152"/>
  <c r="U222" i="152"/>
  <c r="U221" i="152"/>
  <c r="U220" i="152"/>
  <c r="U219" i="152"/>
  <c r="U218" i="152"/>
  <c r="U217" i="152"/>
  <c r="U216" i="152"/>
  <c r="U215" i="152"/>
  <c r="U214" i="152"/>
  <c r="U213" i="152"/>
  <c r="U212" i="152"/>
  <c r="U211" i="152"/>
  <c r="U210" i="152"/>
  <c r="U209" i="152"/>
  <c r="U208" i="152"/>
  <c r="U207" i="152"/>
  <c r="U206" i="152"/>
  <c r="U205" i="152"/>
  <c r="U204" i="152"/>
  <c r="U203" i="152"/>
  <c r="U202" i="152"/>
  <c r="U201" i="152"/>
  <c r="U200" i="152"/>
  <c r="U199" i="152"/>
  <c r="U198" i="152"/>
  <c r="U197" i="152"/>
  <c r="U196" i="152"/>
  <c r="U195" i="152"/>
  <c r="U194" i="152"/>
  <c r="U193" i="152"/>
  <c r="U192" i="152"/>
  <c r="U191" i="152"/>
  <c r="U190" i="152"/>
  <c r="U189" i="152"/>
  <c r="U188" i="152"/>
  <c r="U187" i="152"/>
  <c r="U186" i="152"/>
  <c r="U185" i="152"/>
  <c r="U184" i="152"/>
  <c r="U183" i="152"/>
  <c r="U182" i="152"/>
  <c r="U181" i="152"/>
  <c r="U180" i="152"/>
  <c r="U179" i="152"/>
  <c r="U178" i="152"/>
  <c r="U177" i="152"/>
  <c r="U176" i="152"/>
  <c r="U175" i="152"/>
  <c r="U174" i="152"/>
  <c r="U173" i="152"/>
  <c r="U172" i="152"/>
  <c r="U171" i="152"/>
  <c r="U170" i="152"/>
  <c r="U169" i="152"/>
  <c r="U168" i="152"/>
  <c r="U167" i="152"/>
  <c r="U166" i="152"/>
  <c r="U165" i="152"/>
  <c r="U164" i="152"/>
  <c r="U163" i="152"/>
  <c r="U162" i="152"/>
  <c r="U161" i="152"/>
  <c r="U160" i="152"/>
  <c r="U159" i="152"/>
  <c r="U158" i="152"/>
  <c r="U157" i="152"/>
  <c r="U156" i="152"/>
  <c r="U155" i="152"/>
  <c r="U154" i="152"/>
  <c r="U153" i="152"/>
  <c r="U152" i="152"/>
  <c r="U151" i="152"/>
  <c r="U150" i="152"/>
  <c r="U149" i="152"/>
  <c r="U148" i="152"/>
  <c r="U147" i="152"/>
  <c r="U146" i="152"/>
  <c r="U145" i="152"/>
  <c r="U144" i="152"/>
  <c r="U143" i="152"/>
  <c r="U142" i="152"/>
  <c r="U141" i="152"/>
  <c r="U140" i="152"/>
  <c r="U139" i="152"/>
  <c r="U138" i="152"/>
  <c r="U137" i="152"/>
  <c r="U136" i="152"/>
  <c r="U135" i="152"/>
  <c r="U134" i="152"/>
  <c r="U133" i="152"/>
  <c r="U132" i="152"/>
  <c r="U131" i="152"/>
  <c r="U130" i="152"/>
  <c r="U129" i="152"/>
  <c r="U128" i="152"/>
  <c r="U127" i="152"/>
  <c r="U126" i="152"/>
  <c r="U125" i="152"/>
  <c r="U124" i="152"/>
  <c r="U123" i="152"/>
  <c r="U122" i="152"/>
  <c r="U121" i="152"/>
  <c r="U120" i="152"/>
  <c r="U119" i="152"/>
  <c r="U118" i="152"/>
  <c r="U117" i="152"/>
  <c r="U116" i="152"/>
  <c r="U115" i="152"/>
  <c r="U114" i="152"/>
  <c r="U42" i="152"/>
  <c r="U41" i="152"/>
  <c r="U40" i="152"/>
  <c r="U39" i="152"/>
  <c r="U38" i="152"/>
  <c r="U37" i="152"/>
  <c r="U36" i="152"/>
  <c r="U35" i="152"/>
  <c r="U34" i="152"/>
  <c r="U113" i="152"/>
  <c r="U112" i="152"/>
  <c r="U111" i="152"/>
  <c r="U110" i="152"/>
  <c r="U109" i="152"/>
  <c r="U108" i="152"/>
  <c r="U107" i="152"/>
  <c r="U106" i="152"/>
  <c r="U105" i="152"/>
  <c r="U104" i="152"/>
  <c r="U103" i="152"/>
  <c r="U102" i="152"/>
  <c r="U101" i="152"/>
  <c r="U100" i="152"/>
  <c r="U99" i="152"/>
  <c r="U98" i="152"/>
  <c r="U97" i="152"/>
  <c r="U96" i="152"/>
  <c r="U95" i="152"/>
  <c r="U94" i="152"/>
  <c r="U93" i="152"/>
  <c r="U92" i="152"/>
  <c r="U91" i="152"/>
  <c r="U90" i="152"/>
  <c r="U89" i="152"/>
  <c r="U88" i="152"/>
  <c r="U87" i="152"/>
  <c r="U86" i="152"/>
  <c r="U85" i="152"/>
  <c r="U84" i="152"/>
  <c r="U83" i="152"/>
  <c r="U82" i="152"/>
  <c r="U81" i="152"/>
  <c r="U80" i="152"/>
  <c r="U79" i="152"/>
  <c r="U78" i="152"/>
  <c r="U77" i="152"/>
  <c r="U76" i="152"/>
  <c r="U75" i="152"/>
  <c r="U74" i="152"/>
  <c r="U73" i="152"/>
  <c r="U72" i="152"/>
  <c r="U71" i="152"/>
  <c r="U70" i="152"/>
  <c r="U69" i="152"/>
  <c r="U68" i="152"/>
  <c r="U67" i="152"/>
  <c r="U66" i="152"/>
  <c r="U65" i="152"/>
  <c r="U64" i="152"/>
  <c r="U63" i="152"/>
  <c r="U62" i="152"/>
  <c r="U61" i="152"/>
  <c r="U60" i="152"/>
  <c r="U59" i="152"/>
  <c r="U58" i="152"/>
  <c r="U57" i="152"/>
  <c r="U56" i="152"/>
  <c r="U55" i="152"/>
  <c r="U54" i="152"/>
  <c r="U53" i="152"/>
  <c r="U52" i="152"/>
  <c r="U51" i="152"/>
  <c r="U50" i="152"/>
  <c r="U49" i="152"/>
  <c r="U48" i="152"/>
  <c r="U47" i="152"/>
  <c r="U46" i="152"/>
  <c r="U45" i="152"/>
  <c r="U44" i="152"/>
  <c r="U43" i="152"/>
  <c r="U33" i="152"/>
  <c r="U32" i="152"/>
  <c r="U31" i="152"/>
  <c r="U30" i="152"/>
  <c r="U29" i="152"/>
  <c r="U28" i="152"/>
  <c r="U27" i="152"/>
  <c r="U26" i="152"/>
  <c r="U25" i="152"/>
  <c r="U24" i="152"/>
  <c r="U23" i="152"/>
  <c r="U22" i="152"/>
  <c r="U21" i="152"/>
  <c r="U20" i="152"/>
  <c r="U19" i="152"/>
  <c r="U18" i="152"/>
  <c r="U17" i="152"/>
  <c r="U16" i="152"/>
  <c r="U15" i="152"/>
  <c r="U14" i="152"/>
  <c r="U13" i="152"/>
  <c r="U12" i="152"/>
  <c r="U11" i="152"/>
  <c r="U10" i="152"/>
  <c r="Q258" i="152"/>
  <c r="Q257" i="152"/>
  <c r="Q256" i="152"/>
  <c r="Q255" i="152"/>
  <c r="Q254" i="152"/>
  <c r="Q253" i="152"/>
  <c r="Q252" i="152"/>
  <c r="Q251" i="152"/>
  <c r="Q250" i="152"/>
  <c r="Q249" i="152"/>
  <c r="Q248" i="152"/>
  <c r="Q247" i="152"/>
  <c r="Q246" i="152"/>
  <c r="Q245" i="152"/>
  <c r="Q244" i="152"/>
  <c r="Q243" i="152"/>
  <c r="Q242" i="152"/>
  <c r="Q241" i="152"/>
  <c r="Q240" i="152"/>
  <c r="Q239" i="152"/>
  <c r="Q238" i="152"/>
  <c r="Q237" i="152"/>
  <c r="Q236" i="152"/>
  <c r="Q235" i="152"/>
  <c r="Q234" i="152"/>
  <c r="Q233" i="152"/>
  <c r="Q232" i="152"/>
  <c r="Q231" i="152"/>
  <c r="Q230" i="152"/>
  <c r="Q229" i="152"/>
  <c r="Q228" i="152"/>
  <c r="Q227" i="152"/>
  <c r="Q226" i="152"/>
  <c r="Q225" i="152"/>
  <c r="Q224" i="152"/>
  <c r="Q223" i="152"/>
  <c r="Q222" i="152"/>
  <c r="Q221" i="152"/>
  <c r="Q220" i="152"/>
  <c r="Q219" i="152"/>
  <c r="Q218" i="152"/>
  <c r="Q217" i="152"/>
  <c r="Q216" i="152"/>
  <c r="Q215" i="152"/>
  <c r="Q214" i="152"/>
  <c r="Q213" i="152"/>
  <c r="Q212" i="152"/>
  <c r="Q211" i="152"/>
  <c r="Q210" i="152"/>
  <c r="Q209" i="152"/>
  <c r="Q208" i="152"/>
  <c r="Q207" i="152"/>
  <c r="Q206" i="152"/>
  <c r="Q205" i="152"/>
  <c r="Q204" i="152"/>
  <c r="Q203" i="152"/>
  <c r="Q202" i="152"/>
  <c r="Q201" i="152"/>
  <c r="Q200" i="152"/>
  <c r="Q199" i="152"/>
  <c r="Q198" i="152"/>
  <c r="Q197" i="152"/>
  <c r="Q196" i="152"/>
  <c r="Q195" i="152"/>
  <c r="Q194" i="152"/>
  <c r="Q193" i="152"/>
  <c r="Q192" i="152"/>
  <c r="Q191" i="152"/>
  <c r="Q190" i="152"/>
  <c r="Q189" i="152"/>
  <c r="Q188" i="152"/>
  <c r="Q187" i="152"/>
  <c r="Q186" i="152"/>
  <c r="Q185" i="152"/>
  <c r="Q184" i="152"/>
  <c r="Q183" i="152"/>
  <c r="Q182" i="152"/>
  <c r="Q181" i="152"/>
  <c r="Q180" i="152"/>
  <c r="Q179" i="152"/>
  <c r="Q178" i="152"/>
  <c r="Q177" i="152"/>
  <c r="Q176" i="152"/>
  <c r="Q175" i="152"/>
  <c r="Q174" i="152"/>
  <c r="Q173" i="152"/>
  <c r="Q172" i="152"/>
  <c r="Q171" i="152"/>
  <c r="Q170" i="152"/>
  <c r="Q169" i="152"/>
  <c r="Q168" i="152"/>
  <c r="Q167" i="152"/>
  <c r="Q166" i="152"/>
  <c r="Q165" i="152"/>
  <c r="Q164" i="152"/>
  <c r="Q163" i="152"/>
  <c r="Q162" i="152"/>
  <c r="Q161" i="152"/>
  <c r="Q160" i="152"/>
  <c r="Q159" i="152"/>
  <c r="Q158" i="152"/>
  <c r="Q157" i="152"/>
  <c r="Q156" i="152"/>
  <c r="Q155" i="152"/>
  <c r="Q154" i="152"/>
  <c r="Q153" i="152"/>
  <c r="Q152" i="152"/>
  <c r="Q151" i="152"/>
  <c r="Q150" i="152"/>
  <c r="Q149" i="152"/>
  <c r="Q148" i="152"/>
  <c r="Q147" i="152"/>
  <c r="Q146" i="152"/>
  <c r="Q145" i="152"/>
  <c r="Q144" i="152"/>
  <c r="Q143" i="152"/>
  <c r="Q142" i="152"/>
  <c r="Q141" i="152"/>
  <c r="Q140" i="152"/>
  <c r="Q139" i="152"/>
  <c r="Q138" i="152"/>
  <c r="Q137" i="152"/>
  <c r="Q136" i="152"/>
  <c r="Q135" i="152"/>
  <c r="Q134" i="152"/>
  <c r="Q133" i="152"/>
  <c r="Q132" i="152"/>
  <c r="Q131" i="152"/>
  <c r="Q130" i="152"/>
  <c r="Q129" i="152"/>
  <c r="Q128" i="152"/>
  <c r="Q127" i="152"/>
  <c r="Q126" i="152"/>
  <c r="Q125" i="152"/>
  <c r="Q124" i="152"/>
  <c r="Q123" i="152"/>
  <c r="Q122" i="152"/>
  <c r="Q121" i="152"/>
  <c r="Q120" i="152"/>
  <c r="Q119" i="152"/>
  <c r="Q118" i="152"/>
  <c r="Q117" i="152"/>
  <c r="Q116" i="152"/>
  <c r="Q115" i="152"/>
  <c r="Q114" i="152"/>
  <c r="Q41" i="152"/>
  <c r="Q40" i="152"/>
  <c r="Q39" i="152"/>
  <c r="Q38" i="152"/>
  <c r="Q37" i="152"/>
  <c r="Q36" i="152"/>
  <c r="Q35" i="152"/>
  <c r="Q34" i="152"/>
  <c r="Q113" i="152"/>
  <c r="Q112" i="152"/>
  <c r="Q111" i="152"/>
  <c r="Q110" i="152"/>
  <c r="Q109" i="152"/>
  <c r="Q108" i="152"/>
  <c r="Q107" i="152"/>
  <c r="Q106" i="152"/>
  <c r="Q105" i="152"/>
  <c r="Q104" i="152"/>
  <c r="Q103" i="152"/>
  <c r="Q102" i="152"/>
  <c r="Q101" i="152"/>
  <c r="Q100" i="152"/>
  <c r="Q99" i="152"/>
  <c r="Q98" i="152"/>
  <c r="Q97" i="152"/>
  <c r="Q96" i="152"/>
  <c r="Q95" i="152"/>
  <c r="Q94" i="152"/>
  <c r="Q93" i="152"/>
  <c r="Q92" i="152"/>
  <c r="Q91" i="152"/>
  <c r="Q90" i="152"/>
  <c r="Q89" i="152"/>
  <c r="Q88" i="152"/>
  <c r="Q87" i="152"/>
  <c r="Q86" i="152"/>
  <c r="Q85" i="152"/>
  <c r="Q84" i="152"/>
  <c r="Q83" i="152"/>
  <c r="Q82" i="152"/>
  <c r="Q81" i="152"/>
  <c r="Q80" i="152"/>
  <c r="Q79" i="152"/>
  <c r="Q78" i="152"/>
  <c r="Q77" i="152"/>
  <c r="Q76" i="152"/>
  <c r="Q75" i="152"/>
  <c r="Q74" i="152"/>
  <c r="Q73" i="152"/>
  <c r="Q72" i="152"/>
  <c r="Q71" i="152"/>
  <c r="Q70" i="152"/>
  <c r="Q69" i="152"/>
  <c r="Q68" i="152"/>
  <c r="Q67" i="152"/>
  <c r="Q66" i="152"/>
  <c r="Q65" i="152"/>
  <c r="Q64" i="152"/>
  <c r="Q63" i="152"/>
  <c r="Q62" i="152"/>
  <c r="Q61" i="152"/>
  <c r="Q60" i="152"/>
  <c r="Q59" i="152"/>
  <c r="Q58" i="152"/>
  <c r="Q57" i="152"/>
  <c r="Q56" i="152"/>
  <c r="Q55" i="152"/>
  <c r="Q54" i="152"/>
  <c r="Q53" i="152"/>
  <c r="Q52" i="152"/>
  <c r="Q51" i="152"/>
  <c r="Q50" i="152"/>
  <c r="Q49" i="152"/>
  <c r="Q48" i="152"/>
  <c r="Q47" i="152"/>
  <c r="Q46" i="152"/>
  <c r="Q45" i="152"/>
  <c r="Q44" i="152"/>
  <c r="Q43" i="152"/>
  <c r="Q42" i="152"/>
  <c r="Q33" i="152"/>
  <c r="Q32" i="152"/>
  <c r="Q31" i="152"/>
  <c r="Q30" i="152"/>
  <c r="Q28" i="152"/>
  <c r="Q27" i="152"/>
  <c r="Q26" i="152"/>
  <c r="Q25" i="152"/>
  <c r="Q24" i="152"/>
  <c r="Q23" i="152"/>
  <c r="Q22" i="152"/>
  <c r="Q21" i="152"/>
  <c r="Q20" i="152"/>
  <c r="Q19" i="152"/>
  <c r="Q18" i="152"/>
  <c r="Q17" i="152"/>
  <c r="Q16" i="152"/>
  <c r="Q15" i="152"/>
  <c r="Q14" i="152"/>
  <c r="Q13" i="152"/>
  <c r="Q12" i="152"/>
  <c r="Q11" i="152"/>
  <c r="Q10" i="152"/>
  <c r="Q29" i="152"/>
  <c r="N233" i="152"/>
  <c r="N232" i="152"/>
  <c r="N231" i="152"/>
  <c r="N230" i="152"/>
  <c r="N229" i="152"/>
  <c r="N228" i="152"/>
  <c r="N227" i="152"/>
  <c r="N226" i="152"/>
  <c r="N153" i="152"/>
  <c r="N152" i="152"/>
  <c r="N151" i="152"/>
  <c r="N150" i="152"/>
  <c r="N149" i="152"/>
  <c r="N148" i="152"/>
  <c r="N147" i="152"/>
  <c r="N146" i="152"/>
  <c r="N73" i="152"/>
  <c r="N72" i="152"/>
  <c r="N71" i="152"/>
  <c r="N70" i="152"/>
  <c r="N69" i="152"/>
  <c r="N68" i="152"/>
  <c r="N67" i="152"/>
  <c r="N66" i="152"/>
  <c r="N258" i="152"/>
  <c r="N257" i="152"/>
  <c r="N256" i="152"/>
  <c r="N255" i="152"/>
  <c r="N254" i="152"/>
  <c r="N253" i="152"/>
  <c r="N252" i="152"/>
  <c r="N251" i="152"/>
  <c r="N250" i="152"/>
  <c r="N249" i="152"/>
  <c r="N248" i="152"/>
  <c r="N247" i="152"/>
  <c r="N246" i="152"/>
  <c r="N245" i="152"/>
  <c r="N244" i="152"/>
  <c r="N243" i="152"/>
  <c r="N242" i="152"/>
  <c r="N241" i="152"/>
  <c r="N240" i="152"/>
  <c r="N239" i="152"/>
  <c r="N238" i="152"/>
  <c r="N237" i="152"/>
  <c r="N236" i="152"/>
  <c r="N235" i="152"/>
  <c r="N234" i="152"/>
  <c r="N225" i="152"/>
  <c r="N224" i="152"/>
  <c r="N223" i="152"/>
  <c r="N222" i="152"/>
  <c r="N221" i="152"/>
  <c r="N220" i="152"/>
  <c r="N219" i="152"/>
  <c r="N218" i="152"/>
  <c r="N217" i="152"/>
  <c r="N216" i="152"/>
  <c r="N215" i="152"/>
  <c r="N214" i="152"/>
  <c r="N213" i="152"/>
  <c r="N212" i="152"/>
  <c r="N211" i="152"/>
  <c r="N210" i="152"/>
  <c r="N209" i="152"/>
  <c r="N208" i="152"/>
  <c r="N207" i="152"/>
  <c r="N206" i="152"/>
  <c r="N205" i="152"/>
  <c r="N204" i="152"/>
  <c r="N203" i="152"/>
  <c r="N202" i="152"/>
  <c r="N201" i="152"/>
  <c r="N200" i="152"/>
  <c r="N199" i="152"/>
  <c r="N198" i="152"/>
  <c r="N197" i="152"/>
  <c r="N196" i="152"/>
  <c r="N195" i="152"/>
  <c r="N194" i="152"/>
  <c r="N193" i="152"/>
  <c r="N192" i="152"/>
  <c r="N191" i="152"/>
  <c r="N190" i="152"/>
  <c r="N189" i="152"/>
  <c r="N188" i="152"/>
  <c r="N187" i="152"/>
  <c r="N186" i="152"/>
  <c r="N185" i="152"/>
  <c r="N184" i="152"/>
  <c r="N183" i="152"/>
  <c r="N182" i="152"/>
  <c r="N181" i="152"/>
  <c r="N180" i="152"/>
  <c r="N179" i="152"/>
  <c r="N178" i="152"/>
  <c r="N177" i="152"/>
  <c r="N176" i="152"/>
  <c r="N175" i="152"/>
  <c r="N174" i="152"/>
  <c r="N173" i="152"/>
  <c r="N172" i="152"/>
  <c r="N171" i="152"/>
  <c r="N170" i="152"/>
  <c r="N169" i="152"/>
  <c r="N168" i="152"/>
  <c r="N167" i="152"/>
  <c r="N166" i="152"/>
  <c r="N165" i="152"/>
  <c r="N164" i="152"/>
  <c r="N163" i="152"/>
  <c r="N162" i="152"/>
  <c r="N161" i="152"/>
  <c r="N160" i="152"/>
  <c r="N159" i="152"/>
  <c r="N158" i="152"/>
  <c r="N157" i="152"/>
  <c r="N156" i="152"/>
  <c r="N155" i="152"/>
  <c r="N154" i="152"/>
  <c r="N145" i="152"/>
  <c r="N144" i="152"/>
  <c r="N143" i="152"/>
  <c r="N142" i="152"/>
  <c r="N141" i="152"/>
  <c r="N140" i="152"/>
  <c r="N139" i="152"/>
  <c r="N138" i="152"/>
  <c r="N137" i="152"/>
  <c r="N136" i="152"/>
  <c r="N135" i="152"/>
  <c r="N134" i="152"/>
  <c r="N133" i="152"/>
  <c r="N132" i="152"/>
  <c r="N131" i="152"/>
  <c r="N130" i="152"/>
  <c r="N129" i="152"/>
  <c r="N128" i="152"/>
  <c r="N127" i="152"/>
  <c r="N126" i="152"/>
  <c r="N125" i="152"/>
  <c r="N124" i="152"/>
  <c r="N123" i="152"/>
  <c r="N122" i="152"/>
  <c r="N121" i="152"/>
  <c r="N120" i="152"/>
  <c r="N119" i="152"/>
  <c r="N118" i="152"/>
  <c r="N117" i="152"/>
  <c r="N116" i="152"/>
  <c r="N115" i="152"/>
  <c r="N114" i="152"/>
  <c r="N113" i="152"/>
  <c r="N112" i="152"/>
  <c r="N111" i="152"/>
  <c r="N110" i="152"/>
  <c r="N109" i="152"/>
  <c r="N108" i="152"/>
  <c r="N107" i="152"/>
  <c r="N106" i="152"/>
  <c r="N105" i="152"/>
  <c r="N104" i="152"/>
  <c r="N103" i="152"/>
  <c r="N102" i="152"/>
  <c r="N101" i="152"/>
  <c r="N100" i="152"/>
  <c r="N99" i="152"/>
  <c r="N98" i="152"/>
  <c r="N97" i="152"/>
  <c r="N96" i="152"/>
  <c r="N95" i="152"/>
  <c r="N94" i="152"/>
  <c r="N93" i="152"/>
  <c r="N92" i="152"/>
  <c r="N91" i="152"/>
  <c r="N90" i="152"/>
  <c r="N89" i="152"/>
  <c r="N88" i="152"/>
  <c r="N87" i="152"/>
  <c r="N86" i="152"/>
  <c r="N85" i="152"/>
  <c r="N84" i="152"/>
  <c r="N83" i="152"/>
  <c r="N82" i="152"/>
  <c r="N81" i="152"/>
  <c r="N80" i="152"/>
  <c r="N79" i="152"/>
  <c r="N78" i="152"/>
  <c r="N77" i="152"/>
  <c r="N76" i="152"/>
  <c r="N75" i="152"/>
  <c r="N74" i="152"/>
  <c r="N65" i="152"/>
  <c r="N64" i="152"/>
  <c r="N63" i="152"/>
  <c r="N62" i="152"/>
  <c r="N61" i="152"/>
  <c r="N60" i="152"/>
  <c r="N59" i="152"/>
  <c r="N58" i="152"/>
  <c r="N57" i="152"/>
  <c r="N56" i="152"/>
  <c r="N55" i="152"/>
  <c r="N54" i="152"/>
  <c r="N53" i="152"/>
  <c r="N52" i="152"/>
  <c r="N51" i="152"/>
  <c r="N50" i="152"/>
  <c r="N49" i="152"/>
  <c r="N48" i="152"/>
  <c r="N47" i="152"/>
  <c r="N46" i="152"/>
  <c r="N45" i="152"/>
  <c r="N44" i="152"/>
  <c r="N43" i="152"/>
  <c r="N42" i="152"/>
  <c r="N41" i="152"/>
  <c r="N40" i="152"/>
  <c r="N39" i="152"/>
  <c r="N38" i="152"/>
  <c r="N37" i="152"/>
  <c r="N36" i="152"/>
  <c r="N35" i="152"/>
  <c r="N34" i="152"/>
  <c r="N33" i="152"/>
  <c r="N32" i="152"/>
  <c r="N31" i="152"/>
  <c r="N30" i="152"/>
  <c r="N29" i="152"/>
  <c r="N28" i="152"/>
  <c r="N27" i="152"/>
  <c r="N26" i="152"/>
  <c r="N25" i="152"/>
  <c r="N24" i="152"/>
  <c r="N23" i="152"/>
  <c r="N22" i="152"/>
  <c r="N21" i="152"/>
  <c r="N20" i="152"/>
  <c r="N19" i="152"/>
  <c r="N18" i="152"/>
  <c r="N17" i="152"/>
  <c r="N16" i="152"/>
  <c r="N15" i="152"/>
  <c r="N14" i="152"/>
  <c r="N13" i="152"/>
  <c r="N12" i="152"/>
  <c r="N11" i="152"/>
  <c r="N10" i="152"/>
  <c r="AG22" i="152"/>
  <c r="AG21" i="152"/>
  <c r="AG24" i="152"/>
  <c r="AG258" i="152"/>
  <c r="AG257" i="152"/>
  <c r="AG256" i="152"/>
  <c r="AG255" i="152"/>
  <c r="AG254" i="152"/>
  <c r="AG253" i="152"/>
  <c r="AG252" i="152"/>
  <c r="AG251" i="152"/>
  <c r="AG250" i="152"/>
  <c r="AG249" i="152"/>
  <c r="AG248" i="152"/>
  <c r="AG247" i="152"/>
  <c r="AG246" i="152"/>
  <c r="AG245" i="152"/>
  <c r="AG244" i="152"/>
  <c r="AG243" i="152"/>
  <c r="AG242" i="152"/>
  <c r="AG241" i="152"/>
  <c r="AG240" i="152"/>
  <c r="AG239" i="152"/>
  <c r="AG238" i="152"/>
  <c r="AG237" i="152"/>
  <c r="AG236" i="152"/>
  <c r="AG235" i="152"/>
  <c r="AG234" i="152"/>
  <c r="AG233" i="152"/>
  <c r="AG232" i="152"/>
  <c r="AG231" i="152"/>
  <c r="AG230" i="152"/>
  <c r="AG229" i="152"/>
  <c r="AG228" i="152"/>
  <c r="AG227" i="152"/>
  <c r="AG226" i="152"/>
  <c r="AG225" i="152"/>
  <c r="AG224" i="152"/>
  <c r="AG223" i="152"/>
  <c r="AG222" i="152"/>
  <c r="AG221" i="152"/>
  <c r="AG220" i="152"/>
  <c r="AG219" i="152"/>
  <c r="AG218" i="152"/>
  <c r="AG217" i="152"/>
  <c r="AG216" i="152"/>
  <c r="AG215" i="152"/>
  <c r="AG214" i="152"/>
  <c r="AG213" i="152"/>
  <c r="AG212" i="152"/>
  <c r="AG211" i="152"/>
  <c r="AG210" i="152"/>
  <c r="AG209" i="152"/>
  <c r="AG208" i="152"/>
  <c r="AG207" i="152"/>
  <c r="AG206" i="152"/>
  <c r="AG205" i="152"/>
  <c r="AG204" i="152"/>
  <c r="AG203" i="152"/>
  <c r="AG202" i="152"/>
  <c r="AG201" i="152"/>
  <c r="AG200" i="152"/>
  <c r="AG199" i="152"/>
  <c r="AG198" i="152"/>
  <c r="AG197" i="152"/>
  <c r="AG196" i="152"/>
  <c r="AG195" i="152"/>
  <c r="AG194" i="152"/>
  <c r="AG193" i="152"/>
  <c r="AG192" i="152"/>
  <c r="AG191" i="152"/>
  <c r="AG190" i="152"/>
  <c r="AG189" i="152"/>
  <c r="AG188" i="152"/>
  <c r="AG187" i="152"/>
  <c r="AG186" i="152"/>
  <c r="AG185" i="152"/>
  <c r="AG184" i="152"/>
  <c r="AG183" i="152"/>
  <c r="AG182" i="152"/>
  <c r="AG181" i="152"/>
  <c r="AG180" i="152"/>
  <c r="AG179" i="152"/>
  <c r="AG178" i="152"/>
  <c r="AG177" i="152"/>
  <c r="AG176" i="152"/>
  <c r="AG175" i="152"/>
  <c r="AG174" i="152"/>
  <c r="AG173" i="152"/>
  <c r="AG172" i="152"/>
  <c r="AG171" i="152"/>
  <c r="AG170" i="152"/>
  <c r="AG169" i="152"/>
  <c r="AG168" i="152"/>
  <c r="AG167" i="152"/>
  <c r="AG166" i="152"/>
  <c r="AG165" i="152"/>
  <c r="AG164" i="152"/>
  <c r="AG163" i="152"/>
  <c r="AG162" i="152"/>
  <c r="AG161" i="152"/>
  <c r="AG160" i="152"/>
  <c r="AG159" i="152"/>
  <c r="AG158" i="152"/>
  <c r="AG157" i="152"/>
  <c r="AG156" i="152"/>
  <c r="AG155" i="152"/>
  <c r="AG154" i="152"/>
  <c r="AG153" i="152"/>
  <c r="AG152" i="152"/>
  <c r="AG151" i="152"/>
  <c r="AG150" i="152"/>
  <c r="AG149" i="152"/>
  <c r="AG148" i="152"/>
  <c r="AG147" i="152"/>
  <c r="AG146" i="152"/>
  <c r="AG145" i="152"/>
  <c r="AG144" i="152"/>
  <c r="AG143" i="152"/>
  <c r="AG142" i="152"/>
  <c r="AG141" i="152"/>
  <c r="AG140" i="152"/>
  <c r="AG139" i="152"/>
  <c r="AG138" i="152"/>
  <c r="AG137" i="152"/>
  <c r="AG136" i="152"/>
  <c r="AG135" i="152"/>
  <c r="AG134" i="152"/>
  <c r="AG133" i="152"/>
  <c r="AG132" i="152"/>
  <c r="AG131" i="152"/>
  <c r="AG130" i="152"/>
  <c r="AG129" i="152"/>
  <c r="AG128" i="152"/>
  <c r="AG127" i="152"/>
  <c r="AG126" i="152"/>
  <c r="AG125" i="152"/>
  <c r="AG124" i="152"/>
  <c r="AG123" i="152"/>
  <c r="AG122" i="152"/>
  <c r="AG121" i="152"/>
  <c r="AG120" i="152"/>
  <c r="AG119" i="152"/>
  <c r="AG118" i="152"/>
  <c r="AG117" i="152"/>
  <c r="AG116" i="152"/>
  <c r="AG115" i="152"/>
  <c r="AG114" i="152"/>
  <c r="AG113" i="152"/>
  <c r="AG112" i="152"/>
  <c r="AG111" i="152"/>
  <c r="AG110" i="152"/>
  <c r="AG109" i="152"/>
  <c r="AG108" i="152"/>
  <c r="AG107" i="152"/>
  <c r="AG106" i="152"/>
  <c r="AG105" i="152"/>
  <c r="AG104" i="152"/>
  <c r="AG103" i="152"/>
  <c r="AG102" i="152"/>
  <c r="AG101" i="152"/>
  <c r="AG100" i="152"/>
  <c r="AG99" i="152"/>
  <c r="AG98" i="152"/>
  <c r="AG97" i="152"/>
  <c r="AG96" i="152"/>
  <c r="AG95" i="152"/>
  <c r="AG94" i="152"/>
  <c r="AG93" i="152"/>
  <c r="AG92" i="152"/>
  <c r="AG91" i="152"/>
  <c r="AG90" i="152"/>
  <c r="AG89" i="152"/>
  <c r="AG88" i="152"/>
  <c r="AG87" i="152"/>
  <c r="AG86" i="152"/>
  <c r="AG85" i="152"/>
  <c r="AG84" i="152"/>
  <c r="AG83" i="152"/>
  <c r="AG82" i="152"/>
  <c r="AG81" i="152"/>
  <c r="AG80" i="152"/>
  <c r="AG79" i="152"/>
  <c r="AG78" i="152"/>
  <c r="AG77" i="152"/>
  <c r="AG76" i="152"/>
  <c r="AG75" i="152"/>
  <c r="AG74" i="152"/>
  <c r="AG73" i="152"/>
  <c r="AG72" i="152"/>
  <c r="AG71" i="152"/>
  <c r="AG70" i="152"/>
  <c r="AG69" i="152"/>
  <c r="AG68" i="152"/>
  <c r="AG67" i="152"/>
  <c r="AG66" i="152"/>
  <c r="AG65" i="152"/>
  <c r="AG64" i="152"/>
  <c r="AG63" i="152"/>
  <c r="AG62" i="152"/>
  <c r="AG61" i="152"/>
  <c r="AG60" i="152"/>
  <c r="AG59" i="152"/>
  <c r="AG58" i="152"/>
  <c r="AG57" i="152"/>
  <c r="AG56" i="152"/>
  <c r="AG55" i="152"/>
  <c r="AG54" i="152"/>
  <c r="AG53" i="152"/>
  <c r="AG52" i="152"/>
  <c r="AG51" i="152"/>
  <c r="AG50" i="152"/>
  <c r="AG49" i="152"/>
  <c r="AG48" i="152"/>
  <c r="AG47" i="152"/>
  <c r="AG46" i="152"/>
  <c r="AG45" i="152"/>
  <c r="AG44" i="152"/>
  <c r="AG43" i="152"/>
  <c r="AG42" i="152"/>
  <c r="AG41" i="152"/>
  <c r="AG40" i="152"/>
  <c r="AG39" i="152"/>
  <c r="AG38" i="152"/>
  <c r="AG37" i="152"/>
  <c r="AG36" i="152"/>
  <c r="AG35" i="152"/>
  <c r="AG34" i="152"/>
  <c r="AG33" i="152"/>
  <c r="AG32" i="152"/>
  <c r="AG31" i="152"/>
  <c r="AG30" i="152"/>
  <c r="AG29" i="152"/>
  <c r="AG28" i="152"/>
  <c r="AG27" i="152"/>
  <c r="AG26" i="152"/>
  <c r="AG25" i="152"/>
  <c r="AG23" i="152"/>
  <c r="AG20" i="152"/>
  <c r="AG19" i="152"/>
  <c r="AG18" i="152"/>
  <c r="AG17" i="152"/>
  <c r="AG16" i="152"/>
  <c r="AG15" i="152"/>
  <c r="AG14" i="152"/>
  <c r="AG13" i="152"/>
  <c r="AG12" i="152"/>
  <c r="AG11" i="152"/>
  <c r="AG10" i="152"/>
  <c r="J258" i="152"/>
  <c r="J257" i="152"/>
  <c r="J256" i="152"/>
  <c r="J255" i="152"/>
  <c r="J254" i="152"/>
  <c r="J253" i="152"/>
  <c r="J252" i="152"/>
  <c r="J251" i="152"/>
  <c r="J250" i="152"/>
  <c r="J249" i="152"/>
  <c r="J248" i="152"/>
  <c r="J247" i="152"/>
  <c r="J246" i="152"/>
  <c r="J245" i="152"/>
  <c r="J244" i="152"/>
  <c r="J243" i="152"/>
  <c r="J242" i="152"/>
  <c r="J241" i="152"/>
  <c r="J240" i="152"/>
  <c r="J239" i="152"/>
  <c r="J238" i="152"/>
  <c r="J237" i="152"/>
  <c r="J236" i="152"/>
  <c r="J235" i="152"/>
  <c r="J234" i="152"/>
  <c r="J233" i="152"/>
  <c r="J232" i="152"/>
  <c r="J231" i="152"/>
  <c r="J230" i="152"/>
  <c r="J229" i="152"/>
  <c r="J228" i="152"/>
  <c r="J227" i="152"/>
  <c r="J226" i="152"/>
  <c r="J225" i="152"/>
  <c r="J224" i="152"/>
  <c r="J223" i="152"/>
  <c r="J222" i="152"/>
  <c r="J221" i="152"/>
  <c r="J220" i="152"/>
  <c r="J219" i="152"/>
  <c r="J218" i="152"/>
  <c r="J217" i="152"/>
  <c r="J216" i="152"/>
  <c r="J215" i="152"/>
  <c r="J214" i="152"/>
  <c r="J213" i="152"/>
  <c r="J212" i="152"/>
  <c r="J211" i="152"/>
  <c r="J210" i="152"/>
  <c r="J209" i="152"/>
  <c r="J208" i="152"/>
  <c r="J207" i="152"/>
  <c r="J206" i="152"/>
  <c r="J205" i="152"/>
  <c r="J204" i="152"/>
  <c r="J203" i="152"/>
  <c r="J202" i="152"/>
  <c r="J201" i="152"/>
  <c r="J200" i="152"/>
  <c r="J199" i="152"/>
  <c r="J198" i="152"/>
  <c r="J197" i="152"/>
  <c r="J196" i="152"/>
  <c r="J195" i="152"/>
  <c r="J194" i="152"/>
  <c r="J193" i="152"/>
  <c r="J192" i="152"/>
  <c r="J191" i="152"/>
  <c r="J190" i="152"/>
  <c r="J189" i="152"/>
  <c r="J188" i="152"/>
  <c r="J187" i="152"/>
  <c r="J186" i="152"/>
  <c r="J185" i="152"/>
  <c r="J184" i="152"/>
  <c r="J183" i="152"/>
  <c r="J182" i="152"/>
  <c r="J181" i="152"/>
  <c r="J180" i="152"/>
  <c r="J179" i="152"/>
  <c r="J178" i="152"/>
  <c r="J177" i="152"/>
  <c r="J176" i="152"/>
  <c r="J175" i="152"/>
  <c r="J174" i="152"/>
  <c r="J173" i="152"/>
  <c r="J172" i="152"/>
  <c r="J171" i="152"/>
  <c r="J170" i="152"/>
  <c r="J169" i="152"/>
  <c r="J168" i="152"/>
  <c r="J167" i="152"/>
  <c r="J166" i="152"/>
  <c r="J165" i="152"/>
  <c r="J164" i="152"/>
  <c r="J163" i="152"/>
  <c r="J162" i="152"/>
  <c r="J161" i="152"/>
  <c r="J160" i="152"/>
  <c r="J159" i="152"/>
  <c r="J158" i="152"/>
  <c r="J157" i="152"/>
  <c r="J156" i="152"/>
  <c r="J155" i="152"/>
  <c r="J154" i="152"/>
  <c r="J153" i="152"/>
  <c r="J152" i="152"/>
  <c r="J151" i="152"/>
  <c r="J150" i="152"/>
  <c r="J149" i="152"/>
  <c r="J148" i="152"/>
  <c r="J147" i="152"/>
  <c r="J146" i="152"/>
  <c r="J145" i="152"/>
  <c r="J144" i="152"/>
  <c r="J143" i="152"/>
  <c r="J142" i="152"/>
  <c r="J141" i="152"/>
  <c r="J140" i="152"/>
  <c r="J139" i="152"/>
  <c r="J138" i="152"/>
  <c r="J137" i="152"/>
  <c r="J136" i="152"/>
  <c r="J135" i="152"/>
  <c r="J134" i="152"/>
  <c r="J133" i="152"/>
  <c r="J132" i="152"/>
  <c r="J131" i="152"/>
  <c r="J130" i="152"/>
  <c r="J129" i="152"/>
  <c r="J128" i="152"/>
  <c r="J127" i="152"/>
  <c r="J126" i="152"/>
  <c r="J125" i="152"/>
  <c r="J124" i="152"/>
  <c r="J123" i="152"/>
  <c r="J122" i="152"/>
  <c r="J121" i="152"/>
  <c r="J120" i="152"/>
  <c r="J119" i="152"/>
  <c r="J118" i="152"/>
  <c r="J117" i="152"/>
  <c r="J116" i="152"/>
  <c r="J115" i="152"/>
  <c r="J114" i="152"/>
  <c r="J113" i="152"/>
  <c r="J112" i="152"/>
  <c r="J111" i="152"/>
  <c r="J110" i="152"/>
  <c r="J109" i="152"/>
  <c r="J108" i="152"/>
  <c r="J107" i="152"/>
  <c r="J106" i="152"/>
  <c r="J105" i="152"/>
  <c r="J104" i="152"/>
  <c r="J103" i="152"/>
  <c r="J102" i="152"/>
  <c r="J101" i="152"/>
  <c r="J100" i="152"/>
  <c r="J99" i="152"/>
  <c r="J98" i="152"/>
  <c r="J97" i="152"/>
  <c r="J96" i="152"/>
  <c r="J95" i="152"/>
  <c r="J94" i="152"/>
  <c r="J93" i="152"/>
  <c r="J92" i="152"/>
  <c r="J91" i="152"/>
  <c r="J90" i="152"/>
  <c r="J89" i="152"/>
  <c r="J88" i="152"/>
  <c r="J87" i="152"/>
  <c r="J86" i="152"/>
  <c r="J85" i="152"/>
  <c r="J84" i="152"/>
  <c r="J83" i="152"/>
  <c r="J82" i="152"/>
  <c r="J81" i="152"/>
  <c r="J80" i="152"/>
  <c r="J79" i="152"/>
  <c r="J78" i="152"/>
  <c r="J77" i="152"/>
  <c r="J76" i="152"/>
  <c r="J75" i="152"/>
  <c r="J74" i="152"/>
  <c r="J73" i="152"/>
  <c r="J72" i="152"/>
  <c r="J71" i="152"/>
  <c r="J70" i="152"/>
  <c r="J69" i="152"/>
  <c r="J68" i="152"/>
  <c r="J67" i="152"/>
  <c r="J66" i="152"/>
  <c r="J65" i="152"/>
  <c r="J64" i="152"/>
  <c r="J63" i="152"/>
  <c r="J62" i="152"/>
  <c r="J61" i="152"/>
  <c r="J60" i="152"/>
  <c r="J59" i="152"/>
  <c r="J58" i="152"/>
  <c r="J57" i="152"/>
  <c r="J56" i="152"/>
  <c r="J55" i="152"/>
  <c r="J54" i="152"/>
  <c r="J53" i="152"/>
  <c r="J52" i="152"/>
  <c r="J51" i="152"/>
  <c r="J50" i="152"/>
  <c r="J49" i="152"/>
  <c r="J48" i="152"/>
  <c r="J47" i="152"/>
  <c r="J46" i="152"/>
  <c r="J45" i="152"/>
  <c r="J44" i="152"/>
  <c r="J43" i="152"/>
  <c r="J42" i="152"/>
  <c r="J41" i="152"/>
  <c r="J40" i="152"/>
  <c r="J39" i="152"/>
  <c r="J38" i="152"/>
  <c r="J37" i="152"/>
  <c r="J36" i="152"/>
  <c r="J35" i="152"/>
  <c r="J34" i="152"/>
  <c r="J33" i="152"/>
  <c r="J32" i="152"/>
  <c r="J31" i="152"/>
  <c r="J30" i="152" l="1"/>
  <c r="J28" i="152"/>
  <c r="J27" i="152"/>
  <c r="J26" i="152"/>
  <c r="J25" i="152"/>
  <c r="J24" i="152"/>
  <c r="J23" i="152"/>
  <c r="J22" i="152"/>
  <c r="J21" i="152"/>
  <c r="J20" i="152"/>
  <c r="J19" i="152"/>
  <c r="J18" i="152"/>
  <c r="J17" i="152"/>
  <c r="J16" i="152"/>
  <c r="J15" i="152"/>
  <c r="J14" i="152"/>
  <c r="J13" i="152"/>
  <c r="J12" i="152"/>
  <c r="J11" i="152"/>
  <c r="J10" i="152"/>
  <c r="J29" i="152"/>
  <c r="G258" i="152"/>
  <c r="G257" i="152"/>
  <c r="G256" i="152"/>
  <c r="G255" i="152"/>
  <c r="G254" i="152"/>
  <c r="G253" i="152"/>
  <c r="G252" i="152"/>
  <c r="G251" i="152"/>
  <c r="G250" i="152"/>
  <c r="G249" i="152"/>
  <c r="G248" i="152"/>
  <c r="G247" i="152"/>
  <c r="G246" i="152"/>
  <c r="G245" i="152"/>
  <c r="G244" i="152"/>
  <c r="G243" i="152"/>
  <c r="G242" i="152"/>
  <c r="G241" i="152"/>
  <c r="G240" i="152"/>
  <c r="G239" i="152"/>
  <c r="G238" i="152"/>
  <c r="G237" i="152"/>
  <c r="G236" i="152"/>
  <c r="G235" i="152"/>
  <c r="G234" i="152"/>
  <c r="G233" i="152"/>
  <c r="G232" i="152"/>
  <c r="G231" i="152"/>
  <c r="G230" i="152"/>
  <c r="G229" i="152"/>
  <c r="G228" i="152"/>
  <c r="G227" i="152"/>
  <c r="G226" i="152"/>
  <c r="G225" i="152"/>
  <c r="G224" i="152"/>
  <c r="G223" i="152"/>
  <c r="G222" i="152"/>
  <c r="G221" i="152"/>
  <c r="G220" i="152"/>
  <c r="G219" i="152"/>
  <c r="G218" i="152"/>
  <c r="G217" i="152"/>
  <c r="G216" i="152"/>
  <c r="G215" i="152"/>
  <c r="G214" i="152"/>
  <c r="G213" i="152"/>
  <c r="G212" i="152"/>
  <c r="G211" i="152"/>
  <c r="G210" i="152"/>
  <c r="G209" i="152"/>
  <c r="G208" i="152"/>
  <c r="G207" i="152"/>
  <c r="G206" i="152"/>
  <c r="G205" i="152"/>
  <c r="G204" i="152"/>
  <c r="G203" i="152"/>
  <c r="G202" i="152"/>
  <c r="G201" i="152"/>
  <c r="G200" i="152"/>
  <c r="G199" i="152"/>
  <c r="G198" i="152"/>
  <c r="G197" i="152"/>
  <c r="G196" i="152"/>
  <c r="G195" i="152"/>
  <c r="G194" i="152"/>
  <c r="G193" i="152"/>
  <c r="G192" i="152"/>
  <c r="G191" i="152"/>
  <c r="G190" i="152"/>
  <c r="G189" i="152"/>
  <c r="G188" i="152"/>
  <c r="G187" i="152"/>
  <c r="G186" i="152"/>
  <c r="G185" i="152"/>
  <c r="G184" i="152"/>
  <c r="G183" i="152"/>
  <c r="G182" i="152"/>
  <c r="G181" i="152"/>
  <c r="G180" i="152"/>
  <c r="G179" i="152"/>
  <c r="G178" i="152"/>
  <c r="G177" i="152"/>
  <c r="G176" i="152"/>
  <c r="G175" i="152"/>
  <c r="G174" i="152"/>
  <c r="G173" i="152"/>
  <c r="G172" i="152"/>
  <c r="G171" i="152"/>
  <c r="G170" i="152"/>
  <c r="G169" i="152"/>
  <c r="G168" i="152"/>
  <c r="G167" i="152"/>
  <c r="G166" i="152"/>
  <c r="G165" i="152"/>
  <c r="G164" i="152"/>
  <c r="G163" i="152"/>
  <c r="G162" i="152"/>
  <c r="G161" i="152"/>
  <c r="G160" i="152"/>
  <c r="G159" i="152"/>
  <c r="G158" i="152"/>
  <c r="G157" i="152"/>
  <c r="G156" i="152"/>
  <c r="G155" i="152"/>
  <c r="G154" i="152"/>
  <c r="G153" i="152"/>
  <c r="G152" i="152"/>
  <c r="G151" i="152"/>
  <c r="G150" i="152"/>
  <c r="G149" i="152"/>
  <c r="G148" i="152"/>
  <c r="G147" i="152"/>
  <c r="G146" i="152"/>
  <c r="G145" i="152"/>
  <c r="G144" i="152"/>
  <c r="G143" i="152"/>
  <c r="G142" i="152"/>
  <c r="G141" i="152"/>
  <c r="G140" i="152"/>
  <c r="G139" i="152"/>
  <c r="G138" i="152"/>
  <c r="G137" i="152"/>
  <c r="G136" i="152"/>
  <c r="G135" i="152"/>
  <c r="G134" i="152"/>
  <c r="G133" i="152"/>
  <c r="G132" i="152"/>
  <c r="G131" i="152"/>
  <c r="G130" i="152"/>
  <c r="G129" i="152"/>
  <c r="G128" i="152"/>
  <c r="G127" i="152"/>
  <c r="G126" i="152"/>
  <c r="G125" i="152"/>
  <c r="G124" i="152"/>
  <c r="G123" i="152"/>
  <c r="G122" i="152"/>
  <c r="G121" i="152"/>
  <c r="G120" i="152"/>
  <c r="G119" i="152"/>
  <c r="G118" i="152"/>
  <c r="G117" i="152"/>
  <c r="G116" i="152"/>
  <c r="G115" i="152"/>
  <c r="G114" i="152"/>
  <c r="G113" i="152"/>
  <c r="G112" i="152"/>
  <c r="G111" i="152"/>
  <c r="G110" i="152"/>
  <c r="G109" i="152"/>
  <c r="G108" i="152"/>
  <c r="G107" i="152"/>
  <c r="G106" i="152"/>
  <c r="G105" i="152"/>
  <c r="G104" i="152"/>
  <c r="G103" i="152"/>
  <c r="G102" i="152"/>
  <c r="G101" i="152"/>
  <c r="G100" i="152"/>
  <c r="G99" i="152"/>
  <c r="G98" i="152"/>
  <c r="G97" i="152" l="1"/>
  <c r="G96" i="152"/>
  <c r="G95" i="152"/>
  <c r="G94" i="152"/>
  <c r="G93" i="152"/>
  <c r="G92" i="152"/>
  <c r="G91" i="152"/>
  <c r="G90" i="152"/>
  <c r="G89" i="152"/>
  <c r="G88" i="152"/>
  <c r="G87" i="152"/>
  <c r="G86" i="152"/>
  <c r="G85" i="152"/>
  <c r="G84" i="152"/>
  <c r="G83" i="152"/>
  <c r="G82" i="152"/>
  <c r="G81" i="152"/>
  <c r="G80" i="152"/>
  <c r="G79" i="152"/>
  <c r="G78" i="152"/>
  <c r="G77" i="152"/>
  <c r="G76" i="152"/>
  <c r="G75" i="152"/>
  <c r="G74" i="152"/>
  <c r="G73" i="152"/>
  <c r="G72" i="152"/>
  <c r="G71" i="152"/>
  <c r="G70" i="152"/>
  <c r="G69" i="152"/>
  <c r="G68" i="152"/>
  <c r="G67" i="152"/>
  <c r="G66" i="152"/>
  <c r="G65" i="152"/>
  <c r="G64" i="152"/>
  <c r="G63" i="152"/>
  <c r="G62" i="152"/>
  <c r="G61" i="152"/>
  <c r="G60" i="152"/>
  <c r="G59" i="152"/>
  <c r="G58" i="152"/>
  <c r="G57" i="152"/>
  <c r="G56" i="152"/>
  <c r="G55" i="152"/>
  <c r="G54" i="152"/>
  <c r="G53" i="152"/>
  <c r="G52" i="152"/>
  <c r="G51" i="152"/>
  <c r="G50" i="152"/>
  <c r="G49" i="152"/>
  <c r="G48" i="152"/>
  <c r="G47" i="152"/>
  <c r="G46" i="152"/>
  <c r="G45" i="152"/>
  <c r="G44" i="152"/>
  <c r="G43" i="152"/>
  <c r="G42" i="152"/>
  <c r="G41" i="152"/>
  <c r="G40" i="152"/>
  <c r="G39" i="152"/>
  <c r="G38" i="152"/>
  <c r="G37" i="152"/>
  <c r="G36" i="152"/>
  <c r="G35" i="152"/>
  <c r="G34" i="152"/>
  <c r="G33" i="152"/>
  <c r="G32" i="152"/>
  <c r="G31" i="152"/>
  <c r="G30" i="152"/>
  <c r="G29" i="152"/>
  <c r="G28" i="152"/>
  <c r="G27" i="152"/>
  <c r="G26" i="152"/>
  <c r="G25" i="152"/>
  <c r="G24" i="152"/>
  <c r="G23" i="152"/>
  <c r="G22" i="152"/>
  <c r="G21" i="152"/>
  <c r="G20" i="152"/>
  <c r="G19" i="152"/>
  <c r="G18" i="152"/>
  <c r="G17" i="152"/>
  <c r="G16" i="152"/>
  <c r="G15" i="152"/>
  <c r="G14" i="152"/>
  <c r="G13" i="152"/>
  <c r="G12" i="152"/>
  <c r="G11" i="152"/>
  <c r="G10" i="152"/>
  <c r="C258" i="152"/>
  <c r="C257" i="152"/>
  <c r="C256" i="152"/>
  <c r="C255" i="152"/>
  <c r="C254" i="152"/>
  <c r="C253" i="152"/>
  <c r="C252" i="152"/>
  <c r="C251" i="152"/>
  <c r="C250" i="152"/>
  <c r="C249" i="152"/>
  <c r="C248" i="152"/>
  <c r="C247" i="152"/>
  <c r="C246" i="152"/>
  <c r="C245" i="152"/>
  <c r="C244" i="152"/>
  <c r="C243" i="152"/>
  <c r="C242" i="152"/>
  <c r="C241" i="152"/>
  <c r="C240" i="152"/>
  <c r="C239" i="152"/>
  <c r="C238" i="152"/>
  <c r="C237" i="152"/>
  <c r="C236" i="152"/>
  <c r="C235" i="152"/>
  <c r="C234" i="152"/>
  <c r="C233" i="152"/>
  <c r="C232" i="152"/>
  <c r="C231" i="152"/>
  <c r="C230" i="152"/>
  <c r="C229" i="152"/>
  <c r="C228" i="152"/>
  <c r="C227" i="152"/>
  <c r="C226" i="152"/>
  <c r="C225" i="152"/>
  <c r="C224" i="152"/>
  <c r="C223" i="152"/>
  <c r="C222" i="152"/>
  <c r="C221" i="152"/>
  <c r="C220" i="152"/>
  <c r="C219" i="152"/>
  <c r="C218" i="152"/>
  <c r="C217" i="152"/>
  <c r="C216" i="152"/>
  <c r="C215" i="152"/>
  <c r="C214" i="152"/>
  <c r="C213" i="152"/>
  <c r="C212" i="152"/>
  <c r="C211" i="152"/>
  <c r="C210" i="152"/>
  <c r="C209" i="152"/>
  <c r="C208" i="152"/>
  <c r="C207" i="152"/>
  <c r="C206" i="152"/>
  <c r="C205" i="152"/>
  <c r="C204" i="152"/>
  <c r="C203" i="152"/>
  <c r="C202" i="152"/>
  <c r="C201" i="152"/>
  <c r="C200" i="152"/>
  <c r="C199" i="152"/>
  <c r="C198" i="152"/>
  <c r="C197" i="152"/>
  <c r="C196" i="152"/>
  <c r="C195" i="152"/>
  <c r="C194" i="152"/>
  <c r="C193" i="152"/>
  <c r="C192" i="152"/>
  <c r="C191" i="152"/>
  <c r="C190" i="152"/>
  <c r="C189" i="152"/>
  <c r="C188" i="152"/>
  <c r="C187" i="152"/>
  <c r="C186" i="152"/>
  <c r="C185" i="152"/>
  <c r="C184" i="152"/>
  <c r="C183" i="152"/>
  <c r="C182" i="152"/>
  <c r="C181" i="152"/>
  <c r="C180" i="152"/>
  <c r="C179" i="152"/>
  <c r="C178" i="152"/>
  <c r="C177" i="152"/>
  <c r="C176" i="152"/>
  <c r="C175" i="152"/>
  <c r="C174" i="152"/>
  <c r="C173" i="152"/>
  <c r="C172" i="152"/>
  <c r="C171" i="152"/>
  <c r="C170" i="152"/>
  <c r="C169" i="152"/>
  <c r="C168" i="152"/>
  <c r="C167" i="152"/>
  <c r="C166" i="152"/>
  <c r="C165" i="152"/>
  <c r="C164" i="152"/>
  <c r="C163" i="152"/>
  <c r="C162" i="152"/>
  <c r="C161" i="152"/>
  <c r="C160" i="152"/>
  <c r="C159" i="152"/>
  <c r="C158" i="152"/>
  <c r="C157" i="152"/>
  <c r="C156" i="152"/>
  <c r="C155" i="152"/>
  <c r="C154" i="152"/>
  <c r="C153" i="152"/>
  <c r="C152" i="152"/>
  <c r="C151" i="152"/>
  <c r="C150" i="152"/>
  <c r="C149" i="152"/>
  <c r="C148" i="152"/>
  <c r="C147" i="152"/>
  <c r="C146" i="152"/>
  <c r="C145" i="152"/>
  <c r="C144" i="152"/>
  <c r="C143" i="152"/>
  <c r="C142" i="152"/>
  <c r="C141" i="152"/>
  <c r="C140" i="152"/>
  <c r="C139" i="152"/>
  <c r="C138" i="152"/>
  <c r="C137" i="152"/>
  <c r="C136" i="152"/>
  <c r="C135" i="152"/>
  <c r="C134" i="152"/>
  <c r="C133" i="152"/>
  <c r="C132" i="152"/>
  <c r="C131" i="152"/>
  <c r="C130" i="152"/>
  <c r="C129" i="152"/>
  <c r="C128" i="152"/>
  <c r="C127" i="152"/>
  <c r="C126" i="152"/>
  <c r="C125" i="152"/>
  <c r="C124" i="152"/>
  <c r="C123" i="152"/>
  <c r="C122" i="152"/>
  <c r="C121" i="152"/>
  <c r="C120" i="152"/>
  <c r="C119" i="152"/>
  <c r="C118" i="152"/>
  <c r="C117" i="152"/>
  <c r="C116" i="152"/>
  <c r="C115" i="152"/>
  <c r="C114" i="152"/>
  <c r="C113" i="152"/>
  <c r="C112" i="152"/>
  <c r="C111" i="152"/>
  <c r="C110" i="152"/>
  <c r="C109" i="152"/>
  <c r="C108" i="152"/>
  <c r="C107" i="152"/>
  <c r="C106" i="152"/>
  <c r="C105" i="152"/>
  <c r="C104" i="152"/>
  <c r="C103" i="152"/>
  <c r="C102" i="152"/>
  <c r="C101" i="152"/>
  <c r="C100" i="152"/>
  <c r="C99" i="152"/>
  <c r="C98" i="152"/>
  <c r="C97" i="152"/>
  <c r="C96" i="152"/>
  <c r="C95" i="152"/>
  <c r="C94" i="152"/>
  <c r="C93" i="152"/>
  <c r="C92" i="152"/>
  <c r="C91" i="152"/>
  <c r="C90" i="152"/>
  <c r="C89" i="152"/>
  <c r="C88" i="152"/>
  <c r="C87" i="152"/>
  <c r="C86" i="152"/>
  <c r="C85" i="152"/>
  <c r="C84" i="152"/>
  <c r="C83" i="152"/>
  <c r="C82" i="152"/>
  <c r="C81" i="152"/>
  <c r="C80" i="152"/>
  <c r="C79" i="152"/>
  <c r="C78" i="152"/>
  <c r="C77" i="152"/>
  <c r="C76" i="152"/>
  <c r="C75" i="152"/>
  <c r="C74" i="152"/>
  <c r="C73" i="152"/>
  <c r="C72" i="152"/>
  <c r="C71" i="152"/>
  <c r="C70" i="152"/>
  <c r="C69" i="152"/>
  <c r="C68" i="152"/>
  <c r="C67" i="152"/>
  <c r="C66" i="152"/>
  <c r="C65" i="152"/>
  <c r="C64" i="152"/>
  <c r="C63" i="152"/>
  <c r="C62" i="152"/>
  <c r="C61" i="152"/>
  <c r="C60" i="152"/>
  <c r="C59" i="152"/>
  <c r="C58" i="152"/>
  <c r="C57" i="152"/>
  <c r="C56" i="152"/>
  <c r="C55" i="152"/>
  <c r="C54" i="152"/>
  <c r="C53" i="152"/>
  <c r="C52" i="152"/>
  <c r="C51" i="152"/>
  <c r="C50" i="152"/>
  <c r="C49" i="152"/>
  <c r="C48" i="152"/>
  <c r="C47" i="152"/>
  <c r="C46" i="152"/>
  <c r="C45" i="152"/>
  <c r="C44" i="152"/>
  <c r="C43" i="152"/>
  <c r="C42" i="152"/>
  <c r="C41" i="152"/>
  <c r="C40" i="152"/>
  <c r="C39" i="152"/>
  <c r="C38" i="152"/>
  <c r="C37" i="152"/>
  <c r="C36" i="152"/>
  <c r="C35" i="152"/>
  <c r="C34" i="152"/>
  <c r="C33" i="152"/>
  <c r="C32" i="152"/>
  <c r="C31" i="152"/>
  <c r="C30" i="152"/>
  <c r="C29" i="152"/>
  <c r="C28" i="152"/>
  <c r="C27" i="152"/>
  <c r="C26" i="152"/>
  <c r="C25" i="152"/>
  <c r="C24" i="152"/>
  <c r="C23" i="152"/>
  <c r="C22" i="152"/>
  <c r="C21" i="152"/>
  <c r="C20" i="152"/>
  <c r="C18" i="152"/>
  <c r="C19" i="152"/>
  <c r="C17" i="152"/>
  <c r="C16" i="152"/>
  <c r="C15" i="152"/>
  <c r="C14" i="152"/>
  <c r="C13" i="152"/>
  <c r="C12" i="152"/>
  <c r="C11" i="152"/>
  <c r="C10" i="152" l="1"/>
  <c r="D18" i="152" s="1"/>
  <c r="AC258" i="152"/>
  <c r="R258" i="152"/>
  <c r="Y257" i="152"/>
  <c r="V257" i="152"/>
  <c r="Y256" i="152"/>
  <c r="V256" i="152"/>
  <c r="Y255" i="152"/>
  <c r="V255" i="152"/>
  <c r="O255" i="152"/>
  <c r="Y254" i="152"/>
  <c r="V254" i="152"/>
  <c r="O254" i="152"/>
  <c r="Y253" i="152"/>
  <c r="V253" i="152"/>
  <c r="O253" i="152"/>
  <c r="Y252" i="152"/>
  <c r="V252" i="152"/>
  <c r="Y251" i="152"/>
  <c r="V251" i="152"/>
  <c r="O251" i="152"/>
  <c r="D251" i="152"/>
  <c r="Y250" i="152"/>
  <c r="Y258" i="152"/>
  <c r="V250" i="152"/>
  <c r="V258" i="152"/>
  <c r="O258" i="152"/>
  <c r="K258" i="152"/>
  <c r="H258" i="152"/>
  <c r="D250" i="152"/>
  <c r="D258" i="152"/>
  <c r="AC257" i="152"/>
  <c r="Y249" i="152"/>
  <c r="V249" i="152"/>
  <c r="R257" i="152"/>
  <c r="O257" i="152"/>
  <c r="K257" i="152"/>
  <c r="H257" i="152"/>
  <c r="D257" i="152"/>
  <c r="AC256" i="152"/>
  <c r="Y248" i="152"/>
  <c r="V248" i="152"/>
  <c r="R256" i="152"/>
  <c r="O256" i="152"/>
  <c r="K256" i="152"/>
  <c r="H256" i="152"/>
  <c r="D256" i="152"/>
  <c r="AC255" i="152"/>
  <c r="Y247" i="152"/>
  <c r="V247" i="152"/>
  <c r="R255" i="152"/>
  <c r="O247" i="152"/>
  <c r="K255" i="152"/>
  <c r="H255" i="152"/>
  <c r="D255" i="152"/>
  <c r="AC254" i="152"/>
  <c r="Y246" i="152"/>
  <c r="V246" i="152"/>
  <c r="R254" i="152"/>
  <c r="O246" i="152"/>
  <c r="K254" i="152"/>
  <c r="H254" i="152"/>
  <c r="D254" i="152"/>
  <c r="AC253" i="152"/>
  <c r="Y245" i="152"/>
  <c r="V245" i="152"/>
  <c r="R253" i="152"/>
  <c r="K253" i="152"/>
  <c r="H253" i="152"/>
  <c r="D253" i="152"/>
  <c r="AC252" i="152"/>
  <c r="Y244" i="152"/>
  <c r="V244" i="152"/>
  <c r="R252" i="152"/>
  <c r="O252" i="152"/>
  <c r="K252" i="152"/>
  <c r="H252" i="152"/>
  <c r="D252" i="152"/>
  <c r="AC251" i="152"/>
  <c r="Y243" i="152"/>
  <c r="V243" i="152"/>
  <c r="R251" i="152"/>
  <c r="K251" i="152"/>
  <c r="H251" i="152"/>
  <c r="D243" i="152"/>
  <c r="AC250" i="152"/>
  <c r="Y242" i="152"/>
  <c r="V242" i="152"/>
  <c r="R250" i="152"/>
  <c r="O250" i="152"/>
  <c r="K250" i="152"/>
  <c r="H250" i="152"/>
  <c r="D242" i="152"/>
  <c r="AC249" i="152"/>
  <c r="Y241" i="152"/>
  <c r="V241" i="152"/>
  <c r="R249" i="152"/>
  <c r="O249" i="152"/>
  <c r="K249" i="152"/>
  <c r="H249" i="152"/>
  <c r="D241" i="152"/>
  <c r="AC248" i="152"/>
  <c r="Y240" i="152"/>
  <c r="V240" i="152"/>
  <c r="R248" i="152"/>
  <c r="O240" i="152"/>
  <c r="O248" i="152"/>
  <c r="K248" i="152"/>
  <c r="H248" i="152"/>
  <c r="D248" i="152"/>
  <c r="AC247" i="152"/>
  <c r="Y239" i="152"/>
  <c r="V239" i="152"/>
  <c r="R247" i="152"/>
  <c r="K247" i="152"/>
  <c r="AC246" i="152"/>
  <c r="V238" i="152"/>
  <c r="R246" i="152"/>
  <c r="O238" i="152"/>
  <c r="K246" i="152"/>
  <c r="H246" i="152"/>
  <c r="AC245" i="152"/>
  <c r="V237" i="152"/>
  <c r="R245" i="152"/>
  <c r="O245" i="152"/>
  <c r="K245" i="152"/>
  <c r="D245" i="152"/>
  <c r="AC244" i="152"/>
  <c r="V236" i="152"/>
  <c r="R244" i="152"/>
  <c r="O244" i="152"/>
  <c r="K244" i="152"/>
  <c r="AC243" i="152"/>
  <c r="Y235" i="152"/>
  <c r="V235" i="152"/>
  <c r="R243" i="152"/>
  <c r="O235" i="152"/>
  <c r="O243" i="152"/>
  <c r="K243" i="152"/>
  <c r="H243" i="152"/>
  <c r="AC242" i="152"/>
  <c r="Y234" i="152"/>
  <c r="V234" i="152"/>
  <c r="R242" i="152"/>
  <c r="K242" i="152"/>
  <c r="H242" i="152"/>
  <c r="AC241" i="152"/>
  <c r="V233" i="152"/>
  <c r="R241" i="152"/>
  <c r="O241" i="152"/>
  <c r="K241" i="152"/>
  <c r="H241" i="152"/>
  <c r="D233" i="152"/>
  <c r="AC240" i="152"/>
  <c r="Y232" i="152"/>
  <c r="V232" i="152"/>
  <c r="R240" i="152"/>
  <c r="O232" i="152"/>
  <c r="K240" i="152"/>
  <c r="H240" i="152"/>
  <c r="D240" i="152"/>
  <c r="AC239" i="152"/>
  <c r="Y231" i="152"/>
  <c r="V231" i="152"/>
  <c r="R239" i="152"/>
  <c r="O239" i="152"/>
  <c r="K239" i="152"/>
  <c r="D231" i="152"/>
  <c r="AC238" i="152"/>
  <c r="Y238" i="152"/>
  <c r="V230" i="152"/>
  <c r="R238" i="152"/>
  <c r="K238" i="152"/>
  <c r="H238" i="152"/>
  <c r="D238" i="152"/>
  <c r="AC237" i="152"/>
  <c r="Y237" i="152"/>
  <c r="V229" i="152"/>
  <c r="R237" i="152"/>
  <c r="O237" i="152"/>
  <c r="K237" i="152"/>
  <c r="H237" i="152"/>
  <c r="D237" i="152"/>
  <c r="AC236" i="152"/>
  <c r="Y236" i="152"/>
  <c r="V228" i="152"/>
  <c r="R236" i="152"/>
  <c r="O228" i="152"/>
  <c r="K236" i="152"/>
  <c r="H236" i="152"/>
  <c r="D228" i="152"/>
  <c r="AC235" i="152"/>
  <c r="V227" i="152"/>
  <c r="R235" i="152"/>
  <c r="O227" i="152"/>
  <c r="K235" i="152"/>
  <c r="H235" i="152"/>
  <c r="D235" i="152"/>
  <c r="AC234" i="152"/>
  <c r="V226" i="152"/>
  <c r="R234" i="152"/>
  <c r="O226" i="152"/>
  <c r="K234" i="152"/>
  <c r="D234" i="152"/>
  <c r="AC233" i="152"/>
  <c r="Y233" i="152"/>
  <c r="V225" i="152"/>
  <c r="R233" i="152"/>
  <c r="O225" i="152"/>
  <c r="O233" i="152"/>
  <c r="K233" i="152"/>
  <c r="H233" i="152"/>
  <c r="AC232" i="152"/>
  <c r="Y224" i="152"/>
  <c r="V224" i="152"/>
  <c r="R232" i="152"/>
  <c r="O224" i="152"/>
  <c r="K232" i="152"/>
  <c r="H232" i="152"/>
  <c r="D232" i="152"/>
  <c r="AC231" i="152"/>
  <c r="Y223" i="152"/>
  <c r="V223" i="152"/>
  <c r="R231" i="152"/>
  <c r="K231" i="152"/>
  <c r="H231" i="152"/>
  <c r="AC230" i="152"/>
  <c r="Y222" i="152"/>
  <c r="R230" i="152"/>
  <c r="O230" i="152"/>
  <c r="K230" i="152"/>
  <c r="H230" i="152"/>
  <c r="D230" i="152"/>
  <c r="AC229" i="152"/>
  <c r="Y221" i="152"/>
  <c r="Y229" i="152"/>
  <c r="R229" i="152"/>
  <c r="K229" i="152"/>
  <c r="H229" i="152"/>
  <c r="D229" i="152"/>
  <c r="AC228" i="152"/>
  <c r="R228" i="152"/>
  <c r="K228" i="152"/>
  <c r="H228" i="152"/>
  <c r="D220" i="152"/>
  <c r="AC227" i="152"/>
  <c r="Y219" i="152"/>
  <c r="Y227" i="152"/>
  <c r="V219" i="152"/>
  <c r="R227" i="152"/>
  <c r="O219" i="152"/>
  <c r="K227" i="152"/>
  <c r="D219" i="152"/>
  <c r="AC218" i="152"/>
  <c r="AC226" i="152"/>
  <c r="Y226" i="152"/>
  <c r="V218" i="152"/>
  <c r="R226" i="152"/>
  <c r="K226" i="152"/>
  <c r="AC217" i="152"/>
  <c r="AC225" i="152"/>
  <c r="Y217" i="152"/>
  <c r="Y225" i="152"/>
  <c r="R225" i="152"/>
  <c r="K225" i="152"/>
  <c r="H225" i="152"/>
  <c r="D225" i="152"/>
  <c r="AC224" i="152"/>
  <c r="V216" i="152"/>
  <c r="R224" i="152"/>
  <c r="K224" i="152"/>
  <c r="H216" i="152"/>
  <c r="H224" i="152"/>
  <c r="AC223" i="152"/>
  <c r="Y215" i="152"/>
  <c r="V215" i="152"/>
  <c r="R223" i="152"/>
  <c r="K215" i="152"/>
  <c r="K223" i="152"/>
  <c r="H215" i="152"/>
  <c r="H223" i="152"/>
  <c r="D215" i="152"/>
  <c r="D223" i="152"/>
  <c r="AC214" i="152"/>
  <c r="AC222" i="152"/>
  <c r="Y214" i="152"/>
  <c r="V222" i="152"/>
  <c r="R222" i="152"/>
  <c r="O222" i="152"/>
  <c r="K222" i="152"/>
  <c r="H222" i="152"/>
  <c r="D222" i="152"/>
  <c r="AC221" i="152"/>
  <c r="Y213" i="152"/>
  <c r="V213" i="152"/>
  <c r="V221" i="152"/>
  <c r="R221" i="152"/>
  <c r="K221" i="152"/>
  <c r="D221" i="152"/>
  <c r="AC220" i="152"/>
  <c r="Y212" i="152"/>
  <c r="V220" i="152"/>
  <c r="R212" i="152"/>
  <c r="R220" i="152"/>
  <c r="O220" i="152"/>
  <c r="K220" i="152"/>
  <c r="H212" i="152"/>
  <c r="AC219" i="152"/>
  <c r="Y211" i="152"/>
  <c r="V211" i="152"/>
  <c r="R219" i="152"/>
  <c r="K211" i="152"/>
  <c r="H219" i="152"/>
  <c r="D211" i="152"/>
  <c r="AC210" i="152"/>
  <c r="Y210" i="152"/>
  <c r="R218" i="152"/>
  <c r="O218" i="152"/>
  <c r="K218" i="152"/>
  <c r="H218" i="152"/>
  <c r="D218" i="152"/>
  <c r="Y209" i="152"/>
  <c r="V217" i="152"/>
  <c r="O217" i="152"/>
  <c r="K209" i="152"/>
  <c r="K217" i="152"/>
  <c r="D217" i="152"/>
  <c r="AC216" i="152"/>
  <c r="Y208" i="152"/>
  <c r="Y216" i="152"/>
  <c r="V208" i="152"/>
  <c r="R208" i="152"/>
  <c r="R216" i="152"/>
  <c r="O216" i="152"/>
  <c r="K208" i="152"/>
  <c r="H208" i="152"/>
  <c r="D216" i="152"/>
  <c r="AC215" i="152"/>
  <c r="Y207" i="152"/>
  <c r="V207" i="152"/>
  <c r="R215" i="152"/>
  <c r="O215" i="152"/>
  <c r="K207" i="152"/>
  <c r="D207" i="152"/>
  <c r="AC206" i="152"/>
  <c r="Y206" i="152"/>
  <c r="V214" i="152"/>
  <c r="R214" i="152"/>
  <c r="K214" i="152"/>
  <c r="H214" i="152"/>
  <c r="D214" i="152"/>
  <c r="AC213" i="152"/>
  <c r="Y205" i="152"/>
  <c r="R213" i="152"/>
  <c r="O213" i="152"/>
  <c r="K205" i="152"/>
  <c r="H213" i="152"/>
  <c r="D213" i="152"/>
  <c r="AC212" i="152"/>
  <c r="V204" i="152"/>
  <c r="R204" i="152"/>
  <c r="O212" i="152"/>
  <c r="K212" i="152"/>
  <c r="D212" i="152"/>
  <c r="AC211" i="152"/>
  <c r="Y203" i="152"/>
  <c r="V203" i="152"/>
  <c r="O211" i="152"/>
  <c r="K203" i="152"/>
  <c r="D203" i="152"/>
  <c r="AC202" i="152"/>
  <c r="V210" i="152"/>
  <c r="R210" i="152"/>
  <c r="K210" i="152"/>
  <c r="H210" i="152"/>
  <c r="D202" i="152"/>
  <c r="D210" i="152"/>
  <c r="AC209" i="152"/>
  <c r="V209" i="152"/>
  <c r="R209" i="152"/>
  <c r="O209" i="152"/>
  <c r="H209" i="152"/>
  <c r="D209" i="152"/>
  <c r="V200" i="152"/>
  <c r="R200" i="152"/>
  <c r="O208" i="152"/>
  <c r="D208" i="152"/>
  <c r="AC199" i="152"/>
  <c r="V199" i="152"/>
  <c r="R199" i="152"/>
  <c r="R207" i="152"/>
  <c r="O207" i="152"/>
  <c r="H207" i="152"/>
  <c r="V206" i="152"/>
  <c r="K206" i="152"/>
  <c r="H206" i="152"/>
  <c r="D198" i="152"/>
  <c r="AC205" i="152"/>
  <c r="V197" i="152"/>
  <c r="V205" i="152"/>
  <c r="R205" i="152"/>
  <c r="D205" i="152"/>
  <c r="Y196" i="152"/>
  <c r="Y204" i="152"/>
  <c r="V196" i="152"/>
  <c r="O196" i="152"/>
  <c r="K196" i="152"/>
  <c r="H204" i="152"/>
  <c r="D204" i="152"/>
  <c r="AC195" i="152"/>
  <c r="AC203" i="152"/>
  <c r="V195" i="152"/>
  <c r="O195" i="152"/>
  <c r="H203" i="152"/>
  <c r="Y194" i="152"/>
  <c r="Y202" i="152"/>
  <c r="V202" i="152"/>
  <c r="O194" i="152"/>
  <c r="K194" i="152"/>
  <c r="K202" i="152"/>
  <c r="H194" i="152"/>
  <c r="AC193" i="152"/>
  <c r="AC201" i="152"/>
  <c r="Y193" i="152"/>
  <c r="Y201" i="152"/>
  <c r="O193" i="152"/>
  <c r="K201" i="152"/>
  <c r="H201" i="152"/>
  <c r="AC200" i="152"/>
  <c r="Y200" i="152"/>
  <c r="V192" i="152"/>
  <c r="R192" i="152"/>
  <c r="O192" i="152"/>
  <c r="K200" i="152"/>
  <c r="H192" i="152"/>
  <c r="H200" i="152"/>
  <c r="Y199" i="152"/>
  <c r="O191" i="152"/>
  <c r="K199" i="152"/>
  <c r="H199" i="152"/>
  <c r="D199" i="152"/>
  <c r="AC198" i="152"/>
  <c r="Y198" i="152"/>
  <c r="V198" i="152"/>
  <c r="R198" i="152"/>
  <c r="O190" i="152"/>
  <c r="K190" i="152"/>
  <c r="H190" i="152"/>
  <c r="AC197" i="152"/>
  <c r="Y189" i="152"/>
  <c r="Y197" i="152"/>
  <c r="V189" i="152"/>
  <c r="R197" i="152"/>
  <c r="O189" i="152"/>
  <c r="K197" i="152"/>
  <c r="AC188" i="152"/>
  <c r="AC196" i="152"/>
  <c r="V188" i="152"/>
  <c r="R188" i="152"/>
  <c r="R196" i="152"/>
  <c r="O188" i="152"/>
  <c r="H188" i="152"/>
  <c r="H196" i="152"/>
  <c r="Y195" i="152"/>
  <c r="R195" i="152"/>
  <c r="O187" i="152"/>
  <c r="K195" i="152"/>
  <c r="H187" i="152"/>
  <c r="H195" i="152"/>
  <c r="D195" i="152"/>
  <c r="AC194" i="152"/>
  <c r="V194" i="152"/>
  <c r="R194" i="152"/>
  <c r="O186" i="152"/>
  <c r="H186" i="152"/>
  <c r="D194" i="152"/>
  <c r="Y185" i="152"/>
  <c r="V185" i="152"/>
  <c r="V193" i="152"/>
  <c r="R193" i="152"/>
  <c r="O185" i="152"/>
  <c r="K185" i="152"/>
  <c r="K193" i="152"/>
  <c r="H193" i="152"/>
  <c r="D193" i="152"/>
  <c r="AC192" i="152"/>
  <c r="Y192" i="152"/>
  <c r="V184" i="152"/>
  <c r="R184" i="152"/>
  <c r="O184" i="152"/>
  <c r="K192" i="152"/>
  <c r="H184" i="152"/>
  <c r="D192" i="152"/>
  <c r="Y183" i="152"/>
  <c r="Y191" i="152"/>
  <c r="V191" i="152"/>
  <c r="O183" i="152"/>
  <c r="K191" i="152"/>
  <c r="H191" i="152"/>
  <c r="AC190" i="152"/>
  <c r="V190" i="152"/>
  <c r="O182" i="152"/>
  <c r="K182" i="152"/>
  <c r="H182" i="152"/>
  <c r="D190" i="152"/>
  <c r="AC181" i="152"/>
  <c r="AC189" i="152"/>
  <c r="Y181" i="152"/>
  <c r="R181" i="152"/>
  <c r="O181" i="152"/>
  <c r="H181" i="152"/>
  <c r="H189" i="152"/>
  <c r="D189" i="152"/>
  <c r="Y180" i="152"/>
  <c r="Y188" i="152"/>
  <c r="V180" i="152"/>
  <c r="O180" i="152"/>
  <c r="D188" i="152"/>
  <c r="AC187" i="152"/>
  <c r="Y179" i="152"/>
  <c r="V187" i="152"/>
  <c r="R187" i="152"/>
  <c r="H179" i="152"/>
  <c r="D187" i="152"/>
  <c r="AC186" i="152"/>
  <c r="Y178" i="152"/>
  <c r="Y186" i="152"/>
  <c r="V186" i="152"/>
  <c r="R178" i="152"/>
  <c r="K178" i="152"/>
  <c r="K186" i="152"/>
  <c r="H178" i="152"/>
  <c r="D186" i="152"/>
  <c r="AC185" i="152"/>
  <c r="Y177" i="152"/>
  <c r="R185" i="152"/>
  <c r="O177" i="152"/>
  <c r="H177" i="152"/>
  <c r="H185" i="152"/>
  <c r="D185" i="152"/>
  <c r="Y176" i="152"/>
  <c r="Y184" i="152"/>
  <c r="V176" i="152"/>
  <c r="O176" i="152"/>
  <c r="D184" i="152"/>
  <c r="AC183" i="152"/>
  <c r="Y175" i="152"/>
  <c r="V183" i="152"/>
  <c r="R183" i="152"/>
  <c r="H183" i="152"/>
  <c r="D183" i="152"/>
  <c r="Y174" i="152"/>
  <c r="V182" i="152"/>
  <c r="R182" i="152"/>
  <c r="AC173" i="152"/>
  <c r="Y173" i="152"/>
  <c r="V181" i="152"/>
  <c r="R173" i="152"/>
  <c r="K173" i="152"/>
  <c r="K181" i="152"/>
  <c r="H173" i="152"/>
  <c r="D181" i="152"/>
  <c r="Y172" i="152"/>
  <c r="V172" i="152"/>
  <c r="R172" i="152"/>
  <c r="R180" i="152"/>
  <c r="K172" i="152"/>
  <c r="H180" i="152"/>
  <c r="D172" i="152"/>
  <c r="D180" i="152"/>
  <c r="AC171" i="152"/>
  <c r="Y171" i="152"/>
  <c r="V179" i="152"/>
  <c r="R179" i="152"/>
  <c r="O179" i="152"/>
  <c r="K179" i="152"/>
  <c r="D179" i="152"/>
  <c r="AC178" i="152"/>
  <c r="Y170" i="152"/>
  <c r="V178" i="152"/>
  <c r="O178" i="152"/>
  <c r="D178" i="152"/>
  <c r="AC169" i="152"/>
  <c r="AC177" i="152"/>
  <c r="V177" i="152"/>
  <c r="R169" i="152"/>
  <c r="K177" i="152"/>
  <c r="H169" i="152"/>
  <c r="D177" i="152"/>
  <c r="AC176" i="152"/>
  <c r="Y168" i="152"/>
  <c r="H168" i="152"/>
  <c r="H176" i="152"/>
  <c r="Y167" i="152"/>
  <c r="O175" i="152"/>
  <c r="K175" i="152"/>
  <c r="D175" i="152"/>
  <c r="AC174" i="152"/>
  <c r="V174" i="152"/>
  <c r="R174" i="152"/>
  <c r="O174" i="152"/>
  <c r="K174" i="152"/>
  <c r="H174" i="152"/>
  <c r="D174" i="152"/>
  <c r="AC165" i="152"/>
  <c r="V173" i="152"/>
  <c r="R165" i="152"/>
  <c r="O173" i="152"/>
  <c r="H165" i="152"/>
  <c r="D173" i="152"/>
  <c r="AC164" i="152"/>
  <c r="Y164" i="152"/>
  <c r="R164" i="152"/>
  <c r="O172" i="152"/>
  <c r="H164" i="152"/>
  <c r="H172" i="152"/>
  <c r="D164" i="152"/>
  <c r="Y163" i="152"/>
  <c r="V171" i="152"/>
  <c r="O171" i="152"/>
  <c r="K171" i="152"/>
  <c r="H171" i="152"/>
  <c r="D163" i="152"/>
  <c r="D171" i="152"/>
  <c r="AC170" i="152"/>
  <c r="R170" i="152"/>
  <c r="K170" i="152"/>
  <c r="H170" i="152"/>
  <c r="D170" i="152"/>
  <c r="Y169" i="152"/>
  <c r="V169" i="152"/>
  <c r="R161" i="152"/>
  <c r="O161" i="152"/>
  <c r="D169" i="152"/>
  <c r="V160" i="152"/>
  <c r="V168" i="152"/>
  <c r="R160" i="152"/>
  <c r="O160" i="152"/>
  <c r="K160" i="152"/>
  <c r="K168" i="152"/>
  <c r="D168" i="152"/>
  <c r="AC159" i="152"/>
  <c r="AC167" i="152"/>
  <c r="V167" i="152"/>
  <c r="R159" i="152"/>
  <c r="R167" i="152"/>
  <c r="O159" i="152"/>
  <c r="K167" i="152"/>
  <c r="H167" i="152"/>
  <c r="D167" i="152"/>
  <c r="AC166" i="152"/>
  <c r="Y166" i="152"/>
  <c r="V166" i="152"/>
  <c r="R158" i="152"/>
  <c r="R166" i="152"/>
  <c r="O158" i="152"/>
  <c r="K166" i="152"/>
  <c r="H166" i="152"/>
  <c r="D166" i="152"/>
  <c r="Y165" i="152"/>
  <c r="V157" i="152"/>
  <c r="R157" i="152"/>
  <c r="O157" i="152"/>
  <c r="K157" i="152"/>
  <c r="K165" i="152"/>
  <c r="D165" i="152"/>
  <c r="V164" i="152"/>
  <c r="R156" i="152"/>
  <c r="O156" i="152"/>
  <c r="AC163" i="152"/>
  <c r="V155" i="152"/>
  <c r="V163" i="152"/>
  <c r="O155" i="152"/>
  <c r="K163" i="152"/>
  <c r="AC154" i="152"/>
  <c r="AC162" i="152"/>
  <c r="Y162" i="152"/>
  <c r="V154" i="152"/>
  <c r="R162" i="152"/>
  <c r="O154" i="152"/>
  <c r="K154" i="152"/>
  <c r="K162" i="152"/>
  <c r="H162" i="152"/>
  <c r="D162" i="152"/>
  <c r="AC153" i="152"/>
  <c r="AC161" i="152"/>
  <c r="Y161" i="152"/>
  <c r="V161" i="152"/>
  <c r="O153" i="152"/>
  <c r="K161" i="152"/>
  <c r="H161" i="152"/>
  <c r="Y160" i="152"/>
  <c r="O152" i="152"/>
  <c r="K152" i="152"/>
  <c r="H160" i="152"/>
  <c r="D160" i="152"/>
  <c r="AC151" i="152"/>
  <c r="Y159" i="152"/>
  <c r="V159" i="152"/>
  <c r="R151" i="152"/>
  <c r="O151" i="152"/>
  <c r="H159" i="152"/>
  <c r="AC158" i="152"/>
  <c r="Y158" i="152"/>
  <c r="O150" i="152"/>
  <c r="K158" i="152"/>
  <c r="H158" i="152"/>
  <c r="AC149" i="152"/>
  <c r="AC157" i="152"/>
  <c r="Y157" i="152"/>
  <c r="O149" i="152"/>
  <c r="H157" i="152"/>
  <c r="D157" i="152"/>
  <c r="AC156" i="152"/>
  <c r="Y156" i="152"/>
  <c r="O148" i="152"/>
  <c r="K148" i="152"/>
  <c r="H156" i="152"/>
  <c r="D156" i="152"/>
  <c r="AC147" i="152"/>
  <c r="AC155" i="152"/>
  <c r="Y155" i="152"/>
  <c r="V147" i="152"/>
  <c r="R147" i="152"/>
  <c r="O147" i="152"/>
  <c r="H155" i="152"/>
  <c r="Y154" i="152"/>
  <c r="R146" i="152"/>
  <c r="R154" i="152"/>
  <c r="O146" i="152"/>
  <c r="H146" i="152"/>
  <c r="H154" i="152"/>
  <c r="D154" i="152"/>
  <c r="Y153" i="152"/>
  <c r="V153" i="152"/>
  <c r="R153" i="152"/>
  <c r="O145" i="152"/>
  <c r="K153" i="152"/>
  <c r="H153" i="152"/>
  <c r="AC152" i="152"/>
  <c r="V152" i="152"/>
  <c r="R152" i="152"/>
  <c r="O144" i="152"/>
  <c r="K144" i="152"/>
  <c r="H152" i="152"/>
  <c r="AC143" i="152"/>
  <c r="Y151" i="152"/>
  <c r="V143" i="152"/>
  <c r="R143" i="152"/>
  <c r="O143" i="152"/>
  <c r="H151" i="152"/>
  <c r="D151" i="152"/>
  <c r="AC150" i="152"/>
  <c r="Y150" i="152"/>
  <c r="V150" i="152"/>
  <c r="R150" i="152"/>
  <c r="O142" i="152"/>
  <c r="K142" i="152"/>
  <c r="H150" i="152"/>
  <c r="D150" i="152"/>
  <c r="AC141" i="152"/>
  <c r="V149" i="152"/>
  <c r="R149" i="152"/>
  <c r="O141" i="152"/>
  <c r="K149" i="152"/>
  <c r="H141" i="152"/>
  <c r="H149" i="152"/>
  <c r="AC140" i="152"/>
  <c r="AC148" i="152"/>
  <c r="Y140" i="152"/>
  <c r="V140" i="152"/>
  <c r="V148" i="152"/>
  <c r="R140" i="152"/>
  <c r="R148" i="152"/>
  <c r="O140" i="152"/>
  <c r="K140" i="152"/>
  <c r="H140" i="152"/>
  <c r="H148" i="152"/>
  <c r="AC139" i="152"/>
  <c r="Y139" i="152"/>
  <c r="Y147" i="152"/>
  <c r="V139" i="152"/>
  <c r="R139" i="152"/>
  <c r="O139" i="152"/>
  <c r="K147" i="152"/>
  <c r="H147" i="152"/>
  <c r="D147" i="152"/>
  <c r="AC146" i="152"/>
  <c r="Y146" i="152"/>
  <c r="V146" i="152"/>
  <c r="O138" i="152"/>
  <c r="K146" i="152"/>
  <c r="D146" i="152"/>
  <c r="AC137" i="152"/>
  <c r="AC145" i="152"/>
  <c r="V145" i="152"/>
  <c r="O137" i="152"/>
  <c r="K145" i="152"/>
  <c r="H145" i="152"/>
  <c r="D145" i="152"/>
  <c r="Y144" i="152"/>
  <c r="V136" i="152"/>
  <c r="V144" i="152"/>
  <c r="O136" i="152"/>
  <c r="K136" i="152"/>
  <c r="H136" i="152"/>
  <c r="H144" i="152"/>
  <c r="D144" i="152"/>
  <c r="AC135" i="152"/>
  <c r="Y143" i="152"/>
  <c r="R135" i="152"/>
  <c r="O135" i="152"/>
  <c r="K143" i="152"/>
  <c r="D143" i="152"/>
  <c r="AC142" i="152"/>
  <c r="Y142" i="152"/>
  <c r="R142" i="152"/>
  <c r="O134" i="152"/>
  <c r="H142" i="152"/>
  <c r="AC133" i="152"/>
  <c r="Y141" i="152"/>
  <c r="V141" i="152"/>
  <c r="O133" i="152"/>
  <c r="H133" i="152"/>
  <c r="D141" i="152"/>
  <c r="Y132" i="152"/>
  <c r="V132" i="152"/>
  <c r="O132" i="152"/>
  <c r="K132" i="152"/>
  <c r="D140" i="152"/>
  <c r="AC131" i="152"/>
  <c r="R131" i="152"/>
  <c r="K139" i="152"/>
  <c r="H139" i="152"/>
  <c r="Y138" i="152"/>
  <c r="V138" i="152"/>
  <c r="K138" i="152"/>
  <c r="H130" i="152"/>
  <c r="H138" i="152"/>
  <c r="Y137" i="152"/>
  <c r="V137" i="152"/>
  <c r="R129" i="152"/>
  <c r="O129" i="152"/>
  <c r="K129" i="152"/>
  <c r="K137" i="152"/>
  <c r="H137" i="152"/>
  <c r="D137" i="152"/>
  <c r="AC136" i="152"/>
  <c r="Y136" i="152"/>
  <c r="R128" i="152"/>
  <c r="R136" i="152"/>
  <c r="O128" i="152"/>
  <c r="K128" i="152"/>
  <c r="D136" i="152"/>
  <c r="AC127" i="152"/>
  <c r="Y135" i="152"/>
  <c r="V127" i="152"/>
  <c r="V135" i="152"/>
  <c r="R127" i="152"/>
  <c r="O127" i="152"/>
  <c r="K135" i="152"/>
  <c r="H135" i="152"/>
  <c r="D135" i="152"/>
  <c r="AC126" i="152"/>
  <c r="Y134" i="152"/>
  <c r="V134" i="152"/>
  <c r="R126" i="152"/>
  <c r="K134" i="152"/>
  <c r="H134" i="152"/>
  <c r="V133" i="152"/>
  <c r="R125" i="152"/>
  <c r="O125" i="152"/>
  <c r="K133" i="152"/>
  <c r="D133" i="152"/>
  <c r="AC132" i="152"/>
  <c r="O124" i="152"/>
  <c r="K124" i="152"/>
  <c r="H132" i="152"/>
  <c r="D132" i="152"/>
  <c r="AC123" i="152"/>
  <c r="Y131" i="152"/>
  <c r="V123" i="152"/>
  <c r="V131" i="152"/>
  <c r="R123" i="152"/>
  <c r="O131" i="152"/>
  <c r="D131" i="152"/>
  <c r="AC130" i="152"/>
  <c r="Y122" i="152"/>
  <c r="V130" i="152"/>
  <c r="R122" i="152"/>
  <c r="O130" i="152"/>
  <c r="K130" i="152"/>
  <c r="D130" i="152"/>
  <c r="AC129" i="152"/>
  <c r="V129" i="152"/>
  <c r="R121" i="152"/>
  <c r="H129" i="152"/>
  <c r="AC120" i="152"/>
  <c r="AC128" i="152"/>
  <c r="Y120" i="152"/>
  <c r="Y128" i="152"/>
  <c r="V120" i="152"/>
  <c r="V128" i="152"/>
  <c r="R120" i="152"/>
  <c r="O120" i="152"/>
  <c r="H128" i="152"/>
  <c r="D120" i="152"/>
  <c r="D128" i="152"/>
  <c r="Y119" i="152"/>
  <c r="V119" i="152"/>
  <c r="O119" i="152"/>
  <c r="K127" i="152"/>
  <c r="H127" i="152"/>
  <c r="D127" i="152"/>
  <c r="V118" i="152"/>
  <c r="O126" i="152"/>
  <c r="D126" i="152"/>
  <c r="AC125" i="152"/>
  <c r="R117" i="152"/>
  <c r="K117" i="152"/>
  <c r="K125" i="152"/>
  <c r="H125" i="152"/>
  <c r="AC124" i="152"/>
  <c r="Y124" i="152"/>
  <c r="V116" i="152"/>
  <c r="V124" i="152"/>
  <c r="O116" i="152"/>
  <c r="H124" i="152"/>
  <c r="D116" i="152"/>
  <c r="D124" i="152"/>
  <c r="V115" i="152"/>
  <c r="O123" i="152"/>
  <c r="K123" i="152"/>
  <c r="H123" i="152"/>
  <c r="D115" i="152"/>
  <c r="AC122" i="152"/>
  <c r="V114" i="152"/>
  <c r="O122" i="152"/>
  <c r="K114" i="152"/>
  <c r="H122" i="152"/>
  <c r="D122" i="152"/>
  <c r="Y121" i="152"/>
  <c r="V121" i="152"/>
  <c r="O121" i="152"/>
  <c r="K121" i="152"/>
  <c r="H121" i="152"/>
  <c r="D121" i="152"/>
  <c r="Y112" i="152"/>
  <c r="V112" i="152"/>
  <c r="K120" i="152"/>
  <c r="H112" i="152"/>
  <c r="AC111" i="152"/>
  <c r="AC119" i="152"/>
  <c r="Y111" i="152"/>
  <c r="V111" i="152"/>
  <c r="R111" i="152"/>
  <c r="R119" i="152"/>
  <c r="K119" i="152"/>
  <c r="H119" i="152"/>
  <c r="AC118" i="152"/>
  <c r="Y110" i="152"/>
  <c r="Y118" i="152"/>
  <c r="V110" i="152"/>
  <c r="R118" i="152"/>
  <c r="O118" i="152"/>
  <c r="K118" i="152"/>
  <c r="H118" i="152"/>
  <c r="AC109" i="152"/>
  <c r="AC117" i="152"/>
  <c r="Y109" i="152"/>
  <c r="Y117" i="152"/>
  <c r="V109" i="152"/>
  <c r="V117" i="152"/>
  <c r="O117" i="152"/>
  <c r="H109" i="152"/>
  <c r="D117" i="152"/>
  <c r="AC108" i="152"/>
  <c r="AC116" i="152"/>
  <c r="Y108" i="152"/>
  <c r="V108" i="152"/>
  <c r="R108" i="152"/>
  <c r="R116" i="152"/>
  <c r="K116" i="152"/>
  <c r="H116" i="152"/>
  <c r="AC115" i="152"/>
  <c r="Y107" i="152"/>
  <c r="V107" i="152"/>
  <c r="R115" i="152"/>
  <c r="K115" i="152"/>
  <c r="H115" i="152"/>
  <c r="AC106" i="152"/>
  <c r="AC114" i="152"/>
  <c r="Y106" i="152"/>
  <c r="Y114" i="152"/>
  <c r="V106" i="152"/>
  <c r="R106" i="152"/>
  <c r="R114" i="152"/>
  <c r="H106" i="152"/>
  <c r="H114" i="152"/>
  <c r="D114" i="152"/>
  <c r="Y105" i="152"/>
  <c r="Y113" i="152"/>
  <c r="V105" i="152"/>
  <c r="V113" i="152"/>
  <c r="R113" i="152"/>
  <c r="O113" i="152"/>
  <c r="K113" i="152"/>
  <c r="D113" i="152"/>
  <c r="AC112" i="152"/>
  <c r="Y104" i="152"/>
  <c r="V104" i="152"/>
  <c r="R112" i="152"/>
  <c r="O112" i="152"/>
  <c r="K112" i="152"/>
  <c r="H104" i="152"/>
  <c r="D112" i="152"/>
  <c r="AC103" i="152"/>
  <c r="Y103" i="152"/>
  <c r="V103" i="152"/>
  <c r="R103" i="152"/>
  <c r="O111" i="152"/>
  <c r="H111" i="152"/>
  <c r="D111" i="152"/>
  <c r="AC110" i="152"/>
  <c r="Y102" i="152"/>
  <c r="V102" i="152"/>
  <c r="R110" i="152"/>
  <c r="O110" i="152"/>
  <c r="H110" i="152"/>
  <c r="D110" i="152"/>
  <c r="Y101" i="152"/>
  <c r="V101" i="152"/>
  <c r="R109" i="152"/>
  <c r="O109" i="152"/>
  <c r="K109" i="152"/>
  <c r="H101" i="152"/>
  <c r="D109" i="152"/>
  <c r="Y100" i="152"/>
  <c r="V100" i="152"/>
  <c r="O108" i="152"/>
  <c r="K108" i="152"/>
  <c r="H108" i="152"/>
  <c r="D108" i="152"/>
  <c r="Y99" i="152"/>
  <c r="V99" i="152"/>
  <c r="R107" i="152"/>
  <c r="O107" i="152"/>
  <c r="K107" i="152"/>
  <c r="H107" i="152"/>
  <c r="D107" i="152"/>
  <c r="AC98" i="152"/>
  <c r="Y98" i="152"/>
  <c r="V98" i="152"/>
  <c r="R98" i="152"/>
  <c r="O106" i="152"/>
  <c r="K106" i="152"/>
  <c r="D106" i="152"/>
  <c r="AC105" i="152"/>
  <c r="Y97" i="152"/>
  <c r="V97" i="152"/>
  <c r="R105" i="152"/>
  <c r="O105" i="152"/>
  <c r="K105" i="152"/>
  <c r="H105" i="152"/>
  <c r="D105" i="152"/>
  <c r="AC104" i="152"/>
  <c r="Y96" i="152"/>
  <c r="V96" i="152"/>
  <c r="R104" i="152"/>
  <c r="O104" i="152"/>
  <c r="K104" i="152"/>
  <c r="H96" i="152"/>
  <c r="D104" i="152"/>
  <c r="AC95" i="152"/>
  <c r="Y95" i="152"/>
  <c r="V95" i="152"/>
  <c r="R95" i="152"/>
  <c r="O103" i="152"/>
  <c r="K103" i="152"/>
  <c r="H103" i="152"/>
  <c r="D103" i="152"/>
  <c r="AC102" i="152"/>
  <c r="Y94" i="152"/>
  <c r="V94" i="152"/>
  <c r="R102" i="152"/>
  <c r="O102" i="152"/>
  <c r="K102" i="152"/>
  <c r="H102" i="152"/>
  <c r="D102" i="152"/>
  <c r="AC101" i="152"/>
  <c r="Y93" i="152"/>
  <c r="V93" i="152"/>
  <c r="R101" i="152"/>
  <c r="O101" i="152"/>
  <c r="K101" i="152"/>
  <c r="H93" i="152"/>
  <c r="D101" i="152"/>
  <c r="Y92" i="152"/>
  <c r="V92" i="152"/>
  <c r="O100" i="152"/>
  <c r="K100" i="152"/>
  <c r="H100" i="152"/>
  <c r="D100" i="152"/>
  <c r="AC99" i="152"/>
  <c r="Y91" i="152"/>
  <c r="V91" i="152"/>
  <c r="R99" i="152"/>
  <c r="O99" i="152"/>
  <c r="K99" i="152"/>
  <c r="H99" i="152"/>
  <c r="D99" i="152"/>
  <c r="AC90" i="152"/>
  <c r="Y90" i="152"/>
  <c r="V90" i="152"/>
  <c r="R90" i="152"/>
  <c r="O98" i="152"/>
  <c r="K98" i="152"/>
  <c r="H98" i="152"/>
  <c r="D98" i="152"/>
  <c r="AC97" i="152"/>
  <c r="Y89" i="152"/>
  <c r="V89" i="152"/>
  <c r="R97" i="152"/>
  <c r="O97" i="152"/>
  <c r="K97" i="152"/>
  <c r="H97" i="152"/>
  <c r="D97" i="152"/>
  <c r="AC96" i="152"/>
  <c r="Y88" i="152"/>
  <c r="V88" i="152"/>
  <c r="R96" i="152"/>
  <c r="O96" i="152"/>
  <c r="H88" i="152"/>
  <c r="D96" i="152"/>
  <c r="AC87" i="152"/>
  <c r="Y87" i="152"/>
  <c r="V87" i="152"/>
  <c r="R87" i="152"/>
  <c r="O95" i="152"/>
  <c r="H95" i="152"/>
  <c r="D95" i="152"/>
  <c r="AC94" i="152"/>
  <c r="Y86" i="152"/>
  <c r="V86" i="152"/>
  <c r="R94" i="152"/>
  <c r="O94" i="152"/>
  <c r="K94" i="152"/>
  <c r="H94" i="152"/>
  <c r="D94" i="152"/>
  <c r="AC93" i="152"/>
  <c r="Y85" i="152"/>
  <c r="V85" i="152"/>
  <c r="O93" i="152"/>
  <c r="K93" i="152"/>
  <c r="D93" i="152"/>
  <c r="AC84" i="152"/>
  <c r="Y84" i="152"/>
  <c r="V84" i="152"/>
  <c r="R84" i="152"/>
  <c r="O92" i="152"/>
  <c r="K92" i="152"/>
  <c r="H92" i="152"/>
  <c r="D92" i="152"/>
  <c r="AC83" i="152"/>
  <c r="AC91" i="152"/>
  <c r="Y83" i="152"/>
  <c r="V83" i="152"/>
  <c r="R83" i="152"/>
  <c r="O91" i="152"/>
  <c r="K91" i="152"/>
  <c r="H83" i="152"/>
  <c r="D91" i="152"/>
  <c r="Y82" i="152"/>
  <c r="V82" i="152"/>
  <c r="R82" i="152"/>
  <c r="O90" i="152"/>
  <c r="K90" i="152"/>
  <c r="D90" i="152"/>
  <c r="AC89" i="152"/>
  <c r="Y81" i="152"/>
  <c r="V81" i="152"/>
  <c r="R89" i="152"/>
  <c r="O89" i="152"/>
  <c r="K89" i="152"/>
  <c r="H89" i="152"/>
  <c r="D89" i="152"/>
  <c r="AC88" i="152"/>
  <c r="Y80" i="152"/>
  <c r="V80" i="152"/>
  <c r="R88" i="152"/>
  <c r="O88" i="152"/>
  <c r="D88" i="152"/>
  <c r="Y79" i="152"/>
  <c r="V79" i="152"/>
  <c r="R79" i="152"/>
  <c r="O87" i="152"/>
  <c r="H87" i="152"/>
  <c r="D87" i="152"/>
  <c r="AC78" i="152"/>
  <c r="AC86" i="152"/>
  <c r="Y78" i="152"/>
  <c r="V78" i="152"/>
  <c r="O86" i="152"/>
  <c r="H86" i="152"/>
  <c r="D86" i="152"/>
  <c r="V77" i="152"/>
  <c r="R77" i="152"/>
  <c r="R85" i="152"/>
  <c r="O85" i="152"/>
  <c r="H85" i="152"/>
  <c r="D85" i="152"/>
  <c r="V76" i="152"/>
  <c r="O84" i="152"/>
  <c r="K84" i="152"/>
  <c r="D84" i="152"/>
  <c r="V75" i="152"/>
  <c r="R75" i="152"/>
  <c r="O83" i="152"/>
  <c r="K83" i="152"/>
  <c r="H75" i="152"/>
  <c r="D83" i="152"/>
  <c r="AC74" i="152"/>
  <c r="Y74" i="152"/>
  <c r="V74" i="152"/>
  <c r="R74" i="152"/>
  <c r="O82" i="152"/>
  <c r="K82" i="152"/>
  <c r="H82" i="152"/>
  <c r="D82" i="152"/>
  <c r="AC81" i="152"/>
  <c r="V73" i="152"/>
  <c r="R73" i="152"/>
  <c r="R81" i="152"/>
  <c r="O81" i="152"/>
  <c r="H81" i="152"/>
  <c r="D81" i="152"/>
  <c r="AC80" i="152"/>
  <c r="V72" i="152"/>
  <c r="R72" i="152"/>
  <c r="R80" i="152"/>
  <c r="O72" i="152"/>
  <c r="O80" i="152"/>
  <c r="H80" i="152"/>
  <c r="D72" i="152"/>
  <c r="D80" i="152"/>
  <c r="AC79" i="152"/>
  <c r="V71" i="152"/>
  <c r="R71" i="152"/>
  <c r="O79" i="152"/>
  <c r="H71" i="152"/>
  <c r="D79" i="152"/>
  <c r="AC70" i="152"/>
  <c r="Y70" i="152"/>
  <c r="V70" i="152"/>
  <c r="O78" i="152"/>
  <c r="K78" i="152"/>
  <c r="H78" i="152"/>
  <c r="D78" i="152"/>
  <c r="AC77" i="152"/>
  <c r="Y77" i="152"/>
  <c r="V69" i="152"/>
  <c r="O77" i="152"/>
  <c r="K77" i="152"/>
  <c r="H69" i="152"/>
  <c r="AC76" i="152"/>
  <c r="Y76" i="152"/>
  <c r="V68" i="152"/>
  <c r="R68" i="152"/>
  <c r="R76" i="152"/>
  <c r="O68" i="152"/>
  <c r="O76" i="152"/>
  <c r="H76" i="152"/>
  <c r="D68" i="152"/>
  <c r="D76" i="152"/>
  <c r="AC75" i="152"/>
  <c r="Y75" i="152"/>
  <c r="V67" i="152"/>
  <c r="R67" i="152"/>
  <c r="O75" i="152"/>
  <c r="H67" i="152"/>
  <c r="D75" i="152"/>
  <c r="AC66" i="152"/>
  <c r="Y66" i="152"/>
  <c r="V66" i="152"/>
  <c r="O74" i="152"/>
  <c r="K74" i="152"/>
  <c r="H74" i="152"/>
  <c r="AC73" i="152"/>
  <c r="Y73" i="152"/>
  <c r="V65" i="152"/>
  <c r="O73" i="152"/>
  <c r="K73" i="152"/>
  <c r="H65" i="152"/>
  <c r="D73" i="152"/>
  <c r="Y72" i="152"/>
  <c r="V64" i="152"/>
  <c r="R64" i="152"/>
  <c r="O64" i="152"/>
  <c r="K72" i="152"/>
  <c r="H64" i="152"/>
  <c r="D64" i="152"/>
  <c r="AC71" i="152"/>
  <c r="Y71" i="152"/>
  <c r="V63" i="152"/>
  <c r="R63" i="152"/>
  <c r="O71" i="152"/>
  <c r="K71" i="152"/>
  <c r="H63" i="152"/>
  <c r="D71" i="152"/>
  <c r="AC62" i="152"/>
  <c r="Y62" i="152"/>
  <c r="V62" i="152"/>
  <c r="R70" i="152"/>
  <c r="O70" i="152"/>
  <c r="H70" i="152"/>
  <c r="AC69" i="152"/>
  <c r="Y69" i="152"/>
  <c r="V61" i="152"/>
  <c r="R69" i="152"/>
  <c r="O69" i="152"/>
  <c r="K69" i="152"/>
  <c r="H61" i="152"/>
  <c r="D69" i="152"/>
  <c r="Y68" i="152"/>
  <c r="V60" i="152"/>
  <c r="O60" i="152"/>
  <c r="K68" i="152"/>
  <c r="H60" i="152"/>
  <c r="D60" i="152"/>
  <c r="AC67" i="152"/>
  <c r="Y67" i="152"/>
  <c r="V59" i="152"/>
  <c r="R59" i="152"/>
  <c r="O59" i="152"/>
  <c r="O67" i="152"/>
  <c r="K67" i="152"/>
  <c r="H59" i="152"/>
  <c r="D67" i="152"/>
  <c r="AC58" i="152"/>
  <c r="Y58" i="152"/>
  <c r="V58" i="152"/>
  <c r="R66" i="152"/>
  <c r="O66" i="152"/>
  <c r="H66" i="152"/>
  <c r="D66" i="152"/>
  <c r="AC57" i="152"/>
  <c r="AC65" i="152"/>
  <c r="Y65" i="152"/>
  <c r="V57" i="152"/>
  <c r="R65" i="152"/>
  <c r="O65" i="152"/>
  <c r="H57" i="152"/>
  <c r="D65" i="152"/>
  <c r="AC64" i="152"/>
  <c r="Y64" i="152"/>
  <c r="V56" i="152"/>
  <c r="R56" i="152"/>
  <c r="O56" i="152"/>
  <c r="K64" i="152"/>
  <c r="D56" i="152"/>
  <c r="AC63" i="152"/>
  <c r="V55" i="152"/>
  <c r="R55" i="152"/>
  <c r="O63" i="152"/>
  <c r="K63" i="152"/>
  <c r="H55" i="152"/>
  <c r="D55" i="152"/>
  <c r="D63" i="152"/>
  <c r="AC54" i="152"/>
  <c r="Y54" i="152"/>
  <c r="V54" i="152"/>
  <c r="R62" i="152"/>
  <c r="H62" i="152"/>
  <c r="D62" i="152"/>
  <c r="AC53" i="152"/>
  <c r="Y61" i="152"/>
  <c r="V53" i="152"/>
  <c r="R61" i="152"/>
  <c r="O61" i="152"/>
  <c r="D61" i="152"/>
  <c r="AC60" i="152"/>
  <c r="V52" i="152"/>
  <c r="R60" i="152"/>
  <c r="O52" i="152"/>
  <c r="K60" i="152"/>
  <c r="D52" i="152"/>
  <c r="AC59" i="152"/>
  <c r="Y51" i="152"/>
  <c r="V51" i="152"/>
  <c r="R51" i="152"/>
  <c r="O51" i="152"/>
  <c r="K59" i="152"/>
  <c r="H51" i="152"/>
  <c r="D59" i="152"/>
  <c r="AC50" i="152"/>
  <c r="Y50" i="152"/>
  <c r="V50" i="152"/>
  <c r="R58" i="152"/>
  <c r="H58" i="152"/>
  <c r="D58" i="152"/>
  <c r="AC49" i="152"/>
  <c r="Y57" i="152"/>
  <c r="R57" i="152"/>
  <c r="O57" i="152"/>
  <c r="D57" i="152"/>
  <c r="AC56" i="152"/>
  <c r="Y48" i="152"/>
  <c r="R48" i="152"/>
  <c r="O48" i="152"/>
  <c r="K56" i="152"/>
  <c r="H56" i="152"/>
  <c r="AC55" i="152"/>
  <c r="Y47" i="152"/>
  <c r="O47" i="152"/>
  <c r="K55" i="152"/>
  <c r="AC46" i="152"/>
  <c r="Y46" i="152"/>
  <c r="R54" i="152"/>
  <c r="O54" i="152"/>
  <c r="K54" i="152"/>
  <c r="H54" i="152"/>
  <c r="Y53" i="152"/>
  <c r="O53" i="152"/>
  <c r="K53" i="152"/>
  <c r="H45" i="152"/>
  <c r="H53" i="152"/>
  <c r="D53" i="152"/>
  <c r="Y44" i="152"/>
  <c r="R44" i="152"/>
  <c r="R52" i="152"/>
  <c r="K52" i="152"/>
  <c r="H52" i="152"/>
  <c r="AC51" i="152"/>
  <c r="Y43" i="152"/>
  <c r="V43" i="152"/>
  <c r="K51" i="152"/>
  <c r="H43" i="152"/>
  <c r="AC42" i="152"/>
  <c r="Y42" i="152"/>
  <c r="R50" i="152"/>
  <c r="O50" i="152"/>
  <c r="K50" i="152"/>
  <c r="H50" i="152"/>
  <c r="AC41" i="152"/>
  <c r="Y41" i="152"/>
  <c r="V49" i="152"/>
  <c r="O49" i="152"/>
  <c r="H49" i="152"/>
  <c r="D41" i="152"/>
  <c r="D49" i="152"/>
  <c r="Y40" i="152"/>
  <c r="V48" i="152"/>
  <c r="H48" i="152"/>
  <c r="D40" i="152"/>
  <c r="D48" i="152"/>
  <c r="AC39" i="152"/>
  <c r="AC47" i="152"/>
  <c r="Y39" i="152"/>
  <c r="V39" i="152"/>
  <c r="V47" i="152"/>
  <c r="R47" i="152"/>
  <c r="K47" i="152"/>
  <c r="H47" i="152"/>
  <c r="D47" i="152"/>
  <c r="AC38" i="152"/>
  <c r="Y38" i="152"/>
  <c r="V46" i="152"/>
  <c r="R46" i="152"/>
  <c r="O46" i="152"/>
  <c r="K46" i="152"/>
  <c r="H46" i="152"/>
  <c r="D46" i="152"/>
  <c r="AC45" i="152"/>
  <c r="Y37" i="152"/>
  <c r="V45" i="152"/>
  <c r="R37" i="152"/>
  <c r="R45" i="152"/>
  <c r="O45" i="152"/>
  <c r="H37" i="152"/>
  <c r="D45" i="152"/>
  <c r="AC44" i="152"/>
  <c r="Y36" i="152"/>
  <c r="V36" i="152"/>
  <c r="V44" i="152"/>
  <c r="O44" i="152"/>
  <c r="K36" i="152"/>
  <c r="K44" i="152"/>
  <c r="H36" i="152"/>
  <c r="D36" i="152"/>
  <c r="D44" i="152"/>
  <c r="AC35" i="152"/>
  <c r="Y35" i="152"/>
  <c r="R43" i="152"/>
  <c r="O43" i="152"/>
  <c r="K43" i="152"/>
  <c r="D43" i="152"/>
  <c r="Y34" i="152"/>
  <c r="V42" i="152"/>
  <c r="R42" i="152"/>
  <c r="K42" i="152"/>
  <c r="H42" i="152"/>
  <c r="D42" i="152"/>
  <c r="AC33" i="152"/>
  <c r="Y33" i="152"/>
  <c r="V41" i="152"/>
  <c r="R33" i="152"/>
  <c r="R41" i="152"/>
  <c r="O41" i="152"/>
  <c r="K41" i="152"/>
  <c r="H33" i="152"/>
  <c r="AC40" i="152"/>
  <c r="Y32" i="152"/>
  <c r="V32" i="152"/>
  <c r="R40" i="152"/>
  <c r="O40" i="152"/>
  <c r="K32" i="152"/>
  <c r="D32" i="152"/>
  <c r="AC31" i="152"/>
  <c r="Y31" i="152"/>
  <c r="R39" i="152"/>
  <c r="O39" i="152"/>
  <c r="H39" i="152"/>
  <c r="D39" i="152"/>
  <c r="Y30" i="152"/>
  <c r="V38" i="152"/>
  <c r="R38" i="152"/>
  <c r="K38" i="152"/>
  <c r="H38" i="152"/>
  <c r="D38" i="152"/>
  <c r="Y29" i="152"/>
  <c r="V37" i="152"/>
  <c r="R29" i="152"/>
  <c r="O37" i="152"/>
  <c r="H29" i="152"/>
  <c r="D37" i="152"/>
  <c r="AC36" i="152"/>
  <c r="Y28" i="152"/>
  <c r="V28" i="152"/>
  <c r="R36" i="152"/>
  <c r="O36" i="152"/>
  <c r="K28" i="152"/>
  <c r="H28" i="152"/>
  <c r="D28" i="152"/>
  <c r="AC27" i="152"/>
  <c r="Y27" i="152"/>
  <c r="V35" i="152"/>
  <c r="R35" i="152"/>
  <c r="O35" i="152"/>
  <c r="K35" i="152"/>
  <c r="H35" i="152"/>
  <c r="D27" i="152"/>
  <c r="AC34" i="152"/>
  <c r="Y26" i="152"/>
  <c r="R34" i="152"/>
  <c r="O34" i="152"/>
  <c r="K34" i="152"/>
  <c r="H34" i="152"/>
  <c r="D34" i="152"/>
  <c r="AC25" i="152"/>
  <c r="Y25" i="152"/>
  <c r="V33" i="152"/>
  <c r="R25" i="152"/>
  <c r="O33" i="152"/>
  <c r="K33" i="152"/>
  <c r="H25" i="152"/>
  <c r="D33" i="152"/>
  <c r="Y24" i="152"/>
  <c r="V24" i="152"/>
  <c r="R32" i="152"/>
  <c r="O32" i="152"/>
  <c r="K24" i="152"/>
  <c r="H24" i="152"/>
  <c r="H32" i="152"/>
  <c r="D24" i="152"/>
  <c r="AC23" i="152"/>
  <c r="Y23" i="152"/>
  <c r="V31" i="152"/>
  <c r="R31" i="152"/>
  <c r="K31" i="152"/>
  <c r="H31" i="152"/>
  <c r="D23" i="152"/>
  <c r="D31" i="152"/>
  <c r="AC30" i="152"/>
  <c r="Y22" i="152"/>
  <c r="V30" i="152"/>
  <c r="R30" i="152"/>
  <c r="O30" i="152"/>
  <c r="H30" i="152"/>
  <c r="D30" i="152"/>
  <c r="AC29" i="152"/>
  <c r="Y21" i="152"/>
  <c r="R21" i="152"/>
  <c r="O29" i="152"/>
  <c r="K29" i="152"/>
  <c r="H21" i="152"/>
  <c r="D29" i="152"/>
  <c r="AC28" i="152"/>
  <c r="Y20" i="152"/>
  <c r="V20" i="152"/>
  <c r="O28" i="152"/>
  <c r="K20" i="152"/>
  <c r="D20" i="152"/>
  <c r="AC19" i="152"/>
  <c r="Y19" i="152"/>
  <c r="V27" i="152"/>
  <c r="R27" i="152"/>
  <c r="O27" i="152"/>
  <c r="K27" i="152"/>
  <c r="H27" i="152"/>
  <c r="AC26" i="152"/>
  <c r="V18" i="152"/>
  <c r="R26" i="152"/>
  <c r="O26" i="152"/>
  <c r="K26" i="152"/>
  <c r="H26" i="152"/>
  <c r="D26" i="152"/>
  <c r="AC17" i="152"/>
  <c r="Y17" i="152"/>
  <c r="R17" i="152"/>
  <c r="H17" i="152"/>
  <c r="D17" i="152"/>
  <c r="D25" i="152"/>
  <c r="Y16" i="152"/>
  <c r="V16" i="152"/>
  <c r="R16" i="152"/>
  <c r="R24" i="152"/>
  <c r="K16" i="152"/>
  <c r="H16" i="152"/>
  <c r="D16" i="152"/>
  <c r="AC15" i="152"/>
  <c r="Y15" i="152"/>
  <c r="V23" i="152"/>
  <c r="R23" i="152"/>
  <c r="K23" i="152"/>
  <c r="H23" i="152"/>
  <c r="D15" i="152"/>
  <c r="AC22" i="152"/>
  <c r="Y14" i="152"/>
  <c r="V14" i="152"/>
  <c r="R14" i="152"/>
  <c r="R22" i="152"/>
  <c r="K14" i="152"/>
  <c r="K22" i="152"/>
  <c r="H14" i="152"/>
  <c r="H22" i="152"/>
  <c r="D22" i="152"/>
  <c r="AC21" i="152"/>
  <c r="Y13" i="152"/>
  <c r="R13" i="152"/>
  <c r="H13" i="152"/>
  <c r="D13" i="152"/>
  <c r="D21" i="152"/>
  <c r="Y12" i="152"/>
  <c r="V12" i="152"/>
  <c r="R12" i="152"/>
  <c r="K12" i="152"/>
  <c r="H20" i="152"/>
  <c r="D12" i="152"/>
  <c r="AC11" i="152"/>
  <c r="AD11" i="152" s="1"/>
  <c r="Y11" i="152"/>
  <c r="Z11" i="152" s="1"/>
  <c r="V19" i="152"/>
  <c r="R19" i="152"/>
  <c r="K19" i="152"/>
  <c r="H19" i="152"/>
  <c r="D19" i="152"/>
  <c r="AC18" i="152"/>
  <c r="Y18" i="152"/>
  <c r="R18" i="152"/>
  <c r="H18" i="152"/>
  <c r="Z12" i="152" l="1"/>
  <c r="Z13" i="152" s="1"/>
  <c r="Z14" i="152" s="1"/>
  <c r="Z15" i="152" s="1"/>
  <c r="Z16" i="152" s="1"/>
  <c r="Z17" i="152" s="1"/>
  <c r="Z18" i="152" s="1"/>
  <c r="Z19" i="152" s="1"/>
  <c r="Z20" i="152" s="1"/>
  <c r="Z21" i="152" s="1"/>
  <c r="Z22" i="152" s="1"/>
  <c r="Z23" i="152" s="1"/>
  <c r="Z24" i="152" s="1"/>
  <c r="Z25" i="152" s="1"/>
  <c r="Z26" i="152" s="1"/>
  <c r="Z27" i="152" s="1"/>
  <c r="Z28" i="152" s="1"/>
  <c r="Z29" i="152" s="1"/>
  <c r="Z30" i="152" s="1"/>
  <c r="Z31" i="152" s="1"/>
  <c r="Z32" i="152" s="1"/>
  <c r="Z33" i="152" s="1"/>
  <c r="Z34" i="152" s="1"/>
  <c r="Z35" i="152" s="1"/>
  <c r="Z36" i="152" s="1"/>
  <c r="Z37" i="152" s="1"/>
  <c r="Z38" i="152" s="1"/>
  <c r="Z39" i="152" s="1"/>
  <c r="Z40" i="152" s="1"/>
  <c r="Z41" i="152" s="1"/>
  <c r="Z42" i="152" s="1"/>
  <c r="Z43" i="152" s="1"/>
  <c r="Z44" i="152" s="1"/>
  <c r="V22" i="152"/>
  <c r="Y63" i="152"/>
  <c r="V34" i="152"/>
  <c r="K48" i="152"/>
  <c r="K40" i="152"/>
  <c r="Y55" i="152"/>
  <c r="H91" i="152"/>
  <c r="O55" i="152"/>
  <c r="AC85" i="152"/>
  <c r="AC107" i="152"/>
  <c r="Y133" i="152"/>
  <c r="Y125" i="152"/>
  <c r="H12" i="152"/>
  <c r="K25" i="152"/>
  <c r="K17" i="152"/>
  <c r="O31" i="152"/>
  <c r="AC32" i="152"/>
  <c r="V26" i="152"/>
  <c r="K37" i="152"/>
  <c r="K39" i="152"/>
  <c r="Y60" i="152"/>
  <c r="H72" i="152"/>
  <c r="H73" i="152"/>
  <c r="R93" i="152"/>
  <c r="H90" i="152"/>
  <c r="D249" i="152"/>
  <c r="AC12" i="152"/>
  <c r="AD12" i="152" s="1"/>
  <c r="AC20" i="152"/>
  <c r="D35" i="152"/>
  <c r="D119" i="152"/>
  <c r="K30" i="152"/>
  <c r="H77" i="152"/>
  <c r="D11" i="152"/>
  <c r="E11" i="152" s="1"/>
  <c r="E12" i="152" s="1"/>
  <c r="E13" i="152" s="1"/>
  <c r="R20" i="152"/>
  <c r="R53" i="152"/>
  <c r="H40" i="152"/>
  <c r="H44" i="152"/>
  <c r="K65" i="152"/>
  <c r="AC121" i="152"/>
  <c r="AC113" i="152"/>
  <c r="R92" i="152"/>
  <c r="R100" i="152"/>
  <c r="R141" i="152"/>
  <c r="R133" i="152"/>
  <c r="R28" i="152"/>
  <c r="D51" i="152"/>
  <c r="Y127" i="152"/>
  <c r="Y52" i="152"/>
  <c r="K13" i="152"/>
  <c r="K21" i="152"/>
  <c r="O23" i="152"/>
  <c r="O15" i="152"/>
  <c r="AC16" i="152"/>
  <c r="AC24" i="152"/>
  <c r="AC82" i="152"/>
  <c r="AC92" i="152"/>
  <c r="AC100" i="152"/>
  <c r="V17" i="152"/>
  <c r="V25" i="152"/>
  <c r="R86" i="152"/>
  <c r="R78" i="152"/>
  <c r="V122" i="152"/>
  <c r="R145" i="152"/>
  <c r="R137" i="152"/>
  <c r="K18" i="152"/>
  <c r="K45" i="152"/>
  <c r="K111" i="152"/>
  <c r="V21" i="152"/>
  <c r="V13" i="152"/>
  <c r="V29" i="152"/>
  <c r="AC37" i="152"/>
  <c r="O19" i="152"/>
  <c r="O11" i="152"/>
  <c r="P11" i="152" s="1"/>
  <c r="AC13" i="152"/>
  <c r="V40" i="152"/>
  <c r="R49" i="152"/>
  <c r="AC61" i="152"/>
  <c r="Y56" i="152"/>
  <c r="Y59" i="152"/>
  <c r="H68" i="152"/>
  <c r="Y123" i="152"/>
  <c r="Y115" i="152"/>
  <c r="D247" i="152"/>
  <c r="D239" i="152"/>
  <c r="O38" i="152"/>
  <c r="D50" i="152"/>
  <c r="K122" i="152"/>
  <c r="R132" i="152"/>
  <c r="R124" i="152"/>
  <c r="V156" i="152"/>
  <c r="K169" i="152"/>
  <c r="AC180" i="152"/>
  <c r="AC172" i="152"/>
  <c r="O18" i="152"/>
  <c r="H11" i="152"/>
  <c r="I11" i="152" s="1"/>
  <c r="R11" i="152"/>
  <c r="S11" i="152" s="1"/>
  <c r="S12" i="152" s="1"/>
  <c r="S13" i="152" s="1"/>
  <c r="S14" i="152" s="1"/>
  <c r="D14" i="152"/>
  <c r="H15" i="152"/>
  <c r="R15" i="152"/>
  <c r="AC43" i="152"/>
  <c r="K49" i="152"/>
  <c r="D54" i="152"/>
  <c r="K58" i="152"/>
  <c r="AC68" i="152"/>
  <c r="D70" i="152"/>
  <c r="K81" i="152"/>
  <c r="K110" i="152"/>
  <c r="O115" i="152"/>
  <c r="V126" i="152"/>
  <c r="H126" i="152"/>
  <c r="Y129" i="152"/>
  <c r="AC168" i="152"/>
  <c r="AC160" i="152"/>
  <c r="O42" i="152"/>
  <c r="O21" i="152"/>
  <c r="O13" i="152"/>
  <c r="O25" i="152"/>
  <c r="O17" i="152"/>
  <c r="AC52" i="152"/>
  <c r="K62" i="152"/>
  <c r="AC72" i="152"/>
  <c r="D74" i="152"/>
  <c r="K87" i="152"/>
  <c r="K88" i="152"/>
  <c r="R91" i="152"/>
  <c r="K155" i="152"/>
  <c r="K164" i="152"/>
  <c r="K156" i="152"/>
  <c r="H113" i="152"/>
  <c r="O22" i="152"/>
  <c r="O14" i="152"/>
  <c r="K96" i="152"/>
  <c r="AC48" i="152"/>
  <c r="O58" i="152"/>
  <c r="K66" i="152"/>
  <c r="D142" i="152"/>
  <c r="V142" i="152"/>
  <c r="H84" i="152"/>
  <c r="K95" i="152"/>
  <c r="K11" i="152"/>
  <c r="L11" i="152" s="1"/>
  <c r="L12" i="152" s="1"/>
  <c r="V11" i="152"/>
  <c r="W11" i="152" s="1"/>
  <c r="W12" i="152" s="1"/>
  <c r="O20" i="152"/>
  <c r="O12" i="152"/>
  <c r="AC14" i="152"/>
  <c r="K15" i="152"/>
  <c r="V15" i="152"/>
  <c r="O24" i="152"/>
  <c r="O16" i="152"/>
  <c r="H41" i="152"/>
  <c r="K57" i="152"/>
  <c r="K61" i="152"/>
  <c r="O62" i="152"/>
  <c r="K70" i="152"/>
  <c r="Y116" i="152"/>
  <c r="D123" i="152"/>
  <c r="V151" i="152"/>
  <c r="H205" i="152"/>
  <c r="H197" i="152"/>
  <c r="K85" i="152"/>
  <c r="H117" i="152"/>
  <c r="D118" i="152"/>
  <c r="K126" i="152"/>
  <c r="K159" i="152"/>
  <c r="K151" i="152"/>
  <c r="R189" i="152"/>
  <c r="K76" i="152"/>
  <c r="D77" i="152"/>
  <c r="K80" i="152"/>
  <c r="O114" i="152"/>
  <c r="V125" i="152"/>
  <c r="R134" i="152"/>
  <c r="K86" i="152"/>
  <c r="H79" i="152"/>
  <c r="R144" i="152"/>
  <c r="K213" i="152"/>
  <c r="Y45" i="152"/>
  <c r="Y49" i="152"/>
  <c r="K75" i="152"/>
  <c r="K79" i="152"/>
  <c r="H120" i="152"/>
  <c r="AC144" i="152"/>
  <c r="V212" i="152"/>
  <c r="Y126" i="152"/>
  <c r="Y130" i="152"/>
  <c r="H131" i="152"/>
  <c r="H143" i="152"/>
  <c r="V158" i="152"/>
  <c r="V162" i="152"/>
  <c r="O170" i="152"/>
  <c r="Y190" i="152"/>
  <c r="D125" i="152"/>
  <c r="D129" i="152"/>
  <c r="AC138" i="152"/>
  <c r="V165" i="152"/>
  <c r="H175" i="152"/>
  <c r="AC207" i="152"/>
  <c r="Y228" i="152"/>
  <c r="Y220" i="152"/>
  <c r="K131" i="152"/>
  <c r="V170" i="152"/>
  <c r="R176" i="152"/>
  <c r="R168" i="152"/>
  <c r="O231" i="152"/>
  <c r="O223" i="152"/>
  <c r="D134" i="152"/>
  <c r="AC134" i="152"/>
  <c r="D138" i="152"/>
  <c r="R138" i="152"/>
  <c r="R130" i="152"/>
  <c r="D139" i="152"/>
  <c r="K141" i="152"/>
  <c r="K150" i="152"/>
  <c r="D161" i="152"/>
  <c r="R171" i="152"/>
  <c r="AC184" i="152"/>
  <c r="D153" i="152"/>
  <c r="D155" i="152"/>
  <c r="D158" i="152"/>
  <c r="R175" i="152"/>
  <c r="AC208" i="152"/>
  <c r="D244" i="152"/>
  <c r="D236" i="152"/>
  <c r="Y145" i="152"/>
  <c r="D149" i="152"/>
  <c r="Y149" i="152"/>
  <c r="R163" i="152"/>
  <c r="V175" i="152"/>
  <c r="D182" i="152"/>
  <c r="K183" i="152"/>
  <c r="Y182" i="152"/>
  <c r="K216" i="152"/>
  <c r="D159" i="152"/>
  <c r="H163" i="152"/>
  <c r="R155" i="152"/>
  <c r="R211" i="152"/>
  <c r="R203" i="152"/>
  <c r="D148" i="152"/>
  <c r="Y148" i="152"/>
  <c r="D152" i="152"/>
  <c r="Y152" i="152"/>
  <c r="R177" i="152"/>
  <c r="Y187" i="152"/>
  <c r="V201" i="152"/>
  <c r="D226" i="152"/>
  <c r="O162" i="152"/>
  <c r="O163" i="152"/>
  <c r="O164" i="152"/>
  <c r="O165" i="152"/>
  <c r="O166" i="152"/>
  <c r="O167" i="152"/>
  <c r="O168" i="152"/>
  <c r="O169" i="152"/>
  <c r="AC175" i="152"/>
  <c r="K176" i="152"/>
  <c r="AC179" i="152"/>
  <c r="K180" i="152"/>
  <c r="AC182" i="152"/>
  <c r="K187" i="152"/>
  <c r="R190" i="152"/>
  <c r="D191" i="152"/>
  <c r="AC191" i="152"/>
  <c r="Y230" i="152"/>
  <c r="R191" i="152"/>
  <c r="K189" i="152"/>
  <c r="D206" i="152"/>
  <c r="K204" i="152"/>
  <c r="AC204" i="152"/>
  <c r="O214" i="152"/>
  <c r="D176" i="152"/>
  <c r="K184" i="152"/>
  <c r="R186" i="152"/>
  <c r="K188" i="152"/>
  <c r="O229" i="152"/>
  <c r="D197" i="152"/>
  <c r="H198" i="152"/>
  <c r="D201" i="152"/>
  <c r="H202" i="152"/>
  <c r="O221" i="152"/>
  <c r="H234" i="152"/>
  <c r="H244" i="152"/>
  <c r="H247" i="152"/>
  <c r="R202" i="152"/>
  <c r="O205" i="152"/>
  <c r="O206" i="152"/>
  <c r="H245" i="152"/>
  <c r="D196" i="152"/>
  <c r="D200" i="152"/>
  <c r="H211" i="152"/>
  <c r="D227" i="152"/>
  <c r="K198" i="152"/>
  <c r="R201" i="152"/>
  <c r="R206" i="152"/>
  <c r="O210" i="152"/>
  <c r="D224" i="152"/>
  <c r="O242" i="152"/>
  <c r="D246" i="152"/>
  <c r="O197" i="152"/>
  <c r="O198" i="152"/>
  <c r="O199" i="152"/>
  <c r="O200" i="152"/>
  <c r="O201" i="152"/>
  <c r="O202" i="152"/>
  <c r="O203" i="152"/>
  <c r="O204" i="152"/>
  <c r="K219" i="152"/>
  <c r="O234" i="152"/>
  <c r="H217" i="152"/>
  <c r="R217" i="152"/>
  <c r="H221" i="152"/>
  <c r="H227" i="152"/>
  <c r="Y218" i="152"/>
  <c r="H239" i="152"/>
  <c r="O236" i="152"/>
  <c r="H220" i="152"/>
  <c r="H226" i="152"/>
  <c r="E10" i="88"/>
  <c r="P12" i="152" l="1"/>
  <c r="P13" i="152" s="1"/>
  <c r="P14" i="152" s="1"/>
  <c r="P15" i="152" s="1"/>
  <c r="P16" i="152" s="1"/>
  <c r="P17" i="152" s="1"/>
  <c r="P18" i="152" s="1"/>
  <c r="P19" i="152" s="1"/>
  <c r="P20" i="152" s="1"/>
  <c r="P21" i="152" s="1"/>
  <c r="P22" i="152" s="1"/>
  <c r="P23" i="152" s="1"/>
  <c r="P24" i="152" s="1"/>
  <c r="P25" i="152" s="1"/>
  <c r="P26" i="152" s="1"/>
  <c r="P27" i="152" s="1"/>
  <c r="P28" i="152" s="1"/>
  <c r="P29" i="152" s="1"/>
  <c r="P30" i="152" s="1"/>
  <c r="P31" i="152" s="1"/>
  <c r="P32" i="152" s="1"/>
  <c r="P33" i="152" s="1"/>
  <c r="P34" i="152" s="1"/>
  <c r="P35" i="152" s="1"/>
  <c r="P36" i="152" s="1"/>
  <c r="P37" i="152" s="1"/>
  <c r="P38" i="152" s="1"/>
  <c r="P39" i="152" s="1"/>
  <c r="P40" i="152" s="1"/>
  <c r="P41" i="152" s="1"/>
  <c r="P42" i="152" s="1"/>
  <c r="P43" i="152" s="1"/>
  <c r="P44" i="152" s="1"/>
  <c r="P45" i="152" s="1"/>
  <c r="P46" i="152" s="1"/>
  <c r="P47" i="152" s="1"/>
  <c r="P48" i="152" s="1"/>
  <c r="P49" i="152" s="1"/>
  <c r="P50" i="152" s="1"/>
  <c r="P51" i="152" s="1"/>
  <c r="P52" i="152" s="1"/>
  <c r="P53" i="152" s="1"/>
  <c r="P54" i="152" s="1"/>
  <c r="P55" i="152" s="1"/>
  <c r="P56" i="152" s="1"/>
  <c r="P57" i="152" s="1"/>
  <c r="P58" i="152" s="1"/>
  <c r="P59" i="152" s="1"/>
  <c r="P60" i="152" s="1"/>
  <c r="P61" i="152" s="1"/>
  <c r="P62" i="152" s="1"/>
  <c r="P63" i="152" s="1"/>
  <c r="P64" i="152" s="1"/>
  <c r="P65" i="152" s="1"/>
  <c r="P66" i="152" s="1"/>
  <c r="P67" i="152" s="1"/>
  <c r="P68" i="152" s="1"/>
  <c r="P69" i="152" s="1"/>
  <c r="P70" i="152" s="1"/>
  <c r="P71" i="152" s="1"/>
  <c r="P72" i="152" s="1"/>
  <c r="P73" i="152" s="1"/>
  <c r="P74" i="152" s="1"/>
  <c r="P75" i="152" s="1"/>
  <c r="P76" i="152" s="1"/>
  <c r="P77" i="152" s="1"/>
  <c r="P78" i="152" s="1"/>
  <c r="P79" i="152" s="1"/>
  <c r="P80" i="152" s="1"/>
  <c r="P81" i="152" s="1"/>
  <c r="P82" i="152" s="1"/>
  <c r="P83" i="152" s="1"/>
  <c r="P84" i="152" s="1"/>
  <c r="P85" i="152" s="1"/>
  <c r="P86" i="152" s="1"/>
  <c r="P87" i="152" s="1"/>
  <c r="P88" i="152" s="1"/>
  <c r="P89" i="152" s="1"/>
  <c r="P90" i="152" s="1"/>
  <c r="P91" i="152" s="1"/>
  <c r="P92" i="152" s="1"/>
  <c r="P93" i="152" s="1"/>
  <c r="P94" i="152" s="1"/>
  <c r="P95" i="152" s="1"/>
  <c r="P96" i="152" s="1"/>
  <c r="P97" i="152" s="1"/>
  <c r="P98" i="152" s="1"/>
  <c r="P99" i="152" s="1"/>
  <c r="P100" i="152" s="1"/>
  <c r="P101" i="152" s="1"/>
  <c r="P102" i="152" s="1"/>
  <c r="P103" i="152" s="1"/>
  <c r="P104" i="152" s="1"/>
  <c r="P105" i="152" s="1"/>
  <c r="P106" i="152" s="1"/>
  <c r="P107" i="152" s="1"/>
  <c r="P108" i="152" s="1"/>
  <c r="P109" i="152" s="1"/>
  <c r="P110" i="152" s="1"/>
  <c r="P111" i="152" s="1"/>
  <c r="P112" i="152" s="1"/>
  <c r="P113" i="152" s="1"/>
  <c r="P114" i="152" s="1"/>
  <c r="P115" i="152" s="1"/>
  <c r="P116" i="152" s="1"/>
  <c r="P117" i="152" s="1"/>
  <c r="P118" i="152" s="1"/>
  <c r="P119" i="152" s="1"/>
  <c r="P120" i="152" s="1"/>
  <c r="P121" i="152" s="1"/>
  <c r="P122" i="152" s="1"/>
  <c r="P123" i="152" s="1"/>
  <c r="P124" i="152" s="1"/>
  <c r="P125" i="152" s="1"/>
  <c r="P126" i="152" s="1"/>
  <c r="P127" i="152" s="1"/>
  <c r="P128" i="152" s="1"/>
  <c r="P129" i="152" s="1"/>
  <c r="P130" i="152" s="1"/>
  <c r="P131" i="152" s="1"/>
  <c r="P132" i="152" s="1"/>
  <c r="P133" i="152" s="1"/>
  <c r="P134" i="152" s="1"/>
  <c r="P135" i="152" s="1"/>
  <c r="P136" i="152" s="1"/>
  <c r="P137" i="152" s="1"/>
  <c r="P138" i="152" s="1"/>
  <c r="P139" i="152" s="1"/>
  <c r="P140" i="152" s="1"/>
  <c r="P141" i="152" s="1"/>
  <c r="P142" i="152" s="1"/>
  <c r="P143" i="152" s="1"/>
  <c r="P144" i="152" s="1"/>
  <c r="P145" i="152" s="1"/>
  <c r="P146" i="152" s="1"/>
  <c r="P147" i="152" s="1"/>
  <c r="P148" i="152" s="1"/>
  <c r="P149" i="152" s="1"/>
  <c r="P150" i="152" s="1"/>
  <c r="P151" i="152" s="1"/>
  <c r="P152" i="152" s="1"/>
  <c r="P153" i="152" s="1"/>
  <c r="P154" i="152" s="1"/>
  <c r="P155" i="152" s="1"/>
  <c r="P156" i="152" s="1"/>
  <c r="P157" i="152" s="1"/>
  <c r="P158" i="152" s="1"/>
  <c r="P159" i="152" s="1"/>
  <c r="P160" i="152" s="1"/>
  <c r="P161" i="152" s="1"/>
  <c r="P162" i="152" s="1"/>
  <c r="P163" i="152" s="1"/>
  <c r="P164" i="152" s="1"/>
  <c r="P165" i="152" s="1"/>
  <c r="P166" i="152" s="1"/>
  <c r="P167" i="152" s="1"/>
  <c r="P168" i="152" s="1"/>
  <c r="P169" i="152" s="1"/>
  <c r="P170" i="152" s="1"/>
  <c r="P171" i="152" s="1"/>
  <c r="P172" i="152" s="1"/>
  <c r="P173" i="152" s="1"/>
  <c r="P174" i="152" s="1"/>
  <c r="P175" i="152" s="1"/>
  <c r="P176" i="152" s="1"/>
  <c r="P177" i="152" s="1"/>
  <c r="P178" i="152" s="1"/>
  <c r="P179" i="152" s="1"/>
  <c r="P180" i="152" s="1"/>
  <c r="P181" i="152" s="1"/>
  <c r="P182" i="152" s="1"/>
  <c r="P183" i="152" s="1"/>
  <c r="P184" i="152" s="1"/>
  <c r="P185" i="152" s="1"/>
  <c r="P186" i="152" s="1"/>
  <c r="P187" i="152" s="1"/>
  <c r="P188" i="152" s="1"/>
  <c r="P189" i="152" s="1"/>
  <c r="P190" i="152" s="1"/>
  <c r="P191" i="152" s="1"/>
  <c r="P192" i="152" s="1"/>
  <c r="P193" i="152" s="1"/>
  <c r="P194" i="152" s="1"/>
  <c r="P195" i="152" s="1"/>
  <c r="P196" i="152" s="1"/>
  <c r="P197" i="152" s="1"/>
  <c r="P198" i="152" s="1"/>
  <c r="P199" i="152" s="1"/>
  <c r="P200" i="152" s="1"/>
  <c r="P201" i="152" s="1"/>
  <c r="P202" i="152" s="1"/>
  <c r="P203" i="152" s="1"/>
  <c r="P204" i="152" s="1"/>
  <c r="P205" i="152" s="1"/>
  <c r="P206" i="152" s="1"/>
  <c r="P207" i="152" s="1"/>
  <c r="P208" i="152" s="1"/>
  <c r="P209" i="152" s="1"/>
  <c r="P210" i="152" s="1"/>
  <c r="P211" i="152" s="1"/>
  <c r="P212" i="152" s="1"/>
  <c r="P213" i="152" s="1"/>
  <c r="P214" i="152" s="1"/>
  <c r="P215" i="152" s="1"/>
  <c r="P216" i="152" s="1"/>
  <c r="P217" i="152" s="1"/>
  <c r="P218" i="152" s="1"/>
  <c r="P219" i="152" s="1"/>
  <c r="P220" i="152" s="1"/>
  <c r="P221" i="152" s="1"/>
  <c r="P222" i="152" s="1"/>
  <c r="P223" i="152" s="1"/>
  <c r="P224" i="152" s="1"/>
  <c r="P225" i="152" s="1"/>
  <c r="P226" i="152" s="1"/>
  <c r="P227" i="152" s="1"/>
  <c r="P228" i="152" s="1"/>
  <c r="P229" i="152" s="1"/>
  <c r="P230" i="152" s="1"/>
  <c r="P231" i="152" s="1"/>
  <c r="P232" i="152" s="1"/>
  <c r="P233" i="152" s="1"/>
  <c r="P234" i="152" s="1"/>
  <c r="P235" i="152" s="1"/>
  <c r="P236" i="152" s="1"/>
  <c r="P237" i="152" s="1"/>
  <c r="P238" i="152" s="1"/>
  <c r="P239" i="152" s="1"/>
  <c r="P240" i="152" s="1"/>
  <c r="P241" i="152" s="1"/>
  <c r="P242" i="152" s="1"/>
  <c r="P243" i="152" s="1"/>
  <c r="P244" i="152" s="1"/>
  <c r="P245" i="152" s="1"/>
  <c r="P246" i="152" s="1"/>
  <c r="P247" i="152" s="1"/>
  <c r="P248" i="152" s="1"/>
  <c r="P249" i="152" s="1"/>
  <c r="P250" i="152" s="1"/>
  <c r="P251" i="152" s="1"/>
  <c r="P252" i="152" s="1"/>
  <c r="P253" i="152" s="1"/>
  <c r="P254" i="152" s="1"/>
  <c r="P255" i="152" s="1"/>
  <c r="P256" i="152" s="1"/>
  <c r="P257" i="152" s="1"/>
  <c r="P258" i="152" s="1"/>
  <c r="E14" i="152"/>
  <c r="E15" i="152" s="1"/>
  <c r="E16" i="152" s="1"/>
  <c r="E17" i="152" s="1"/>
  <c r="E18" i="152" s="1"/>
  <c r="E19" i="152" s="1"/>
  <c r="E20" i="152" s="1"/>
  <c r="E21" i="152" s="1"/>
  <c r="E22" i="152" s="1"/>
  <c r="E23" i="152" s="1"/>
  <c r="E24" i="152" s="1"/>
  <c r="E25" i="152" s="1"/>
  <c r="E26" i="152" s="1"/>
  <c r="E27" i="152" s="1"/>
  <c r="E28" i="152" s="1"/>
  <c r="E29" i="152" s="1"/>
  <c r="E30" i="152" s="1"/>
  <c r="E31" i="152" s="1"/>
  <c r="E32" i="152" s="1"/>
  <c r="E33" i="152" s="1"/>
  <c r="E34" i="152" s="1"/>
  <c r="E35" i="152" s="1"/>
  <c r="E36" i="152" s="1"/>
  <c r="E37" i="152" s="1"/>
  <c r="E38" i="152" s="1"/>
  <c r="E39" i="152" s="1"/>
  <c r="E40" i="152" s="1"/>
  <c r="E41" i="152" s="1"/>
  <c r="E42" i="152" s="1"/>
  <c r="E43" i="152" s="1"/>
  <c r="E44" i="152" s="1"/>
  <c r="E45" i="152" s="1"/>
  <c r="E46" i="152" s="1"/>
  <c r="E47" i="152" s="1"/>
  <c r="E48" i="152" s="1"/>
  <c r="E49" i="152" s="1"/>
  <c r="E50" i="152" s="1"/>
  <c r="E51" i="152" s="1"/>
  <c r="E52" i="152" s="1"/>
  <c r="E53" i="152" s="1"/>
  <c r="E54" i="152" s="1"/>
  <c r="E55" i="152" s="1"/>
  <c r="E56" i="152" s="1"/>
  <c r="E57" i="152" s="1"/>
  <c r="E58" i="152" s="1"/>
  <c r="E59" i="152" s="1"/>
  <c r="E60" i="152" s="1"/>
  <c r="E61" i="152" s="1"/>
  <c r="E62" i="152" s="1"/>
  <c r="E63" i="152" s="1"/>
  <c r="E64" i="152" s="1"/>
  <c r="E65" i="152" s="1"/>
  <c r="E66" i="152" s="1"/>
  <c r="E67" i="152" s="1"/>
  <c r="E68" i="152" s="1"/>
  <c r="E69" i="152" s="1"/>
  <c r="E70" i="152" s="1"/>
  <c r="E71" i="152" s="1"/>
  <c r="E72" i="152" s="1"/>
  <c r="E73" i="152" s="1"/>
  <c r="E74" i="152" s="1"/>
  <c r="E75" i="152" s="1"/>
  <c r="E76" i="152" s="1"/>
  <c r="E77" i="152" s="1"/>
  <c r="E78" i="152" s="1"/>
  <c r="E79" i="152" s="1"/>
  <c r="E80" i="152" s="1"/>
  <c r="E81" i="152" s="1"/>
  <c r="E82" i="152" s="1"/>
  <c r="E83" i="152" s="1"/>
  <c r="E84" i="152" s="1"/>
  <c r="E85" i="152" s="1"/>
  <c r="E86" i="152" s="1"/>
  <c r="E87" i="152" s="1"/>
  <c r="E88" i="152" s="1"/>
  <c r="E89" i="152" s="1"/>
  <c r="E90" i="152" s="1"/>
  <c r="E91" i="152" s="1"/>
  <c r="E92" i="152" s="1"/>
  <c r="E93" i="152" s="1"/>
  <c r="E94" i="152" s="1"/>
  <c r="E95" i="152" s="1"/>
  <c r="E96" i="152" s="1"/>
  <c r="E97" i="152" s="1"/>
  <c r="E98" i="152" s="1"/>
  <c r="E99" i="152" s="1"/>
  <c r="E100" i="152" s="1"/>
  <c r="E101" i="152" s="1"/>
  <c r="E102" i="152" s="1"/>
  <c r="E103" i="152" s="1"/>
  <c r="E104" i="152" s="1"/>
  <c r="E105" i="152" s="1"/>
  <c r="E106" i="152" s="1"/>
  <c r="E107" i="152" s="1"/>
  <c r="E108" i="152" s="1"/>
  <c r="E109" i="152" s="1"/>
  <c r="E110" i="152" s="1"/>
  <c r="E111" i="152" s="1"/>
  <c r="E112" i="152" s="1"/>
  <c r="E113" i="152" s="1"/>
  <c r="E114" i="152" s="1"/>
  <c r="E115" i="152" s="1"/>
  <c r="E116" i="152" s="1"/>
  <c r="E117" i="152" s="1"/>
  <c r="E118" i="152" s="1"/>
  <c r="E119" i="152" s="1"/>
  <c r="E120" i="152" s="1"/>
  <c r="E121" i="152" s="1"/>
  <c r="E122" i="152" s="1"/>
  <c r="E123" i="152" s="1"/>
  <c r="E124" i="152" s="1"/>
  <c r="E125" i="152" s="1"/>
  <c r="E126" i="152" s="1"/>
  <c r="E127" i="152" s="1"/>
  <c r="E128" i="152" s="1"/>
  <c r="E129" i="152" s="1"/>
  <c r="E130" i="152" s="1"/>
  <c r="E131" i="152" s="1"/>
  <c r="E132" i="152" s="1"/>
  <c r="E133" i="152" s="1"/>
  <c r="E134" i="152" s="1"/>
  <c r="E135" i="152" s="1"/>
  <c r="E136" i="152" s="1"/>
  <c r="E137" i="152" s="1"/>
  <c r="E138" i="152" s="1"/>
  <c r="E139" i="152" s="1"/>
  <c r="E140" i="152" s="1"/>
  <c r="E141" i="152" s="1"/>
  <c r="E142" i="152" s="1"/>
  <c r="E143" i="152" s="1"/>
  <c r="E144" i="152" s="1"/>
  <c r="E145" i="152" s="1"/>
  <c r="E146" i="152" s="1"/>
  <c r="E147" i="152" s="1"/>
  <c r="E148" i="152" s="1"/>
  <c r="E149" i="152" s="1"/>
  <c r="E150" i="152" s="1"/>
  <c r="E151" i="152" s="1"/>
  <c r="E152" i="152" s="1"/>
  <c r="E153" i="152" s="1"/>
  <c r="E154" i="152" s="1"/>
  <c r="E155" i="152" s="1"/>
  <c r="E156" i="152" s="1"/>
  <c r="E157" i="152" s="1"/>
  <c r="E158" i="152" s="1"/>
  <c r="E159" i="152" s="1"/>
  <c r="E160" i="152" s="1"/>
  <c r="E161" i="152" s="1"/>
  <c r="E162" i="152" s="1"/>
  <c r="E163" i="152" s="1"/>
  <c r="E164" i="152" s="1"/>
  <c r="E165" i="152" s="1"/>
  <c r="E166" i="152" s="1"/>
  <c r="E167" i="152" s="1"/>
  <c r="E168" i="152" s="1"/>
  <c r="E169" i="152" s="1"/>
  <c r="E170" i="152" s="1"/>
  <c r="E171" i="152" s="1"/>
  <c r="E172" i="152" s="1"/>
  <c r="E173" i="152" s="1"/>
  <c r="E174" i="152" s="1"/>
  <c r="E175" i="152" s="1"/>
  <c r="E176" i="152" s="1"/>
  <c r="E177" i="152" s="1"/>
  <c r="E178" i="152" s="1"/>
  <c r="E179" i="152" s="1"/>
  <c r="E180" i="152" s="1"/>
  <c r="E181" i="152" s="1"/>
  <c r="E182" i="152" s="1"/>
  <c r="E183" i="152" s="1"/>
  <c r="E184" i="152" s="1"/>
  <c r="E185" i="152" s="1"/>
  <c r="E186" i="152" s="1"/>
  <c r="E187" i="152" s="1"/>
  <c r="E188" i="152" s="1"/>
  <c r="E189" i="152" s="1"/>
  <c r="E190" i="152" s="1"/>
  <c r="E191" i="152" s="1"/>
  <c r="E192" i="152" s="1"/>
  <c r="E193" i="152" s="1"/>
  <c r="E194" i="152" s="1"/>
  <c r="E195" i="152" s="1"/>
  <c r="E196" i="152" s="1"/>
  <c r="E197" i="152" s="1"/>
  <c r="E198" i="152" s="1"/>
  <c r="E199" i="152" s="1"/>
  <c r="E200" i="152" s="1"/>
  <c r="E201" i="152" s="1"/>
  <c r="E202" i="152" s="1"/>
  <c r="E203" i="152" s="1"/>
  <c r="E204" i="152" s="1"/>
  <c r="E205" i="152" s="1"/>
  <c r="E206" i="152" s="1"/>
  <c r="E207" i="152" s="1"/>
  <c r="E208" i="152" s="1"/>
  <c r="E209" i="152" s="1"/>
  <c r="E210" i="152" s="1"/>
  <c r="E211" i="152" s="1"/>
  <c r="E212" i="152" s="1"/>
  <c r="E213" i="152" s="1"/>
  <c r="E214" i="152" s="1"/>
  <c r="E215" i="152" s="1"/>
  <c r="E216" i="152" s="1"/>
  <c r="E217" i="152" s="1"/>
  <c r="E218" i="152" s="1"/>
  <c r="E219" i="152" s="1"/>
  <c r="E220" i="152" s="1"/>
  <c r="E221" i="152" s="1"/>
  <c r="E222" i="152" s="1"/>
  <c r="E223" i="152" s="1"/>
  <c r="E224" i="152" s="1"/>
  <c r="E225" i="152" s="1"/>
  <c r="E226" i="152" s="1"/>
  <c r="E227" i="152" s="1"/>
  <c r="E228" i="152" s="1"/>
  <c r="E229" i="152" s="1"/>
  <c r="E230" i="152" s="1"/>
  <c r="E231" i="152" s="1"/>
  <c r="E232" i="152" s="1"/>
  <c r="E233" i="152" s="1"/>
  <c r="E234" i="152" s="1"/>
  <c r="E235" i="152" s="1"/>
  <c r="E236" i="152" s="1"/>
  <c r="E237" i="152" s="1"/>
  <c r="E238" i="152" s="1"/>
  <c r="E239" i="152" s="1"/>
  <c r="E240" i="152" s="1"/>
  <c r="E241" i="152" s="1"/>
  <c r="E242" i="152" s="1"/>
  <c r="E243" i="152" s="1"/>
  <c r="E244" i="152" s="1"/>
  <c r="E245" i="152" s="1"/>
  <c r="E246" i="152" s="1"/>
  <c r="E247" i="152" s="1"/>
  <c r="E248" i="152" s="1"/>
  <c r="E249" i="152" s="1"/>
  <c r="E250" i="152" s="1"/>
  <c r="E251" i="152" s="1"/>
  <c r="E252" i="152" s="1"/>
  <c r="E253" i="152" s="1"/>
  <c r="E254" i="152" s="1"/>
  <c r="E255" i="152" s="1"/>
  <c r="E256" i="152" s="1"/>
  <c r="E257" i="152" s="1"/>
  <c r="E258" i="152" s="1"/>
  <c r="Z45" i="152"/>
  <c r="Z46" i="152" s="1"/>
  <c r="Z47" i="152" s="1"/>
  <c r="Z48" i="152" s="1"/>
  <c r="Z49" i="152" s="1"/>
  <c r="Z50" i="152" s="1"/>
  <c r="Z51" i="152" s="1"/>
  <c r="Z52" i="152" s="1"/>
  <c r="Z53" i="152" s="1"/>
  <c r="Z54" i="152" s="1"/>
  <c r="Z55" i="152" s="1"/>
  <c r="Z56" i="152" s="1"/>
  <c r="Z57" i="152" s="1"/>
  <c r="Z58" i="152" s="1"/>
  <c r="Z59" i="152" s="1"/>
  <c r="Z60" i="152" s="1"/>
  <c r="Z61" i="152" s="1"/>
  <c r="Z62" i="152" s="1"/>
  <c r="Z63" i="152" s="1"/>
  <c r="Z64" i="152" s="1"/>
  <c r="Z65" i="152" s="1"/>
  <c r="Z66" i="152" s="1"/>
  <c r="Z67" i="152" s="1"/>
  <c r="Z68" i="152" s="1"/>
  <c r="Z69" i="152" s="1"/>
  <c r="Z70" i="152" s="1"/>
  <c r="Z71" i="152" s="1"/>
  <c r="Z72" i="152" s="1"/>
  <c r="Z73" i="152" s="1"/>
  <c r="Z74" i="152" s="1"/>
  <c r="Z75" i="152" s="1"/>
  <c r="Z76" i="152" s="1"/>
  <c r="Z77" i="152" s="1"/>
  <c r="Z78" i="152" s="1"/>
  <c r="Z79" i="152" s="1"/>
  <c r="Z80" i="152" s="1"/>
  <c r="Z81" i="152" s="1"/>
  <c r="Z82" i="152" s="1"/>
  <c r="Z83" i="152" s="1"/>
  <c r="Z84" i="152" s="1"/>
  <c r="Z85" i="152" s="1"/>
  <c r="Z86" i="152" s="1"/>
  <c r="Z87" i="152" s="1"/>
  <c r="Z88" i="152" s="1"/>
  <c r="Z89" i="152" s="1"/>
  <c r="Z90" i="152" s="1"/>
  <c r="Z91" i="152" s="1"/>
  <c r="Z92" i="152" s="1"/>
  <c r="Z93" i="152" s="1"/>
  <c r="Z94" i="152" s="1"/>
  <c r="Z95" i="152" s="1"/>
  <c r="Z96" i="152" s="1"/>
  <c r="Z97" i="152" s="1"/>
  <c r="Z98" i="152" s="1"/>
  <c r="Z99" i="152" s="1"/>
  <c r="Z100" i="152" s="1"/>
  <c r="Z101" i="152" s="1"/>
  <c r="Z102" i="152" s="1"/>
  <c r="Z103" i="152" s="1"/>
  <c r="Z104" i="152" s="1"/>
  <c r="Z105" i="152" s="1"/>
  <c r="Z106" i="152" s="1"/>
  <c r="Z107" i="152" s="1"/>
  <c r="Z108" i="152" s="1"/>
  <c r="Z109" i="152" s="1"/>
  <c r="Z110" i="152" s="1"/>
  <c r="Z111" i="152" s="1"/>
  <c r="Z112" i="152" s="1"/>
  <c r="Z113" i="152" s="1"/>
  <c r="Z114" i="152" s="1"/>
  <c r="Z115" i="152" s="1"/>
  <c r="Z116" i="152" s="1"/>
  <c r="Z117" i="152" s="1"/>
  <c r="Z118" i="152" s="1"/>
  <c r="Z119" i="152" s="1"/>
  <c r="Z120" i="152" s="1"/>
  <c r="Z121" i="152" s="1"/>
  <c r="Z122" i="152" s="1"/>
  <c r="Z123" i="152" s="1"/>
  <c r="Z124" i="152" s="1"/>
  <c r="Z125" i="152" s="1"/>
  <c r="Z126" i="152" s="1"/>
  <c r="Z127" i="152" s="1"/>
  <c r="Z128" i="152" s="1"/>
  <c r="Z129" i="152" s="1"/>
  <c r="Z130" i="152" s="1"/>
  <c r="Z131" i="152" s="1"/>
  <c r="Z132" i="152" s="1"/>
  <c r="Z133" i="152" s="1"/>
  <c r="Z134" i="152" s="1"/>
  <c r="Z135" i="152" s="1"/>
  <c r="Z136" i="152" s="1"/>
  <c r="Z137" i="152" s="1"/>
  <c r="Z138" i="152" s="1"/>
  <c r="Z139" i="152" s="1"/>
  <c r="Z140" i="152" s="1"/>
  <c r="Z141" i="152" s="1"/>
  <c r="Z142" i="152" s="1"/>
  <c r="Z143" i="152" s="1"/>
  <c r="Z144" i="152" s="1"/>
  <c r="Z145" i="152" s="1"/>
  <c r="Z146" i="152" s="1"/>
  <c r="Z147" i="152" s="1"/>
  <c r="Z148" i="152" s="1"/>
  <c r="Z149" i="152" s="1"/>
  <c r="Z150" i="152" s="1"/>
  <c r="Z151" i="152" s="1"/>
  <c r="Z152" i="152" s="1"/>
  <c r="Z153" i="152" s="1"/>
  <c r="Z154" i="152" s="1"/>
  <c r="Z155" i="152" s="1"/>
  <c r="Z156" i="152" s="1"/>
  <c r="Z157" i="152" s="1"/>
  <c r="Z158" i="152" s="1"/>
  <c r="Z159" i="152" s="1"/>
  <c r="Z160" i="152" s="1"/>
  <c r="Z161" i="152" s="1"/>
  <c r="Z162" i="152" s="1"/>
  <c r="Z163" i="152" s="1"/>
  <c r="Z164" i="152" s="1"/>
  <c r="Z165" i="152" s="1"/>
  <c r="Z166" i="152" s="1"/>
  <c r="Z167" i="152" s="1"/>
  <c r="Z168" i="152" s="1"/>
  <c r="Z169" i="152" s="1"/>
  <c r="Z170" i="152" s="1"/>
  <c r="Z171" i="152" s="1"/>
  <c r="Z172" i="152" s="1"/>
  <c r="Z173" i="152" s="1"/>
  <c r="Z174" i="152" s="1"/>
  <c r="Z175" i="152" s="1"/>
  <c r="Z176" i="152" s="1"/>
  <c r="Z177" i="152" s="1"/>
  <c r="Z178" i="152" s="1"/>
  <c r="Z179" i="152" s="1"/>
  <c r="Z180" i="152" s="1"/>
  <c r="Z181" i="152" s="1"/>
  <c r="Z182" i="152" s="1"/>
  <c r="Z183" i="152" s="1"/>
  <c r="Z184" i="152" s="1"/>
  <c r="Z185" i="152" s="1"/>
  <c r="Z186" i="152" s="1"/>
  <c r="Z187" i="152" s="1"/>
  <c r="Z188" i="152" s="1"/>
  <c r="Z189" i="152" s="1"/>
  <c r="Z190" i="152" s="1"/>
  <c r="Z191" i="152" s="1"/>
  <c r="Z192" i="152" s="1"/>
  <c r="Z193" i="152" s="1"/>
  <c r="Z194" i="152" s="1"/>
  <c r="Z195" i="152" s="1"/>
  <c r="Z196" i="152" s="1"/>
  <c r="Z197" i="152" s="1"/>
  <c r="Z198" i="152" s="1"/>
  <c r="Z199" i="152" s="1"/>
  <c r="Z200" i="152" s="1"/>
  <c r="Z201" i="152" s="1"/>
  <c r="Z202" i="152" s="1"/>
  <c r="Z203" i="152" s="1"/>
  <c r="Z204" i="152" s="1"/>
  <c r="Z205" i="152" s="1"/>
  <c r="Z206" i="152" s="1"/>
  <c r="Z207" i="152" s="1"/>
  <c r="Z208" i="152" s="1"/>
  <c r="Z209" i="152" s="1"/>
  <c r="Z210" i="152" s="1"/>
  <c r="Z211" i="152" s="1"/>
  <c r="Z212" i="152" s="1"/>
  <c r="Z213" i="152" s="1"/>
  <c r="Z214" i="152" s="1"/>
  <c r="Z215" i="152" s="1"/>
  <c r="Z216" i="152" s="1"/>
  <c r="Z217" i="152" s="1"/>
  <c r="Z218" i="152" s="1"/>
  <c r="Z219" i="152" s="1"/>
  <c r="Z220" i="152" s="1"/>
  <c r="Z221" i="152" s="1"/>
  <c r="Z222" i="152" s="1"/>
  <c r="Z223" i="152" s="1"/>
  <c r="Z224" i="152" s="1"/>
  <c r="Z225" i="152" s="1"/>
  <c r="Z226" i="152" s="1"/>
  <c r="Z227" i="152" s="1"/>
  <c r="Z228" i="152" s="1"/>
  <c r="Z229" i="152" s="1"/>
  <c r="Z230" i="152" s="1"/>
  <c r="Z231" i="152" s="1"/>
  <c r="Z232" i="152" s="1"/>
  <c r="Z233" i="152" s="1"/>
  <c r="Z234" i="152" s="1"/>
  <c r="Z235" i="152" s="1"/>
  <c r="Z236" i="152" s="1"/>
  <c r="Z237" i="152" s="1"/>
  <c r="Z238" i="152" s="1"/>
  <c r="Z239" i="152" s="1"/>
  <c r="Z240" i="152" s="1"/>
  <c r="Z241" i="152" s="1"/>
  <c r="Z242" i="152" s="1"/>
  <c r="Z243" i="152" s="1"/>
  <c r="Z244" i="152" s="1"/>
  <c r="Z245" i="152" s="1"/>
  <c r="Z246" i="152" s="1"/>
  <c r="Z247" i="152" s="1"/>
  <c r="Z248" i="152" s="1"/>
  <c r="Z249" i="152" s="1"/>
  <c r="Z250" i="152" s="1"/>
  <c r="Z251" i="152" s="1"/>
  <c r="Z252" i="152" s="1"/>
  <c r="Z253" i="152" s="1"/>
  <c r="Z254" i="152" s="1"/>
  <c r="Z255" i="152" s="1"/>
  <c r="Z256" i="152" s="1"/>
  <c r="Z257" i="152" s="1"/>
  <c r="Z258" i="152" s="1"/>
  <c r="W13" i="152"/>
  <c r="W14" i="152" s="1"/>
  <c r="W15" i="152" s="1"/>
  <c r="W16" i="152" s="1"/>
  <c r="W17" i="152" s="1"/>
  <c r="W18" i="152" s="1"/>
  <c r="W19" i="152" s="1"/>
  <c r="W20" i="152" s="1"/>
  <c r="W21" i="152" s="1"/>
  <c r="W22" i="152" s="1"/>
  <c r="W23" i="152" s="1"/>
  <c r="W24" i="152" s="1"/>
  <c r="W25" i="152" s="1"/>
  <c r="W26" i="152" s="1"/>
  <c r="W27" i="152" s="1"/>
  <c r="W28" i="152" s="1"/>
  <c r="W29" i="152" s="1"/>
  <c r="W30" i="152" s="1"/>
  <c r="W31" i="152" s="1"/>
  <c r="W32" i="152" s="1"/>
  <c r="W33" i="152" s="1"/>
  <c r="W34" i="152" s="1"/>
  <c r="W35" i="152" s="1"/>
  <c r="W36" i="152" s="1"/>
  <c r="W37" i="152" s="1"/>
  <c r="W38" i="152" s="1"/>
  <c r="W39" i="152" s="1"/>
  <c r="W40" i="152" s="1"/>
  <c r="W41" i="152" s="1"/>
  <c r="W42" i="152" s="1"/>
  <c r="W43" i="152" s="1"/>
  <c r="W44" i="152" s="1"/>
  <c r="W45" i="152" s="1"/>
  <c r="W46" i="152" s="1"/>
  <c r="W47" i="152" s="1"/>
  <c r="W48" i="152" s="1"/>
  <c r="W49" i="152" s="1"/>
  <c r="W50" i="152" s="1"/>
  <c r="W51" i="152" s="1"/>
  <c r="W52" i="152" s="1"/>
  <c r="W53" i="152" s="1"/>
  <c r="W54" i="152" s="1"/>
  <c r="W55" i="152" s="1"/>
  <c r="W56" i="152" s="1"/>
  <c r="W57" i="152" s="1"/>
  <c r="W58" i="152" s="1"/>
  <c r="W59" i="152" s="1"/>
  <c r="W60" i="152" s="1"/>
  <c r="W61" i="152" s="1"/>
  <c r="W62" i="152" s="1"/>
  <c r="W63" i="152" s="1"/>
  <c r="W64" i="152" s="1"/>
  <c r="W65" i="152" s="1"/>
  <c r="W66" i="152" s="1"/>
  <c r="W67" i="152" s="1"/>
  <c r="W68" i="152" s="1"/>
  <c r="W69" i="152" s="1"/>
  <c r="W70" i="152" s="1"/>
  <c r="W71" i="152" s="1"/>
  <c r="W72" i="152" s="1"/>
  <c r="W73" i="152" s="1"/>
  <c r="W74" i="152" s="1"/>
  <c r="W75" i="152" s="1"/>
  <c r="W76" i="152" s="1"/>
  <c r="W77" i="152" s="1"/>
  <c r="W78" i="152" s="1"/>
  <c r="W79" i="152" s="1"/>
  <c r="W80" i="152" s="1"/>
  <c r="W81" i="152" s="1"/>
  <c r="W82" i="152" s="1"/>
  <c r="W83" i="152" s="1"/>
  <c r="W84" i="152" s="1"/>
  <c r="W85" i="152" s="1"/>
  <c r="W86" i="152" s="1"/>
  <c r="W87" i="152" s="1"/>
  <c r="W88" i="152" s="1"/>
  <c r="W89" i="152" s="1"/>
  <c r="W90" i="152" s="1"/>
  <c r="W91" i="152" s="1"/>
  <c r="W92" i="152" s="1"/>
  <c r="W93" i="152" s="1"/>
  <c r="W94" i="152" s="1"/>
  <c r="W95" i="152" s="1"/>
  <c r="W96" i="152" s="1"/>
  <c r="W97" i="152" s="1"/>
  <c r="W98" i="152" s="1"/>
  <c r="W99" i="152" s="1"/>
  <c r="W100" i="152" s="1"/>
  <c r="W101" i="152" s="1"/>
  <c r="W102" i="152" s="1"/>
  <c r="W103" i="152" s="1"/>
  <c r="W104" i="152" s="1"/>
  <c r="W105" i="152" s="1"/>
  <c r="W106" i="152" s="1"/>
  <c r="W107" i="152" s="1"/>
  <c r="W108" i="152" s="1"/>
  <c r="W109" i="152" s="1"/>
  <c r="W110" i="152" s="1"/>
  <c r="W111" i="152" s="1"/>
  <c r="W112" i="152" s="1"/>
  <c r="W113" i="152" s="1"/>
  <c r="W114" i="152" s="1"/>
  <c r="W115" i="152" s="1"/>
  <c r="W116" i="152" s="1"/>
  <c r="W117" i="152" s="1"/>
  <c r="W118" i="152" s="1"/>
  <c r="W119" i="152" s="1"/>
  <c r="W120" i="152" s="1"/>
  <c r="W121" i="152" s="1"/>
  <c r="W122" i="152" s="1"/>
  <c r="W123" i="152" s="1"/>
  <c r="W124" i="152" s="1"/>
  <c r="W125" i="152" s="1"/>
  <c r="W126" i="152" s="1"/>
  <c r="W127" i="152" s="1"/>
  <c r="W128" i="152" s="1"/>
  <c r="W129" i="152" s="1"/>
  <c r="W130" i="152" s="1"/>
  <c r="W131" i="152" s="1"/>
  <c r="W132" i="152" s="1"/>
  <c r="W133" i="152" s="1"/>
  <c r="W134" i="152" s="1"/>
  <c r="W135" i="152" s="1"/>
  <c r="W136" i="152" s="1"/>
  <c r="W137" i="152" s="1"/>
  <c r="W138" i="152" s="1"/>
  <c r="W139" i="152" s="1"/>
  <c r="W140" i="152" s="1"/>
  <c r="W141" i="152" s="1"/>
  <c r="W142" i="152" s="1"/>
  <c r="W143" i="152" s="1"/>
  <c r="W144" i="152" s="1"/>
  <c r="W145" i="152" s="1"/>
  <c r="W146" i="152" s="1"/>
  <c r="W147" i="152" s="1"/>
  <c r="W148" i="152" s="1"/>
  <c r="W149" i="152" s="1"/>
  <c r="W150" i="152" s="1"/>
  <c r="W151" i="152" s="1"/>
  <c r="W152" i="152" s="1"/>
  <c r="W153" i="152" s="1"/>
  <c r="W154" i="152" s="1"/>
  <c r="W155" i="152" s="1"/>
  <c r="W156" i="152" s="1"/>
  <c r="W157" i="152" s="1"/>
  <c r="W158" i="152" s="1"/>
  <c r="W159" i="152" s="1"/>
  <c r="W160" i="152" s="1"/>
  <c r="W161" i="152" s="1"/>
  <c r="W162" i="152" s="1"/>
  <c r="W163" i="152" s="1"/>
  <c r="W164" i="152" s="1"/>
  <c r="W165" i="152" s="1"/>
  <c r="W166" i="152" s="1"/>
  <c r="W167" i="152" s="1"/>
  <c r="W168" i="152" s="1"/>
  <c r="W169" i="152" s="1"/>
  <c r="W170" i="152" s="1"/>
  <c r="W171" i="152" s="1"/>
  <c r="W172" i="152" s="1"/>
  <c r="W173" i="152" s="1"/>
  <c r="W174" i="152" s="1"/>
  <c r="W175" i="152" s="1"/>
  <c r="W176" i="152" s="1"/>
  <c r="W177" i="152" s="1"/>
  <c r="W178" i="152" s="1"/>
  <c r="W179" i="152" s="1"/>
  <c r="W180" i="152" s="1"/>
  <c r="W181" i="152" s="1"/>
  <c r="W182" i="152" s="1"/>
  <c r="W183" i="152" s="1"/>
  <c r="W184" i="152" s="1"/>
  <c r="W185" i="152" s="1"/>
  <c r="W186" i="152" s="1"/>
  <c r="W187" i="152" s="1"/>
  <c r="W188" i="152" s="1"/>
  <c r="W189" i="152" s="1"/>
  <c r="W190" i="152" s="1"/>
  <c r="W191" i="152" s="1"/>
  <c r="W192" i="152" s="1"/>
  <c r="W193" i="152" s="1"/>
  <c r="W194" i="152" s="1"/>
  <c r="W195" i="152" s="1"/>
  <c r="W196" i="152" s="1"/>
  <c r="W197" i="152" s="1"/>
  <c r="W198" i="152" s="1"/>
  <c r="W199" i="152" s="1"/>
  <c r="W200" i="152" s="1"/>
  <c r="W201" i="152" s="1"/>
  <c r="W202" i="152" s="1"/>
  <c r="W203" i="152" s="1"/>
  <c r="W204" i="152" s="1"/>
  <c r="W205" i="152" s="1"/>
  <c r="W206" i="152" s="1"/>
  <c r="W207" i="152" s="1"/>
  <c r="W208" i="152" s="1"/>
  <c r="W209" i="152" s="1"/>
  <c r="W210" i="152" s="1"/>
  <c r="W211" i="152" s="1"/>
  <c r="W212" i="152" s="1"/>
  <c r="W213" i="152" s="1"/>
  <c r="W214" i="152" s="1"/>
  <c r="W215" i="152" s="1"/>
  <c r="W216" i="152" s="1"/>
  <c r="W217" i="152" s="1"/>
  <c r="W218" i="152" s="1"/>
  <c r="W219" i="152" s="1"/>
  <c r="W220" i="152" s="1"/>
  <c r="W221" i="152" s="1"/>
  <c r="W222" i="152" s="1"/>
  <c r="W223" i="152" s="1"/>
  <c r="W224" i="152" s="1"/>
  <c r="W225" i="152" s="1"/>
  <c r="W226" i="152" s="1"/>
  <c r="W227" i="152" s="1"/>
  <c r="W228" i="152" s="1"/>
  <c r="W229" i="152" s="1"/>
  <c r="W230" i="152" s="1"/>
  <c r="W231" i="152" s="1"/>
  <c r="W232" i="152" s="1"/>
  <c r="W233" i="152" s="1"/>
  <c r="W234" i="152" s="1"/>
  <c r="W235" i="152" s="1"/>
  <c r="W236" i="152" s="1"/>
  <c r="W237" i="152" s="1"/>
  <c r="W238" i="152" s="1"/>
  <c r="W239" i="152" s="1"/>
  <c r="W240" i="152" s="1"/>
  <c r="W241" i="152" s="1"/>
  <c r="W242" i="152" s="1"/>
  <c r="W243" i="152" s="1"/>
  <c r="W244" i="152" s="1"/>
  <c r="W245" i="152" s="1"/>
  <c r="W246" i="152" s="1"/>
  <c r="W247" i="152" s="1"/>
  <c r="W248" i="152" s="1"/>
  <c r="W249" i="152" s="1"/>
  <c r="W250" i="152" s="1"/>
  <c r="W251" i="152" s="1"/>
  <c r="W252" i="152" s="1"/>
  <c r="W253" i="152" s="1"/>
  <c r="W254" i="152" s="1"/>
  <c r="W255" i="152" s="1"/>
  <c r="W256" i="152" s="1"/>
  <c r="W257" i="152" s="1"/>
  <c r="W258" i="152" s="1"/>
  <c r="AD13" i="152"/>
  <c r="AD14" i="152" s="1"/>
  <c r="AD15" i="152" s="1"/>
  <c r="AD16" i="152" s="1"/>
  <c r="AD17" i="152" s="1"/>
  <c r="AD18" i="152" s="1"/>
  <c r="AD19" i="152" s="1"/>
  <c r="AD20" i="152" s="1"/>
  <c r="AD21" i="152" s="1"/>
  <c r="AD22" i="152" s="1"/>
  <c r="AD23" i="152" s="1"/>
  <c r="AD24" i="152" s="1"/>
  <c r="AD25" i="152" s="1"/>
  <c r="AD26" i="152" s="1"/>
  <c r="AD27" i="152" s="1"/>
  <c r="AD28" i="152" s="1"/>
  <c r="AD29" i="152" s="1"/>
  <c r="AD30" i="152" s="1"/>
  <c r="AD31" i="152" s="1"/>
  <c r="AD32" i="152" s="1"/>
  <c r="AD33" i="152" s="1"/>
  <c r="AD34" i="152" s="1"/>
  <c r="AD35" i="152" s="1"/>
  <c r="AD36" i="152" s="1"/>
  <c r="AD37" i="152" s="1"/>
  <c r="AD38" i="152" s="1"/>
  <c r="AD39" i="152" s="1"/>
  <c r="AD40" i="152" s="1"/>
  <c r="AD41" i="152" s="1"/>
  <c r="AD42" i="152" s="1"/>
  <c r="AD43" i="152" s="1"/>
  <c r="AD44" i="152" s="1"/>
  <c r="AD45" i="152" s="1"/>
  <c r="AD46" i="152" s="1"/>
  <c r="AD47" i="152" s="1"/>
  <c r="AD48" i="152" s="1"/>
  <c r="AD49" i="152" s="1"/>
  <c r="AD50" i="152" s="1"/>
  <c r="AD51" i="152" s="1"/>
  <c r="AD52" i="152" s="1"/>
  <c r="AD53" i="152" s="1"/>
  <c r="AD54" i="152" s="1"/>
  <c r="AD55" i="152" s="1"/>
  <c r="AD56" i="152" s="1"/>
  <c r="AD57" i="152" s="1"/>
  <c r="AD58" i="152" s="1"/>
  <c r="AD59" i="152" s="1"/>
  <c r="AD60" i="152" s="1"/>
  <c r="AD61" i="152" s="1"/>
  <c r="AD62" i="152" s="1"/>
  <c r="AD63" i="152" s="1"/>
  <c r="AD64" i="152" s="1"/>
  <c r="AD65" i="152" s="1"/>
  <c r="AD66" i="152" s="1"/>
  <c r="AD67" i="152" s="1"/>
  <c r="AD68" i="152" s="1"/>
  <c r="AD69" i="152" s="1"/>
  <c r="AD70" i="152" s="1"/>
  <c r="AD71" i="152" s="1"/>
  <c r="AD72" i="152" s="1"/>
  <c r="AD73" i="152" s="1"/>
  <c r="AD74" i="152" s="1"/>
  <c r="AD75" i="152" s="1"/>
  <c r="AD76" i="152" s="1"/>
  <c r="AD77" i="152" s="1"/>
  <c r="AD78" i="152" s="1"/>
  <c r="AD79" i="152" s="1"/>
  <c r="AD80" i="152" s="1"/>
  <c r="AD81" i="152" s="1"/>
  <c r="AD82" i="152" s="1"/>
  <c r="AD83" i="152" s="1"/>
  <c r="AD84" i="152" s="1"/>
  <c r="AD85" i="152" s="1"/>
  <c r="AD86" i="152" s="1"/>
  <c r="AD87" i="152" s="1"/>
  <c r="AD88" i="152" s="1"/>
  <c r="AD89" i="152" s="1"/>
  <c r="AD90" i="152" s="1"/>
  <c r="AD91" i="152" s="1"/>
  <c r="AD92" i="152" s="1"/>
  <c r="AD93" i="152" s="1"/>
  <c r="AD94" i="152" s="1"/>
  <c r="AD95" i="152" s="1"/>
  <c r="AD96" i="152" s="1"/>
  <c r="AD97" i="152" s="1"/>
  <c r="AD98" i="152" s="1"/>
  <c r="AD99" i="152" s="1"/>
  <c r="AD100" i="152" s="1"/>
  <c r="AD101" i="152" s="1"/>
  <c r="AD102" i="152" s="1"/>
  <c r="AD103" i="152" s="1"/>
  <c r="AD104" i="152" s="1"/>
  <c r="AD105" i="152" s="1"/>
  <c r="AD106" i="152" s="1"/>
  <c r="AD107" i="152" s="1"/>
  <c r="AD108" i="152" s="1"/>
  <c r="AD109" i="152" s="1"/>
  <c r="AD110" i="152" s="1"/>
  <c r="AD111" i="152" s="1"/>
  <c r="AD112" i="152" s="1"/>
  <c r="AD113" i="152" s="1"/>
  <c r="AD114" i="152" s="1"/>
  <c r="AD115" i="152" s="1"/>
  <c r="AD116" i="152" s="1"/>
  <c r="AD117" i="152" s="1"/>
  <c r="AD118" i="152" s="1"/>
  <c r="AD119" i="152" s="1"/>
  <c r="AD120" i="152" s="1"/>
  <c r="AD121" i="152" s="1"/>
  <c r="AD122" i="152" s="1"/>
  <c r="AD123" i="152" s="1"/>
  <c r="AD124" i="152" s="1"/>
  <c r="AD125" i="152" s="1"/>
  <c r="AD126" i="152" s="1"/>
  <c r="AD127" i="152" s="1"/>
  <c r="AD128" i="152" s="1"/>
  <c r="AD129" i="152" s="1"/>
  <c r="AD130" i="152" s="1"/>
  <c r="AD131" i="152" s="1"/>
  <c r="AD132" i="152" s="1"/>
  <c r="AD133" i="152" s="1"/>
  <c r="AD134" i="152" s="1"/>
  <c r="AD135" i="152" s="1"/>
  <c r="AD136" i="152" s="1"/>
  <c r="AD137" i="152" s="1"/>
  <c r="AD138" i="152" s="1"/>
  <c r="AD139" i="152" s="1"/>
  <c r="AD140" i="152" s="1"/>
  <c r="AD141" i="152" s="1"/>
  <c r="AD142" i="152" s="1"/>
  <c r="AD143" i="152" s="1"/>
  <c r="AD144" i="152" s="1"/>
  <c r="AD145" i="152" s="1"/>
  <c r="AD146" i="152" s="1"/>
  <c r="AD147" i="152" s="1"/>
  <c r="AD148" i="152" s="1"/>
  <c r="AD149" i="152" s="1"/>
  <c r="AD150" i="152" s="1"/>
  <c r="AD151" i="152" s="1"/>
  <c r="AD152" i="152" s="1"/>
  <c r="AD153" i="152" s="1"/>
  <c r="AD154" i="152" s="1"/>
  <c r="AD155" i="152" s="1"/>
  <c r="AD156" i="152" s="1"/>
  <c r="AD157" i="152" s="1"/>
  <c r="AD158" i="152" s="1"/>
  <c r="AD159" i="152" s="1"/>
  <c r="AD160" i="152" s="1"/>
  <c r="AD161" i="152" s="1"/>
  <c r="AD162" i="152" s="1"/>
  <c r="AD163" i="152" s="1"/>
  <c r="AD164" i="152" s="1"/>
  <c r="AD165" i="152" s="1"/>
  <c r="AD166" i="152" s="1"/>
  <c r="AD167" i="152" s="1"/>
  <c r="AD168" i="152" s="1"/>
  <c r="AD169" i="152" s="1"/>
  <c r="AD170" i="152" s="1"/>
  <c r="AD171" i="152" s="1"/>
  <c r="AD172" i="152" s="1"/>
  <c r="AD173" i="152" s="1"/>
  <c r="AD174" i="152" s="1"/>
  <c r="AD175" i="152" s="1"/>
  <c r="AD176" i="152" s="1"/>
  <c r="AD177" i="152" s="1"/>
  <c r="AD178" i="152" s="1"/>
  <c r="AD179" i="152" s="1"/>
  <c r="AD180" i="152" s="1"/>
  <c r="AD181" i="152" s="1"/>
  <c r="AD182" i="152" s="1"/>
  <c r="AD183" i="152" s="1"/>
  <c r="AD184" i="152" s="1"/>
  <c r="AD185" i="152" s="1"/>
  <c r="AD186" i="152" s="1"/>
  <c r="AD187" i="152" s="1"/>
  <c r="AD188" i="152" s="1"/>
  <c r="AD189" i="152" s="1"/>
  <c r="AD190" i="152" s="1"/>
  <c r="AD191" i="152" s="1"/>
  <c r="AD192" i="152" s="1"/>
  <c r="AD193" i="152" s="1"/>
  <c r="AD194" i="152" s="1"/>
  <c r="AD195" i="152" s="1"/>
  <c r="AD196" i="152" s="1"/>
  <c r="AD197" i="152" s="1"/>
  <c r="AD198" i="152" s="1"/>
  <c r="AD199" i="152" s="1"/>
  <c r="AD200" i="152" s="1"/>
  <c r="AD201" i="152" s="1"/>
  <c r="AD202" i="152" s="1"/>
  <c r="AD203" i="152" s="1"/>
  <c r="AD204" i="152" s="1"/>
  <c r="AD205" i="152" s="1"/>
  <c r="AD206" i="152" s="1"/>
  <c r="AD207" i="152" s="1"/>
  <c r="AD208" i="152" s="1"/>
  <c r="AD209" i="152" s="1"/>
  <c r="AD210" i="152" s="1"/>
  <c r="AD211" i="152" s="1"/>
  <c r="AD212" i="152" s="1"/>
  <c r="AD213" i="152" s="1"/>
  <c r="AD214" i="152" s="1"/>
  <c r="AD215" i="152" s="1"/>
  <c r="AD216" i="152" s="1"/>
  <c r="AD217" i="152" s="1"/>
  <c r="AD218" i="152" s="1"/>
  <c r="AD219" i="152" s="1"/>
  <c r="AD220" i="152" s="1"/>
  <c r="AD221" i="152" s="1"/>
  <c r="AD222" i="152" s="1"/>
  <c r="AD223" i="152" s="1"/>
  <c r="AD224" i="152" s="1"/>
  <c r="AD225" i="152" s="1"/>
  <c r="AD226" i="152" s="1"/>
  <c r="AD227" i="152" s="1"/>
  <c r="AD228" i="152" s="1"/>
  <c r="AD229" i="152" s="1"/>
  <c r="AD230" i="152" s="1"/>
  <c r="AD231" i="152" s="1"/>
  <c r="AD232" i="152" s="1"/>
  <c r="AD233" i="152" s="1"/>
  <c r="AD234" i="152" s="1"/>
  <c r="AD235" i="152" s="1"/>
  <c r="AD236" i="152" s="1"/>
  <c r="AD237" i="152" s="1"/>
  <c r="AD238" i="152" s="1"/>
  <c r="AD239" i="152" s="1"/>
  <c r="AD240" i="152" s="1"/>
  <c r="AD241" i="152" s="1"/>
  <c r="AD242" i="152" s="1"/>
  <c r="AD243" i="152" s="1"/>
  <c r="AD244" i="152" s="1"/>
  <c r="AD245" i="152" s="1"/>
  <c r="AD246" i="152" s="1"/>
  <c r="AD247" i="152" s="1"/>
  <c r="AD248" i="152" s="1"/>
  <c r="AD249" i="152" s="1"/>
  <c r="AD250" i="152" s="1"/>
  <c r="AD251" i="152" s="1"/>
  <c r="AD252" i="152" s="1"/>
  <c r="AD253" i="152" s="1"/>
  <c r="AD254" i="152" s="1"/>
  <c r="AD255" i="152" s="1"/>
  <c r="AD256" i="152" s="1"/>
  <c r="AD257" i="152" s="1"/>
  <c r="AD258" i="152" s="1"/>
  <c r="L13" i="152"/>
  <c r="L14" i="152" s="1"/>
  <c r="L15" i="152" s="1"/>
  <c r="L16" i="152" s="1"/>
  <c r="L17" i="152" s="1"/>
  <c r="L18" i="152" s="1"/>
  <c r="L19" i="152" s="1"/>
  <c r="L20" i="152" s="1"/>
  <c r="L21" i="152" s="1"/>
  <c r="L22" i="152" s="1"/>
  <c r="L23" i="152" s="1"/>
  <c r="L24" i="152" s="1"/>
  <c r="L25" i="152" s="1"/>
  <c r="L26" i="152" s="1"/>
  <c r="L27" i="152" s="1"/>
  <c r="L28" i="152" s="1"/>
  <c r="L29" i="152" s="1"/>
  <c r="L30" i="152" s="1"/>
  <c r="L31" i="152" s="1"/>
  <c r="L32" i="152" s="1"/>
  <c r="L33" i="152" s="1"/>
  <c r="L34" i="152" s="1"/>
  <c r="L35" i="152" s="1"/>
  <c r="L36" i="152" s="1"/>
  <c r="L37" i="152" s="1"/>
  <c r="L38" i="152" s="1"/>
  <c r="L39" i="152" s="1"/>
  <c r="L40" i="152" s="1"/>
  <c r="L41" i="152" s="1"/>
  <c r="L42" i="152" s="1"/>
  <c r="L43" i="152" s="1"/>
  <c r="L44" i="152" s="1"/>
  <c r="L45" i="152" s="1"/>
  <c r="L46" i="152" s="1"/>
  <c r="L47" i="152" s="1"/>
  <c r="L48" i="152" s="1"/>
  <c r="L49" i="152" s="1"/>
  <c r="L50" i="152" s="1"/>
  <c r="L51" i="152" s="1"/>
  <c r="L52" i="152" s="1"/>
  <c r="L53" i="152" s="1"/>
  <c r="L54" i="152" s="1"/>
  <c r="L55" i="152" s="1"/>
  <c r="L56" i="152" s="1"/>
  <c r="L57" i="152" s="1"/>
  <c r="L58" i="152" s="1"/>
  <c r="L59" i="152" s="1"/>
  <c r="L60" i="152" s="1"/>
  <c r="L61" i="152" s="1"/>
  <c r="L62" i="152" s="1"/>
  <c r="L63" i="152" s="1"/>
  <c r="L64" i="152" s="1"/>
  <c r="L65" i="152" s="1"/>
  <c r="L66" i="152" s="1"/>
  <c r="L67" i="152" s="1"/>
  <c r="L68" i="152" s="1"/>
  <c r="L69" i="152" s="1"/>
  <c r="L70" i="152" s="1"/>
  <c r="L71" i="152" s="1"/>
  <c r="L72" i="152" s="1"/>
  <c r="L73" i="152" s="1"/>
  <c r="L74" i="152" s="1"/>
  <c r="L75" i="152" s="1"/>
  <c r="L76" i="152" s="1"/>
  <c r="L77" i="152" s="1"/>
  <c r="L78" i="152" s="1"/>
  <c r="L79" i="152" s="1"/>
  <c r="L80" i="152" s="1"/>
  <c r="L81" i="152" s="1"/>
  <c r="L82" i="152" s="1"/>
  <c r="L83" i="152" s="1"/>
  <c r="L84" i="152" s="1"/>
  <c r="L85" i="152" s="1"/>
  <c r="L86" i="152" s="1"/>
  <c r="L87" i="152" s="1"/>
  <c r="L88" i="152" s="1"/>
  <c r="L89" i="152" s="1"/>
  <c r="L90" i="152" s="1"/>
  <c r="L91" i="152" s="1"/>
  <c r="L92" i="152" s="1"/>
  <c r="L93" i="152" s="1"/>
  <c r="L94" i="152" s="1"/>
  <c r="L95" i="152" s="1"/>
  <c r="L96" i="152" s="1"/>
  <c r="L97" i="152" s="1"/>
  <c r="L98" i="152" s="1"/>
  <c r="L99" i="152" s="1"/>
  <c r="L100" i="152" s="1"/>
  <c r="L101" i="152" s="1"/>
  <c r="L102" i="152" s="1"/>
  <c r="L103" i="152" s="1"/>
  <c r="L104" i="152" s="1"/>
  <c r="L105" i="152" s="1"/>
  <c r="L106" i="152" s="1"/>
  <c r="L107" i="152" s="1"/>
  <c r="L108" i="152" s="1"/>
  <c r="L109" i="152" s="1"/>
  <c r="L110" i="152" s="1"/>
  <c r="L111" i="152" s="1"/>
  <c r="L112" i="152" s="1"/>
  <c r="L113" i="152" s="1"/>
  <c r="L114" i="152" s="1"/>
  <c r="L115" i="152" s="1"/>
  <c r="L116" i="152" s="1"/>
  <c r="L117" i="152" s="1"/>
  <c r="L118" i="152" s="1"/>
  <c r="L119" i="152" s="1"/>
  <c r="L120" i="152" s="1"/>
  <c r="L121" i="152" s="1"/>
  <c r="L122" i="152" s="1"/>
  <c r="L123" i="152" s="1"/>
  <c r="L124" i="152" s="1"/>
  <c r="L125" i="152" s="1"/>
  <c r="L126" i="152" s="1"/>
  <c r="L127" i="152" s="1"/>
  <c r="L128" i="152" s="1"/>
  <c r="L129" i="152" s="1"/>
  <c r="L130" i="152" s="1"/>
  <c r="L131" i="152" s="1"/>
  <c r="L132" i="152" s="1"/>
  <c r="L133" i="152" s="1"/>
  <c r="L134" i="152" s="1"/>
  <c r="L135" i="152" s="1"/>
  <c r="L136" i="152" s="1"/>
  <c r="L137" i="152" s="1"/>
  <c r="L138" i="152" s="1"/>
  <c r="L139" i="152" s="1"/>
  <c r="L140" i="152" s="1"/>
  <c r="L141" i="152" s="1"/>
  <c r="L142" i="152" s="1"/>
  <c r="L143" i="152" s="1"/>
  <c r="L144" i="152" s="1"/>
  <c r="L145" i="152" s="1"/>
  <c r="L146" i="152" s="1"/>
  <c r="L147" i="152" s="1"/>
  <c r="L148" i="152" s="1"/>
  <c r="L149" i="152" s="1"/>
  <c r="L150" i="152" s="1"/>
  <c r="L151" i="152" s="1"/>
  <c r="L152" i="152" s="1"/>
  <c r="L153" i="152" s="1"/>
  <c r="L154" i="152" s="1"/>
  <c r="L155" i="152" s="1"/>
  <c r="L156" i="152" s="1"/>
  <c r="L157" i="152" s="1"/>
  <c r="L158" i="152" s="1"/>
  <c r="L159" i="152" s="1"/>
  <c r="L160" i="152" s="1"/>
  <c r="L161" i="152" s="1"/>
  <c r="L162" i="152" s="1"/>
  <c r="L163" i="152" s="1"/>
  <c r="L164" i="152" s="1"/>
  <c r="L165" i="152" s="1"/>
  <c r="L166" i="152" s="1"/>
  <c r="L167" i="152" s="1"/>
  <c r="L168" i="152" s="1"/>
  <c r="L169" i="152" s="1"/>
  <c r="L170" i="152" s="1"/>
  <c r="L171" i="152" s="1"/>
  <c r="L172" i="152" s="1"/>
  <c r="L173" i="152" s="1"/>
  <c r="L174" i="152" s="1"/>
  <c r="L175" i="152" s="1"/>
  <c r="L176" i="152" s="1"/>
  <c r="L177" i="152" s="1"/>
  <c r="L178" i="152" s="1"/>
  <c r="L179" i="152" s="1"/>
  <c r="L180" i="152" s="1"/>
  <c r="L181" i="152" s="1"/>
  <c r="L182" i="152" s="1"/>
  <c r="L183" i="152" s="1"/>
  <c r="L184" i="152" s="1"/>
  <c r="L185" i="152" s="1"/>
  <c r="L186" i="152" s="1"/>
  <c r="L187" i="152" s="1"/>
  <c r="L188" i="152" s="1"/>
  <c r="L189" i="152" s="1"/>
  <c r="L190" i="152" s="1"/>
  <c r="L191" i="152" s="1"/>
  <c r="L192" i="152" s="1"/>
  <c r="L193" i="152" s="1"/>
  <c r="L194" i="152" s="1"/>
  <c r="L195" i="152" s="1"/>
  <c r="L196" i="152" s="1"/>
  <c r="L197" i="152" s="1"/>
  <c r="L198" i="152" s="1"/>
  <c r="L199" i="152" s="1"/>
  <c r="L200" i="152" s="1"/>
  <c r="L201" i="152" s="1"/>
  <c r="L202" i="152" s="1"/>
  <c r="L203" i="152" s="1"/>
  <c r="L204" i="152" s="1"/>
  <c r="L205" i="152" s="1"/>
  <c r="L206" i="152" s="1"/>
  <c r="L207" i="152" s="1"/>
  <c r="L208" i="152" s="1"/>
  <c r="L209" i="152" s="1"/>
  <c r="L210" i="152" s="1"/>
  <c r="L211" i="152" s="1"/>
  <c r="L212" i="152" s="1"/>
  <c r="L213" i="152" s="1"/>
  <c r="L214" i="152" s="1"/>
  <c r="L215" i="152" s="1"/>
  <c r="L216" i="152" s="1"/>
  <c r="L217" i="152" s="1"/>
  <c r="L218" i="152" s="1"/>
  <c r="L219" i="152" s="1"/>
  <c r="L220" i="152" s="1"/>
  <c r="L221" i="152" s="1"/>
  <c r="L222" i="152" s="1"/>
  <c r="L223" i="152" s="1"/>
  <c r="L224" i="152" s="1"/>
  <c r="L225" i="152" s="1"/>
  <c r="L226" i="152" s="1"/>
  <c r="L227" i="152" s="1"/>
  <c r="L228" i="152" s="1"/>
  <c r="L229" i="152" s="1"/>
  <c r="L230" i="152" s="1"/>
  <c r="L231" i="152" s="1"/>
  <c r="L232" i="152" s="1"/>
  <c r="L233" i="152" s="1"/>
  <c r="L234" i="152" s="1"/>
  <c r="L235" i="152" s="1"/>
  <c r="L236" i="152" s="1"/>
  <c r="L237" i="152" s="1"/>
  <c r="L238" i="152" s="1"/>
  <c r="L239" i="152" s="1"/>
  <c r="L240" i="152" s="1"/>
  <c r="L241" i="152" s="1"/>
  <c r="L242" i="152" s="1"/>
  <c r="L243" i="152" s="1"/>
  <c r="L244" i="152" s="1"/>
  <c r="L245" i="152" s="1"/>
  <c r="L246" i="152" s="1"/>
  <c r="L247" i="152" s="1"/>
  <c r="L248" i="152" s="1"/>
  <c r="L249" i="152" s="1"/>
  <c r="L250" i="152" s="1"/>
  <c r="L251" i="152" s="1"/>
  <c r="L252" i="152" s="1"/>
  <c r="L253" i="152" s="1"/>
  <c r="L254" i="152" s="1"/>
  <c r="L255" i="152" s="1"/>
  <c r="L256" i="152" s="1"/>
  <c r="L257" i="152" s="1"/>
  <c r="L258" i="152" s="1"/>
  <c r="I12" i="152"/>
  <c r="I13" i="152" s="1"/>
  <c r="I14" i="152" s="1"/>
  <c r="I15" i="152" s="1"/>
  <c r="I16" i="152" s="1"/>
  <c r="I17" i="152" s="1"/>
  <c r="I18" i="152" s="1"/>
  <c r="I19" i="152" s="1"/>
  <c r="I20" i="152" s="1"/>
  <c r="I21" i="152" s="1"/>
  <c r="I22" i="152" s="1"/>
  <c r="I23" i="152" s="1"/>
  <c r="I24" i="152" s="1"/>
  <c r="I25" i="152" s="1"/>
  <c r="I26" i="152" s="1"/>
  <c r="I27" i="152" s="1"/>
  <c r="I28" i="152" s="1"/>
  <c r="I29" i="152" s="1"/>
  <c r="I30" i="152" s="1"/>
  <c r="I31" i="152" s="1"/>
  <c r="I32" i="152" s="1"/>
  <c r="I33" i="152" s="1"/>
  <c r="I34" i="152" s="1"/>
  <c r="I35" i="152" s="1"/>
  <c r="I36" i="152" s="1"/>
  <c r="I37" i="152" s="1"/>
  <c r="I38" i="152" s="1"/>
  <c r="I39" i="152" s="1"/>
  <c r="I40" i="152" s="1"/>
  <c r="I41" i="152" s="1"/>
  <c r="I42" i="152" s="1"/>
  <c r="I43" i="152" s="1"/>
  <c r="I44" i="152" s="1"/>
  <c r="I45" i="152" s="1"/>
  <c r="I46" i="152" s="1"/>
  <c r="I47" i="152" s="1"/>
  <c r="I48" i="152" s="1"/>
  <c r="I49" i="152" s="1"/>
  <c r="I50" i="152" s="1"/>
  <c r="I51" i="152" s="1"/>
  <c r="I52" i="152" s="1"/>
  <c r="I53" i="152" s="1"/>
  <c r="I54" i="152" s="1"/>
  <c r="I55" i="152" s="1"/>
  <c r="I56" i="152" s="1"/>
  <c r="I57" i="152" s="1"/>
  <c r="I58" i="152" s="1"/>
  <c r="I59" i="152" s="1"/>
  <c r="I60" i="152" s="1"/>
  <c r="I61" i="152" s="1"/>
  <c r="I62" i="152" s="1"/>
  <c r="I63" i="152" s="1"/>
  <c r="I64" i="152" s="1"/>
  <c r="I65" i="152" s="1"/>
  <c r="I66" i="152" s="1"/>
  <c r="I67" i="152" s="1"/>
  <c r="I68" i="152" s="1"/>
  <c r="I69" i="152" s="1"/>
  <c r="I70" i="152" s="1"/>
  <c r="I71" i="152" s="1"/>
  <c r="I72" i="152" s="1"/>
  <c r="I73" i="152" s="1"/>
  <c r="I74" i="152" s="1"/>
  <c r="I75" i="152" s="1"/>
  <c r="I76" i="152" s="1"/>
  <c r="I77" i="152" s="1"/>
  <c r="I78" i="152" s="1"/>
  <c r="I79" i="152" s="1"/>
  <c r="I80" i="152" s="1"/>
  <c r="I81" i="152" s="1"/>
  <c r="I82" i="152" s="1"/>
  <c r="I83" i="152" s="1"/>
  <c r="I84" i="152" s="1"/>
  <c r="I85" i="152" s="1"/>
  <c r="I86" i="152" s="1"/>
  <c r="I87" i="152" s="1"/>
  <c r="I88" i="152" s="1"/>
  <c r="I89" i="152" s="1"/>
  <c r="I90" i="152" s="1"/>
  <c r="I91" i="152" s="1"/>
  <c r="I92" i="152" s="1"/>
  <c r="I93" i="152" s="1"/>
  <c r="I94" i="152" s="1"/>
  <c r="I95" i="152" s="1"/>
  <c r="I96" i="152" s="1"/>
  <c r="I97" i="152" s="1"/>
  <c r="I98" i="152" s="1"/>
  <c r="I99" i="152" s="1"/>
  <c r="I100" i="152" s="1"/>
  <c r="I101" i="152" s="1"/>
  <c r="I102" i="152" s="1"/>
  <c r="I103" i="152" s="1"/>
  <c r="I104" i="152" s="1"/>
  <c r="I105" i="152" s="1"/>
  <c r="I106" i="152" s="1"/>
  <c r="I107" i="152" s="1"/>
  <c r="I108" i="152" s="1"/>
  <c r="I109" i="152" s="1"/>
  <c r="I110" i="152" s="1"/>
  <c r="I111" i="152" s="1"/>
  <c r="I112" i="152" s="1"/>
  <c r="I113" i="152" s="1"/>
  <c r="I114" i="152" s="1"/>
  <c r="I115" i="152" s="1"/>
  <c r="I116" i="152" s="1"/>
  <c r="I117" i="152" s="1"/>
  <c r="I118" i="152" s="1"/>
  <c r="I119" i="152" s="1"/>
  <c r="I120" i="152" s="1"/>
  <c r="I121" i="152" s="1"/>
  <c r="I122" i="152" s="1"/>
  <c r="I123" i="152" s="1"/>
  <c r="I124" i="152" s="1"/>
  <c r="I125" i="152" s="1"/>
  <c r="I126" i="152" s="1"/>
  <c r="I127" i="152" s="1"/>
  <c r="I128" i="152" s="1"/>
  <c r="I129" i="152" s="1"/>
  <c r="I130" i="152" s="1"/>
  <c r="I131" i="152" s="1"/>
  <c r="I132" i="152" s="1"/>
  <c r="I133" i="152" s="1"/>
  <c r="I134" i="152" s="1"/>
  <c r="I135" i="152" s="1"/>
  <c r="I136" i="152" s="1"/>
  <c r="I137" i="152" s="1"/>
  <c r="I138" i="152" s="1"/>
  <c r="I139" i="152" s="1"/>
  <c r="I140" i="152" s="1"/>
  <c r="I141" i="152" s="1"/>
  <c r="I142" i="152" s="1"/>
  <c r="I143" i="152" s="1"/>
  <c r="I144" i="152" s="1"/>
  <c r="I145" i="152" s="1"/>
  <c r="I146" i="152" s="1"/>
  <c r="I147" i="152" s="1"/>
  <c r="I148" i="152" s="1"/>
  <c r="I149" i="152" s="1"/>
  <c r="I150" i="152" s="1"/>
  <c r="I151" i="152" s="1"/>
  <c r="I152" i="152" s="1"/>
  <c r="I153" i="152" s="1"/>
  <c r="I154" i="152" s="1"/>
  <c r="I155" i="152" s="1"/>
  <c r="I156" i="152" s="1"/>
  <c r="I157" i="152" s="1"/>
  <c r="I158" i="152" s="1"/>
  <c r="I159" i="152" s="1"/>
  <c r="I160" i="152" s="1"/>
  <c r="I161" i="152" s="1"/>
  <c r="I162" i="152" s="1"/>
  <c r="I163" i="152" s="1"/>
  <c r="I164" i="152" s="1"/>
  <c r="I165" i="152" s="1"/>
  <c r="I166" i="152" s="1"/>
  <c r="I167" i="152" s="1"/>
  <c r="I168" i="152" s="1"/>
  <c r="I169" i="152" s="1"/>
  <c r="I170" i="152" s="1"/>
  <c r="I171" i="152" s="1"/>
  <c r="I172" i="152" s="1"/>
  <c r="I173" i="152" s="1"/>
  <c r="I174" i="152" s="1"/>
  <c r="I175" i="152" s="1"/>
  <c r="I176" i="152" s="1"/>
  <c r="I177" i="152" s="1"/>
  <c r="I178" i="152" s="1"/>
  <c r="I179" i="152" s="1"/>
  <c r="I180" i="152" s="1"/>
  <c r="I181" i="152" s="1"/>
  <c r="I182" i="152" s="1"/>
  <c r="I183" i="152" s="1"/>
  <c r="I184" i="152" s="1"/>
  <c r="I185" i="152" s="1"/>
  <c r="I186" i="152" s="1"/>
  <c r="I187" i="152" s="1"/>
  <c r="I188" i="152" s="1"/>
  <c r="I189" i="152" s="1"/>
  <c r="I190" i="152" s="1"/>
  <c r="I191" i="152" s="1"/>
  <c r="I192" i="152" s="1"/>
  <c r="I193" i="152" s="1"/>
  <c r="I194" i="152" s="1"/>
  <c r="I195" i="152" s="1"/>
  <c r="I196" i="152" s="1"/>
  <c r="I197" i="152" s="1"/>
  <c r="I198" i="152" s="1"/>
  <c r="I199" i="152" s="1"/>
  <c r="I200" i="152" s="1"/>
  <c r="I201" i="152" s="1"/>
  <c r="I202" i="152" s="1"/>
  <c r="I203" i="152" s="1"/>
  <c r="I204" i="152" s="1"/>
  <c r="I205" i="152" s="1"/>
  <c r="I206" i="152" s="1"/>
  <c r="I207" i="152" s="1"/>
  <c r="I208" i="152" s="1"/>
  <c r="I209" i="152" s="1"/>
  <c r="I210" i="152" s="1"/>
  <c r="I211" i="152" s="1"/>
  <c r="I212" i="152" s="1"/>
  <c r="I213" i="152" s="1"/>
  <c r="I214" i="152" s="1"/>
  <c r="I215" i="152" s="1"/>
  <c r="I216" i="152" s="1"/>
  <c r="I217" i="152" s="1"/>
  <c r="I218" i="152" s="1"/>
  <c r="I219" i="152" s="1"/>
  <c r="I220" i="152" s="1"/>
  <c r="I221" i="152" s="1"/>
  <c r="I222" i="152" s="1"/>
  <c r="I223" i="152" s="1"/>
  <c r="I224" i="152" s="1"/>
  <c r="I225" i="152" s="1"/>
  <c r="I226" i="152" s="1"/>
  <c r="I227" i="152" s="1"/>
  <c r="I228" i="152" s="1"/>
  <c r="I229" i="152" s="1"/>
  <c r="I230" i="152" s="1"/>
  <c r="I231" i="152" s="1"/>
  <c r="I232" i="152" s="1"/>
  <c r="I233" i="152" s="1"/>
  <c r="I234" i="152" s="1"/>
  <c r="I235" i="152" s="1"/>
  <c r="I236" i="152" s="1"/>
  <c r="I237" i="152" s="1"/>
  <c r="I238" i="152" s="1"/>
  <c r="I239" i="152" s="1"/>
  <c r="I240" i="152" s="1"/>
  <c r="I241" i="152" s="1"/>
  <c r="I242" i="152" s="1"/>
  <c r="I243" i="152" s="1"/>
  <c r="I244" i="152" s="1"/>
  <c r="I245" i="152" s="1"/>
  <c r="I246" i="152" s="1"/>
  <c r="I247" i="152" s="1"/>
  <c r="I248" i="152" s="1"/>
  <c r="I249" i="152" s="1"/>
  <c r="I250" i="152" s="1"/>
  <c r="I251" i="152" s="1"/>
  <c r="I252" i="152" s="1"/>
  <c r="I253" i="152" s="1"/>
  <c r="I254" i="152" s="1"/>
  <c r="I255" i="152" s="1"/>
  <c r="I256" i="152" s="1"/>
  <c r="I257" i="152" s="1"/>
  <c r="I258" i="152" s="1"/>
  <c r="S15" i="152"/>
  <c r="S16" i="152" s="1"/>
  <c r="S17" i="152" s="1"/>
  <c r="S18" i="152" s="1"/>
  <c r="S19" i="152" s="1"/>
  <c r="S20" i="152" s="1"/>
  <c r="S21" i="152" s="1"/>
  <c r="S22" i="152" s="1"/>
  <c r="S23" i="152" s="1"/>
  <c r="S24" i="152" s="1"/>
  <c r="S25" i="152" s="1"/>
  <c r="S26" i="152" s="1"/>
  <c r="S27" i="152" s="1"/>
  <c r="S28" i="152" s="1"/>
  <c r="S29" i="152" s="1"/>
  <c r="S30" i="152" s="1"/>
  <c r="S31" i="152" s="1"/>
  <c r="S32" i="152" s="1"/>
  <c r="S33" i="152" s="1"/>
  <c r="S34" i="152" s="1"/>
  <c r="S35" i="152" s="1"/>
  <c r="S36" i="152" s="1"/>
  <c r="S37" i="152" s="1"/>
  <c r="S38" i="152" s="1"/>
  <c r="S39" i="152" s="1"/>
  <c r="S40" i="152" s="1"/>
  <c r="S41" i="152" s="1"/>
  <c r="S42" i="152" s="1"/>
  <c r="S43" i="152" s="1"/>
  <c r="S44" i="152" s="1"/>
  <c r="S45" i="152" s="1"/>
  <c r="S46" i="152" s="1"/>
  <c r="S47" i="152" s="1"/>
  <c r="S48" i="152" s="1"/>
  <c r="S49" i="152" s="1"/>
  <c r="S50" i="152" s="1"/>
  <c r="S51" i="152" s="1"/>
  <c r="S52" i="152" s="1"/>
  <c r="S53" i="152" s="1"/>
  <c r="S54" i="152" s="1"/>
  <c r="S55" i="152" s="1"/>
  <c r="S56" i="152" s="1"/>
  <c r="S57" i="152" s="1"/>
  <c r="S58" i="152" s="1"/>
  <c r="S59" i="152" s="1"/>
  <c r="S60" i="152" s="1"/>
  <c r="S61" i="152" s="1"/>
  <c r="S62" i="152" s="1"/>
  <c r="S63" i="152" s="1"/>
  <c r="S64" i="152" s="1"/>
  <c r="S65" i="152" s="1"/>
  <c r="S66" i="152" s="1"/>
  <c r="S67" i="152" s="1"/>
  <c r="S68" i="152" s="1"/>
  <c r="S69" i="152" s="1"/>
  <c r="S70" i="152" s="1"/>
  <c r="S71" i="152" s="1"/>
  <c r="S72" i="152" s="1"/>
  <c r="S73" i="152" s="1"/>
  <c r="S74" i="152" s="1"/>
  <c r="S75" i="152" s="1"/>
  <c r="S76" i="152" s="1"/>
  <c r="S77" i="152" s="1"/>
  <c r="S78" i="152" s="1"/>
  <c r="S79" i="152" s="1"/>
  <c r="S80" i="152" s="1"/>
  <c r="S81" i="152" s="1"/>
  <c r="S82" i="152" s="1"/>
  <c r="S83" i="152" s="1"/>
  <c r="S84" i="152" s="1"/>
  <c r="S85" i="152" s="1"/>
  <c r="S86" i="152" s="1"/>
  <c r="S87" i="152" s="1"/>
  <c r="S88" i="152" s="1"/>
  <c r="S89" i="152" s="1"/>
  <c r="S90" i="152" s="1"/>
  <c r="S91" i="152" s="1"/>
  <c r="S92" i="152" s="1"/>
  <c r="S93" i="152" s="1"/>
  <c r="S94" i="152" s="1"/>
  <c r="S95" i="152" s="1"/>
  <c r="S96" i="152" s="1"/>
  <c r="S97" i="152" s="1"/>
  <c r="S98" i="152" s="1"/>
  <c r="S99" i="152" s="1"/>
  <c r="S100" i="152" s="1"/>
  <c r="S101" i="152" s="1"/>
  <c r="S102" i="152" s="1"/>
  <c r="S103" i="152" s="1"/>
  <c r="S104" i="152" s="1"/>
  <c r="S105" i="152" s="1"/>
  <c r="S106" i="152" s="1"/>
  <c r="S107" i="152" s="1"/>
  <c r="S108" i="152" s="1"/>
  <c r="S109" i="152" s="1"/>
  <c r="S110" i="152" s="1"/>
  <c r="S111" i="152" s="1"/>
  <c r="S112" i="152" s="1"/>
  <c r="S113" i="152" s="1"/>
  <c r="S114" i="152" s="1"/>
  <c r="S115" i="152" s="1"/>
  <c r="S116" i="152" s="1"/>
  <c r="S117" i="152" s="1"/>
  <c r="S118" i="152" s="1"/>
  <c r="S119" i="152" s="1"/>
  <c r="S120" i="152" s="1"/>
  <c r="S121" i="152" s="1"/>
  <c r="S122" i="152" s="1"/>
  <c r="S123" i="152" s="1"/>
  <c r="S124" i="152" s="1"/>
  <c r="S125" i="152" s="1"/>
  <c r="S126" i="152" s="1"/>
  <c r="S127" i="152" s="1"/>
  <c r="S128" i="152" s="1"/>
  <c r="S129" i="152" s="1"/>
  <c r="S130" i="152" s="1"/>
  <c r="S131" i="152" s="1"/>
  <c r="S132" i="152" s="1"/>
  <c r="S133" i="152" s="1"/>
  <c r="S134" i="152" s="1"/>
  <c r="S135" i="152" s="1"/>
  <c r="S136" i="152" s="1"/>
  <c r="S137" i="152" s="1"/>
  <c r="S138" i="152" s="1"/>
  <c r="S139" i="152" s="1"/>
  <c r="S140" i="152" s="1"/>
  <c r="S141" i="152" s="1"/>
  <c r="S142" i="152" s="1"/>
  <c r="S143" i="152" s="1"/>
  <c r="S144" i="152" s="1"/>
  <c r="S145" i="152" s="1"/>
  <c r="S146" i="152" s="1"/>
  <c r="S147" i="152" s="1"/>
  <c r="S148" i="152" s="1"/>
  <c r="S149" i="152" s="1"/>
  <c r="S150" i="152" s="1"/>
  <c r="S151" i="152" s="1"/>
  <c r="S152" i="152" s="1"/>
  <c r="S153" i="152" s="1"/>
  <c r="S154" i="152" s="1"/>
  <c r="S155" i="152" s="1"/>
  <c r="S156" i="152" s="1"/>
  <c r="S157" i="152" s="1"/>
  <c r="S158" i="152" s="1"/>
  <c r="S159" i="152" s="1"/>
  <c r="S160" i="152" s="1"/>
  <c r="S161" i="152" s="1"/>
  <c r="S162" i="152" s="1"/>
  <c r="S163" i="152" s="1"/>
  <c r="S164" i="152" s="1"/>
  <c r="S165" i="152" s="1"/>
  <c r="S166" i="152" s="1"/>
  <c r="S167" i="152" s="1"/>
  <c r="S168" i="152" s="1"/>
  <c r="S169" i="152" s="1"/>
  <c r="S170" i="152" s="1"/>
  <c r="S171" i="152" s="1"/>
  <c r="S172" i="152" s="1"/>
  <c r="S173" i="152" s="1"/>
  <c r="S174" i="152" s="1"/>
  <c r="S175" i="152" s="1"/>
  <c r="S176" i="152" s="1"/>
  <c r="S177" i="152" s="1"/>
  <c r="S178" i="152" s="1"/>
  <c r="S179" i="152" s="1"/>
  <c r="S180" i="152" s="1"/>
  <c r="S181" i="152" s="1"/>
  <c r="S182" i="152" s="1"/>
  <c r="S183" i="152" s="1"/>
  <c r="S184" i="152" s="1"/>
  <c r="S185" i="152" s="1"/>
  <c r="S186" i="152" s="1"/>
  <c r="S187" i="152" s="1"/>
  <c r="S188" i="152" s="1"/>
  <c r="S189" i="152" s="1"/>
  <c r="S190" i="152" s="1"/>
  <c r="S191" i="152" s="1"/>
  <c r="S192" i="152" s="1"/>
  <c r="S193" i="152" s="1"/>
  <c r="S194" i="152" s="1"/>
  <c r="S195" i="152" s="1"/>
  <c r="S196" i="152" s="1"/>
  <c r="S197" i="152" s="1"/>
  <c r="S198" i="152" s="1"/>
  <c r="S199" i="152" s="1"/>
  <c r="S200" i="152" s="1"/>
  <c r="S201" i="152" s="1"/>
  <c r="S202" i="152" s="1"/>
  <c r="S203" i="152" s="1"/>
  <c r="S204" i="152" s="1"/>
  <c r="S205" i="152" s="1"/>
  <c r="S206" i="152" s="1"/>
  <c r="S207" i="152" s="1"/>
  <c r="S208" i="152" s="1"/>
  <c r="S209" i="152" s="1"/>
  <c r="S210" i="152" s="1"/>
  <c r="S211" i="152" s="1"/>
  <c r="S212" i="152" s="1"/>
  <c r="S213" i="152" s="1"/>
  <c r="S214" i="152" s="1"/>
  <c r="S215" i="152" s="1"/>
  <c r="S216" i="152" s="1"/>
  <c r="S217" i="152" s="1"/>
  <c r="S218" i="152" s="1"/>
  <c r="S219" i="152" s="1"/>
  <c r="S220" i="152" s="1"/>
  <c r="S221" i="152" s="1"/>
  <c r="S222" i="152" s="1"/>
  <c r="S223" i="152" s="1"/>
  <c r="S224" i="152" s="1"/>
  <c r="S225" i="152" s="1"/>
  <c r="S226" i="152" s="1"/>
  <c r="S227" i="152" s="1"/>
  <c r="S228" i="152" s="1"/>
  <c r="S229" i="152" s="1"/>
  <c r="S230" i="152" s="1"/>
  <c r="S231" i="152" s="1"/>
  <c r="S232" i="152" s="1"/>
  <c r="S233" i="152" s="1"/>
  <c r="S234" i="152" s="1"/>
  <c r="S235" i="152" s="1"/>
  <c r="S236" i="152" s="1"/>
  <c r="S237" i="152" s="1"/>
  <c r="S238" i="152" s="1"/>
  <c r="S239" i="152" s="1"/>
  <c r="S240" i="152" s="1"/>
  <c r="S241" i="152" s="1"/>
  <c r="S242" i="152" s="1"/>
  <c r="S243" i="152" s="1"/>
  <c r="S244" i="152" s="1"/>
  <c r="S245" i="152" s="1"/>
  <c r="S246" i="152" s="1"/>
  <c r="S247" i="152" s="1"/>
  <c r="S248" i="152" s="1"/>
  <c r="S249" i="152" s="1"/>
  <c r="S250" i="152" s="1"/>
  <c r="S251" i="152" s="1"/>
  <c r="S252" i="152" s="1"/>
  <c r="S253" i="152" s="1"/>
  <c r="S254" i="152" s="1"/>
  <c r="S255" i="152" s="1"/>
  <c r="S256" i="152" s="1"/>
  <c r="S257" i="152" s="1"/>
  <c r="S258" i="152" s="1"/>
  <c r="E10" i="151"/>
  <c r="F10" i="151"/>
  <c r="G10" i="151"/>
  <c r="H10" i="151"/>
  <c r="I10" i="151"/>
  <c r="J10" i="151"/>
  <c r="K10" i="151"/>
  <c r="L10" i="151"/>
  <c r="M10" i="151"/>
  <c r="N10" i="151"/>
  <c r="O10" i="151"/>
  <c r="E10" i="150"/>
  <c r="F10" i="150"/>
  <c r="G10" i="150"/>
  <c r="H10" i="150"/>
  <c r="I10" i="150"/>
  <c r="J10" i="150"/>
  <c r="K10" i="150"/>
  <c r="L10" i="150"/>
  <c r="M10" i="150"/>
  <c r="N10" i="150"/>
  <c r="E10" i="149"/>
  <c r="F10" i="149"/>
  <c r="G10" i="149"/>
  <c r="H10" i="149"/>
  <c r="I10" i="149"/>
  <c r="J10" i="149"/>
  <c r="K10" i="149"/>
  <c r="L10" i="149"/>
  <c r="M10" i="149"/>
  <c r="N10" i="149"/>
  <c r="E4" i="148"/>
  <c r="F4" i="148"/>
  <c r="G4" i="148"/>
  <c r="H4" i="148"/>
  <c r="I4" i="148"/>
  <c r="J4" i="148"/>
  <c r="K4" i="148"/>
  <c r="L4" i="148"/>
  <c r="M4" i="148"/>
  <c r="N4" i="148"/>
  <c r="O4" i="148"/>
  <c r="E5" i="148"/>
  <c r="F5" i="148"/>
  <c r="G5" i="148"/>
  <c r="H5" i="148"/>
  <c r="I5" i="148"/>
  <c r="J5" i="148"/>
  <c r="K5" i="148"/>
  <c r="L5" i="148"/>
  <c r="M5" i="148"/>
  <c r="N5" i="148"/>
  <c r="O5" i="148"/>
  <c r="E6" i="148"/>
  <c r="F6" i="148"/>
  <c r="G6" i="148"/>
  <c r="H6" i="148"/>
  <c r="I6" i="148"/>
  <c r="J6" i="148"/>
  <c r="K6" i="148"/>
  <c r="L6" i="148"/>
  <c r="M6" i="148"/>
  <c r="N6" i="148"/>
  <c r="O6" i="148"/>
  <c r="E7" i="148"/>
  <c r="F7" i="148"/>
  <c r="G7" i="148"/>
  <c r="H7" i="148"/>
  <c r="I7" i="148"/>
  <c r="J7" i="148"/>
  <c r="K7" i="148"/>
  <c r="L7" i="148"/>
  <c r="M7" i="148"/>
  <c r="N7" i="148"/>
  <c r="O7" i="148"/>
  <c r="E8" i="148"/>
  <c r="F8" i="148"/>
  <c r="G8" i="148"/>
  <c r="H8" i="148"/>
  <c r="I8" i="148"/>
  <c r="J8" i="148"/>
  <c r="K8" i="148"/>
  <c r="L8" i="148"/>
  <c r="M8" i="148"/>
  <c r="N8" i="148"/>
  <c r="O8" i="148"/>
  <c r="E9" i="148"/>
  <c r="F9" i="148"/>
  <c r="G9" i="148"/>
  <c r="H9" i="148"/>
  <c r="I9" i="148"/>
  <c r="J9" i="148"/>
  <c r="K9" i="148"/>
  <c r="L9" i="148"/>
  <c r="M9" i="148"/>
  <c r="N9" i="148"/>
  <c r="O9" i="148"/>
  <c r="E10" i="148"/>
  <c r="F10" i="148"/>
  <c r="G10" i="148"/>
  <c r="H10" i="148"/>
  <c r="I10" i="148"/>
  <c r="J10" i="148"/>
  <c r="K10" i="148"/>
  <c r="L10" i="148"/>
  <c r="M10" i="148"/>
  <c r="N10" i="148"/>
  <c r="O10" i="148"/>
  <c r="E11" i="148"/>
  <c r="F11" i="148"/>
  <c r="G11" i="148"/>
  <c r="H11" i="148"/>
  <c r="I11" i="148"/>
  <c r="J11" i="148"/>
  <c r="K11" i="148"/>
  <c r="L11" i="148"/>
  <c r="M11" i="148"/>
  <c r="N11" i="148"/>
  <c r="O11" i="148"/>
  <c r="E12" i="148"/>
  <c r="F12" i="148"/>
  <c r="G12" i="148"/>
  <c r="H12" i="148"/>
  <c r="I12" i="148"/>
  <c r="J12" i="148"/>
  <c r="K12" i="148"/>
  <c r="L12" i="148"/>
  <c r="M12" i="148"/>
  <c r="N12" i="148"/>
  <c r="O12" i="148"/>
  <c r="E13" i="148"/>
  <c r="F13" i="148"/>
  <c r="G13" i="148"/>
  <c r="H13" i="148"/>
  <c r="I13" i="148"/>
  <c r="J13" i="148"/>
  <c r="K13" i="148"/>
  <c r="L13" i="148"/>
  <c r="M13" i="148"/>
  <c r="N13" i="148"/>
  <c r="O13" i="148"/>
  <c r="E14" i="148"/>
  <c r="F14" i="148"/>
  <c r="G14" i="148"/>
  <c r="H14" i="148"/>
  <c r="I14" i="148"/>
  <c r="J14" i="148"/>
  <c r="K14" i="148"/>
  <c r="L14" i="148"/>
  <c r="M14" i="148"/>
  <c r="N14" i="148"/>
  <c r="O14" i="148"/>
  <c r="E15" i="148"/>
  <c r="F15" i="148"/>
  <c r="G15" i="148"/>
  <c r="H15" i="148"/>
  <c r="I15" i="148"/>
  <c r="J15" i="148"/>
  <c r="K15" i="148"/>
  <c r="L15" i="148"/>
  <c r="M15" i="148"/>
  <c r="N15" i="148"/>
  <c r="O15" i="148"/>
  <c r="E16" i="148"/>
  <c r="F16" i="148"/>
  <c r="G16" i="148"/>
  <c r="H16" i="148"/>
  <c r="I16" i="148"/>
  <c r="J16" i="148"/>
  <c r="K16" i="148"/>
  <c r="L16" i="148"/>
  <c r="M16" i="148"/>
  <c r="N16" i="148"/>
  <c r="O16" i="148"/>
  <c r="E17" i="148"/>
  <c r="F17" i="148"/>
  <c r="G17" i="148"/>
  <c r="H17" i="148"/>
  <c r="I17" i="148"/>
  <c r="J17" i="148"/>
  <c r="K17" i="148"/>
  <c r="L17" i="148"/>
  <c r="M17" i="148"/>
  <c r="N17" i="148"/>
  <c r="O17" i="148"/>
  <c r="E18" i="148"/>
  <c r="F18" i="148"/>
  <c r="G18" i="148"/>
  <c r="H18" i="148"/>
  <c r="I18" i="148"/>
  <c r="J18" i="148"/>
  <c r="K18" i="148"/>
  <c r="L18" i="148"/>
  <c r="M18" i="148"/>
  <c r="N18" i="148"/>
  <c r="O18" i="148"/>
  <c r="E19" i="148"/>
  <c r="F19" i="148"/>
  <c r="G19" i="148"/>
  <c r="H19" i="148"/>
  <c r="I19" i="148"/>
  <c r="J19" i="148"/>
  <c r="K19" i="148"/>
  <c r="L19" i="148"/>
  <c r="M19" i="148"/>
  <c r="N19" i="148"/>
  <c r="O19" i="148"/>
  <c r="E20" i="148"/>
  <c r="F20" i="148"/>
  <c r="G20" i="148"/>
  <c r="H20" i="148"/>
  <c r="I20" i="148"/>
  <c r="J20" i="148"/>
  <c r="K20" i="148"/>
  <c r="L20" i="148"/>
  <c r="M20" i="148"/>
  <c r="N20" i="148"/>
  <c r="O20" i="148"/>
  <c r="E21" i="148"/>
  <c r="F21" i="148"/>
  <c r="G21" i="148"/>
  <c r="H21" i="148"/>
  <c r="I21" i="148"/>
  <c r="J21" i="148"/>
  <c r="K21" i="148"/>
  <c r="L21" i="148"/>
  <c r="M21" i="148"/>
  <c r="N21" i="148"/>
  <c r="O21" i="148"/>
  <c r="E22" i="148"/>
  <c r="F22" i="148"/>
  <c r="G22" i="148"/>
  <c r="H22" i="148"/>
  <c r="I22" i="148"/>
  <c r="J22" i="148"/>
  <c r="K22" i="148"/>
  <c r="L22" i="148"/>
  <c r="M22" i="148"/>
  <c r="N22" i="148"/>
  <c r="O22" i="148"/>
  <c r="E23" i="148"/>
  <c r="F23" i="148"/>
  <c r="G23" i="148"/>
  <c r="H23" i="148"/>
  <c r="I23" i="148"/>
  <c r="J23" i="148"/>
  <c r="K23" i="148"/>
  <c r="L23" i="148"/>
  <c r="M23" i="148"/>
  <c r="N23" i="148"/>
  <c r="O23" i="148"/>
  <c r="E24" i="148"/>
  <c r="F24" i="148"/>
  <c r="G24" i="148"/>
  <c r="H24" i="148"/>
  <c r="I24" i="148"/>
  <c r="J24" i="148"/>
  <c r="K24" i="148"/>
  <c r="L24" i="148"/>
  <c r="M24" i="148"/>
  <c r="N24" i="148"/>
  <c r="O24" i="148"/>
  <c r="O3" i="148"/>
  <c r="N3" i="148"/>
  <c r="M3" i="148"/>
  <c r="L3" i="148"/>
  <c r="K3" i="148"/>
  <c r="J3" i="148"/>
  <c r="I3" i="148"/>
  <c r="H3" i="148"/>
  <c r="G3" i="148"/>
  <c r="F3" i="148"/>
  <c r="E3" i="148"/>
  <c r="E4" i="147"/>
  <c r="F4" i="147"/>
  <c r="G4" i="147"/>
  <c r="H4" i="147"/>
  <c r="I4" i="147"/>
  <c r="J4" i="147"/>
  <c r="K4" i="147"/>
  <c r="L4" i="147"/>
  <c r="M4" i="147"/>
  <c r="N4" i="147"/>
  <c r="O4" i="147"/>
  <c r="E5" i="147"/>
  <c r="F5" i="147"/>
  <c r="G5" i="147"/>
  <c r="H5" i="147"/>
  <c r="I5" i="147"/>
  <c r="J5" i="147"/>
  <c r="K5" i="147"/>
  <c r="L5" i="147"/>
  <c r="M5" i="147"/>
  <c r="N5" i="147"/>
  <c r="O5" i="147"/>
  <c r="E6" i="147"/>
  <c r="F6" i="147"/>
  <c r="G6" i="147"/>
  <c r="H6" i="147"/>
  <c r="I6" i="147"/>
  <c r="J6" i="147"/>
  <c r="K6" i="147"/>
  <c r="L6" i="147"/>
  <c r="M6" i="147"/>
  <c r="N6" i="147"/>
  <c r="O6" i="147"/>
  <c r="E7" i="147"/>
  <c r="F7" i="147"/>
  <c r="G7" i="147"/>
  <c r="H7" i="147"/>
  <c r="I7" i="147"/>
  <c r="J7" i="147"/>
  <c r="K7" i="147"/>
  <c r="L7" i="147"/>
  <c r="M7" i="147"/>
  <c r="N7" i="147"/>
  <c r="O7" i="147"/>
  <c r="E8" i="147"/>
  <c r="F8" i="147"/>
  <c r="G8" i="147"/>
  <c r="H8" i="147"/>
  <c r="I8" i="147"/>
  <c r="J8" i="147"/>
  <c r="K8" i="147"/>
  <c r="L8" i="147"/>
  <c r="M8" i="147"/>
  <c r="N8" i="147"/>
  <c r="O8" i="147"/>
  <c r="E9" i="147"/>
  <c r="F9" i="147"/>
  <c r="G9" i="147"/>
  <c r="H9" i="147"/>
  <c r="I9" i="147"/>
  <c r="J9" i="147"/>
  <c r="K9" i="147"/>
  <c r="L9" i="147"/>
  <c r="M9" i="147"/>
  <c r="N9" i="147"/>
  <c r="O9" i="147"/>
  <c r="E10" i="147"/>
  <c r="F10" i="147"/>
  <c r="G10" i="147"/>
  <c r="H10" i="147"/>
  <c r="I10" i="147"/>
  <c r="J10" i="147"/>
  <c r="K10" i="147"/>
  <c r="L10" i="147"/>
  <c r="M10" i="147"/>
  <c r="N10" i="147"/>
  <c r="O10" i="147"/>
  <c r="E11" i="147"/>
  <c r="F11" i="147"/>
  <c r="G11" i="147"/>
  <c r="H11" i="147"/>
  <c r="I11" i="147"/>
  <c r="J11" i="147"/>
  <c r="K11" i="147"/>
  <c r="L11" i="147"/>
  <c r="M11" i="147"/>
  <c r="N11" i="147"/>
  <c r="O11" i="147"/>
  <c r="E12" i="147"/>
  <c r="F12" i="147"/>
  <c r="G12" i="147"/>
  <c r="H12" i="147"/>
  <c r="I12" i="147"/>
  <c r="J12" i="147"/>
  <c r="K12" i="147"/>
  <c r="L12" i="147"/>
  <c r="M12" i="147"/>
  <c r="N12" i="147"/>
  <c r="O12" i="147"/>
  <c r="E13" i="147"/>
  <c r="F13" i="147"/>
  <c r="G13" i="147"/>
  <c r="H13" i="147"/>
  <c r="I13" i="147"/>
  <c r="J13" i="147"/>
  <c r="K13" i="147"/>
  <c r="L13" i="147"/>
  <c r="M13" i="147"/>
  <c r="N13" i="147"/>
  <c r="O13" i="147"/>
  <c r="E14" i="147"/>
  <c r="F14" i="147"/>
  <c r="G14" i="147"/>
  <c r="H14" i="147"/>
  <c r="I14" i="147"/>
  <c r="J14" i="147"/>
  <c r="K14" i="147"/>
  <c r="L14" i="147"/>
  <c r="M14" i="147"/>
  <c r="N14" i="147"/>
  <c r="O14" i="147"/>
  <c r="E15" i="147"/>
  <c r="F15" i="147"/>
  <c r="G15" i="147"/>
  <c r="H15" i="147"/>
  <c r="I15" i="147"/>
  <c r="J15" i="147"/>
  <c r="K15" i="147"/>
  <c r="L15" i="147"/>
  <c r="M15" i="147"/>
  <c r="N15" i="147"/>
  <c r="O15" i="147"/>
  <c r="E16" i="147"/>
  <c r="F16" i="147"/>
  <c r="G16" i="147"/>
  <c r="H16" i="147"/>
  <c r="I16" i="147"/>
  <c r="J16" i="147"/>
  <c r="K16" i="147"/>
  <c r="L16" i="147"/>
  <c r="M16" i="147"/>
  <c r="N16" i="147"/>
  <c r="O16" i="147"/>
  <c r="E17" i="147"/>
  <c r="F17" i="147"/>
  <c r="G17" i="147"/>
  <c r="H17" i="147"/>
  <c r="I17" i="147"/>
  <c r="J17" i="147"/>
  <c r="K17" i="147"/>
  <c r="L17" i="147"/>
  <c r="M17" i="147"/>
  <c r="N17" i="147"/>
  <c r="O17" i="147"/>
  <c r="E18" i="147"/>
  <c r="F18" i="147"/>
  <c r="G18" i="147"/>
  <c r="H18" i="147"/>
  <c r="I18" i="147"/>
  <c r="J18" i="147"/>
  <c r="K18" i="147"/>
  <c r="L18" i="147"/>
  <c r="M18" i="147"/>
  <c r="N18" i="147"/>
  <c r="O18" i="147"/>
  <c r="E19" i="147"/>
  <c r="F19" i="147"/>
  <c r="G19" i="147"/>
  <c r="H19" i="147"/>
  <c r="I19" i="147"/>
  <c r="J19" i="147"/>
  <c r="K19" i="147"/>
  <c r="L19" i="147"/>
  <c r="M19" i="147"/>
  <c r="N19" i="147"/>
  <c r="O19" i="147"/>
  <c r="E20" i="147"/>
  <c r="F20" i="147"/>
  <c r="G20" i="147"/>
  <c r="H20" i="147"/>
  <c r="I20" i="147"/>
  <c r="J20" i="147"/>
  <c r="K20" i="147"/>
  <c r="L20" i="147"/>
  <c r="M20" i="147"/>
  <c r="N20" i="147"/>
  <c r="O20" i="147"/>
  <c r="E21" i="147"/>
  <c r="F21" i="147"/>
  <c r="G21" i="147"/>
  <c r="H21" i="147"/>
  <c r="I21" i="147"/>
  <c r="J21" i="147"/>
  <c r="K21" i="147"/>
  <c r="L21" i="147"/>
  <c r="M21" i="147"/>
  <c r="N21" i="147"/>
  <c r="O21" i="147"/>
  <c r="E22" i="147"/>
  <c r="F22" i="147"/>
  <c r="G22" i="147"/>
  <c r="H22" i="147"/>
  <c r="I22" i="147"/>
  <c r="J22" i="147"/>
  <c r="K22" i="147"/>
  <c r="L22" i="147"/>
  <c r="M22" i="147"/>
  <c r="N22" i="147"/>
  <c r="O22" i="147"/>
  <c r="E23" i="147"/>
  <c r="F23" i="147"/>
  <c r="G23" i="147"/>
  <c r="H23" i="147"/>
  <c r="I23" i="147"/>
  <c r="J23" i="147"/>
  <c r="K23" i="147"/>
  <c r="L23" i="147"/>
  <c r="M23" i="147"/>
  <c r="N23" i="147"/>
  <c r="O23" i="147"/>
  <c r="E24" i="147"/>
  <c r="F24" i="147"/>
  <c r="G24" i="147"/>
  <c r="H24" i="147"/>
  <c r="I24" i="147"/>
  <c r="J24" i="147"/>
  <c r="K24" i="147"/>
  <c r="L24" i="147"/>
  <c r="M24" i="147"/>
  <c r="N24" i="147"/>
  <c r="O24" i="147"/>
  <c r="O3" i="147"/>
  <c r="N3" i="147"/>
  <c r="M3" i="147"/>
  <c r="L3" i="147"/>
  <c r="K3" i="147"/>
  <c r="J3" i="147"/>
  <c r="I3" i="147"/>
  <c r="H3" i="147"/>
  <c r="G3" i="147"/>
  <c r="F3" i="147"/>
  <c r="E3" i="147"/>
  <c r="E4" i="146"/>
  <c r="F4" i="146"/>
  <c r="G4" i="146"/>
  <c r="H4" i="146"/>
  <c r="I4" i="146"/>
  <c r="J4" i="146"/>
  <c r="K4" i="146"/>
  <c r="L4" i="146"/>
  <c r="M4" i="146"/>
  <c r="N4" i="146"/>
  <c r="O4" i="146"/>
  <c r="E5" i="146"/>
  <c r="F5" i="146"/>
  <c r="G5" i="146"/>
  <c r="H5" i="146"/>
  <c r="I5" i="146"/>
  <c r="J5" i="146"/>
  <c r="K5" i="146"/>
  <c r="L5" i="146"/>
  <c r="M5" i="146"/>
  <c r="N5" i="146"/>
  <c r="O5" i="146"/>
  <c r="E6" i="146"/>
  <c r="F6" i="146"/>
  <c r="G6" i="146"/>
  <c r="H6" i="146"/>
  <c r="I6" i="146"/>
  <c r="J6" i="146"/>
  <c r="K6" i="146"/>
  <c r="L6" i="146"/>
  <c r="M6" i="146"/>
  <c r="N6" i="146"/>
  <c r="O6" i="146"/>
  <c r="E7" i="146"/>
  <c r="F7" i="146"/>
  <c r="G7" i="146"/>
  <c r="H7" i="146"/>
  <c r="I7" i="146"/>
  <c r="J7" i="146"/>
  <c r="K7" i="146"/>
  <c r="L7" i="146"/>
  <c r="M7" i="146"/>
  <c r="N7" i="146"/>
  <c r="O7" i="146"/>
  <c r="E8" i="146"/>
  <c r="F8" i="146"/>
  <c r="G8" i="146"/>
  <c r="H8" i="146"/>
  <c r="I8" i="146"/>
  <c r="J8" i="146"/>
  <c r="K8" i="146"/>
  <c r="L8" i="146"/>
  <c r="M8" i="146"/>
  <c r="N8" i="146"/>
  <c r="O8" i="146"/>
  <c r="E9" i="146"/>
  <c r="F9" i="146"/>
  <c r="G9" i="146"/>
  <c r="H9" i="146"/>
  <c r="I9" i="146"/>
  <c r="J9" i="146"/>
  <c r="K9" i="146"/>
  <c r="L9" i="146"/>
  <c r="M9" i="146"/>
  <c r="N9" i="146"/>
  <c r="O9" i="146"/>
  <c r="E10" i="146"/>
  <c r="F10" i="146"/>
  <c r="G10" i="146"/>
  <c r="H10" i="146"/>
  <c r="I10" i="146"/>
  <c r="J10" i="146"/>
  <c r="K10" i="146"/>
  <c r="L10" i="146"/>
  <c r="M10" i="146"/>
  <c r="N10" i="146"/>
  <c r="O10" i="146"/>
  <c r="E11" i="146"/>
  <c r="F11" i="146"/>
  <c r="G11" i="146"/>
  <c r="H11" i="146"/>
  <c r="I11" i="146"/>
  <c r="J11" i="146"/>
  <c r="K11" i="146"/>
  <c r="L11" i="146"/>
  <c r="M11" i="146"/>
  <c r="N11" i="146"/>
  <c r="O11" i="146"/>
  <c r="E12" i="146"/>
  <c r="F12" i="146"/>
  <c r="G12" i="146"/>
  <c r="H12" i="146"/>
  <c r="I12" i="146"/>
  <c r="J12" i="146"/>
  <c r="K12" i="146"/>
  <c r="L12" i="146"/>
  <c r="M12" i="146"/>
  <c r="N12" i="146"/>
  <c r="O12" i="146"/>
  <c r="E13" i="146"/>
  <c r="F13" i="146"/>
  <c r="G13" i="146"/>
  <c r="H13" i="146"/>
  <c r="I13" i="146"/>
  <c r="J13" i="146"/>
  <c r="K13" i="146"/>
  <c r="L13" i="146"/>
  <c r="M13" i="146"/>
  <c r="N13" i="146"/>
  <c r="O13" i="146"/>
  <c r="E14" i="146"/>
  <c r="F14" i="146"/>
  <c r="G14" i="146"/>
  <c r="H14" i="146"/>
  <c r="I14" i="146"/>
  <c r="J14" i="146"/>
  <c r="K14" i="146"/>
  <c r="L14" i="146"/>
  <c r="M14" i="146"/>
  <c r="N14" i="146"/>
  <c r="O14" i="146"/>
  <c r="E15" i="146"/>
  <c r="F15" i="146"/>
  <c r="G15" i="146"/>
  <c r="H15" i="146"/>
  <c r="I15" i="146"/>
  <c r="J15" i="146"/>
  <c r="K15" i="146"/>
  <c r="L15" i="146"/>
  <c r="M15" i="146"/>
  <c r="N15" i="146"/>
  <c r="O15" i="146"/>
  <c r="E16" i="146"/>
  <c r="F16" i="146"/>
  <c r="G16" i="146"/>
  <c r="H16" i="146"/>
  <c r="I16" i="146"/>
  <c r="J16" i="146"/>
  <c r="K16" i="146"/>
  <c r="L16" i="146"/>
  <c r="M16" i="146"/>
  <c r="N16" i="146"/>
  <c r="O16" i="146"/>
  <c r="E17" i="146"/>
  <c r="F17" i="146"/>
  <c r="G17" i="146"/>
  <c r="H17" i="146"/>
  <c r="I17" i="146"/>
  <c r="J17" i="146"/>
  <c r="K17" i="146"/>
  <c r="L17" i="146"/>
  <c r="M17" i="146"/>
  <c r="N17" i="146"/>
  <c r="O17" i="146"/>
  <c r="E18" i="146"/>
  <c r="F18" i="146"/>
  <c r="G18" i="146"/>
  <c r="H18" i="146"/>
  <c r="I18" i="146"/>
  <c r="J18" i="146"/>
  <c r="K18" i="146"/>
  <c r="L18" i="146"/>
  <c r="M18" i="146"/>
  <c r="N18" i="146"/>
  <c r="O18" i="146"/>
  <c r="E19" i="146"/>
  <c r="F19" i="146"/>
  <c r="G19" i="146"/>
  <c r="H19" i="146"/>
  <c r="I19" i="146"/>
  <c r="J19" i="146"/>
  <c r="K19" i="146"/>
  <c r="L19" i="146"/>
  <c r="M19" i="146"/>
  <c r="N19" i="146"/>
  <c r="O19" i="146"/>
  <c r="E20" i="146"/>
  <c r="F20" i="146"/>
  <c r="G20" i="146"/>
  <c r="H20" i="146"/>
  <c r="I20" i="146"/>
  <c r="J20" i="146"/>
  <c r="K20" i="146"/>
  <c r="L20" i="146"/>
  <c r="M20" i="146"/>
  <c r="N20" i="146"/>
  <c r="O20" i="146"/>
  <c r="E21" i="146"/>
  <c r="F21" i="146"/>
  <c r="G21" i="146"/>
  <c r="H21" i="146"/>
  <c r="I21" i="146"/>
  <c r="J21" i="146"/>
  <c r="K21" i="146"/>
  <c r="L21" i="146"/>
  <c r="M21" i="146"/>
  <c r="N21" i="146"/>
  <c r="O21" i="146"/>
  <c r="E22" i="146"/>
  <c r="F22" i="146"/>
  <c r="G22" i="146"/>
  <c r="H22" i="146"/>
  <c r="I22" i="146"/>
  <c r="J22" i="146"/>
  <c r="K22" i="146"/>
  <c r="L22" i="146"/>
  <c r="M22" i="146"/>
  <c r="N22" i="146"/>
  <c r="O22" i="146"/>
  <c r="E23" i="146"/>
  <c r="F23" i="146"/>
  <c r="G23" i="146"/>
  <c r="H23" i="146"/>
  <c r="I23" i="146"/>
  <c r="J23" i="146"/>
  <c r="K23" i="146"/>
  <c r="L23" i="146"/>
  <c r="M23" i="146"/>
  <c r="N23" i="146"/>
  <c r="O23" i="146"/>
  <c r="E24" i="146"/>
  <c r="F24" i="146"/>
  <c r="G24" i="146"/>
  <c r="H24" i="146"/>
  <c r="I24" i="146"/>
  <c r="J24" i="146"/>
  <c r="K24" i="146"/>
  <c r="L24" i="146"/>
  <c r="M24" i="146"/>
  <c r="N24" i="146"/>
  <c r="O24" i="146"/>
  <c r="O3" i="146"/>
  <c r="N3" i="146"/>
  <c r="M3" i="146"/>
  <c r="L3" i="146"/>
  <c r="K3" i="146"/>
  <c r="J3" i="146"/>
  <c r="I3" i="146"/>
  <c r="H3" i="146"/>
  <c r="G3" i="146"/>
  <c r="F3" i="146"/>
  <c r="E3" i="146"/>
  <c r="E4" i="144"/>
  <c r="F4" i="144"/>
  <c r="G4" i="144"/>
  <c r="H4" i="144"/>
  <c r="I4" i="144"/>
  <c r="J4" i="144"/>
  <c r="K4" i="144"/>
  <c r="L4" i="144"/>
  <c r="M4" i="144"/>
  <c r="N4" i="144"/>
  <c r="E5" i="144"/>
  <c r="F5" i="144"/>
  <c r="G5" i="144"/>
  <c r="H5" i="144"/>
  <c r="I5" i="144"/>
  <c r="J5" i="144"/>
  <c r="K5" i="144"/>
  <c r="L5" i="144"/>
  <c r="M5" i="144"/>
  <c r="N5" i="144"/>
  <c r="E6" i="144"/>
  <c r="F6" i="144"/>
  <c r="G6" i="144"/>
  <c r="H6" i="144"/>
  <c r="I6" i="144"/>
  <c r="J6" i="144"/>
  <c r="K6" i="144"/>
  <c r="L6" i="144"/>
  <c r="M6" i="144"/>
  <c r="N6" i="144"/>
  <c r="E7" i="144"/>
  <c r="F7" i="144"/>
  <c r="G7" i="144"/>
  <c r="H7" i="144"/>
  <c r="I7" i="144"/>
  <c r="J7" i="144"/>
  <c r="K7" i="144"/>
  <c r="L7" i="144"/>
  <c r="M7" i="144"/>
  <c r="N7" i="144"/>
  <c r="E8" i="144"/>
  <c r="F8" i="144"/>
  <c r="G8" i="144"/>
  <c r="H8" i="144"/>
  <c r="I8" i="144"/>
  <c r="J8" i="144"/>
  <c r="K8" i="144"/>
  <c r="L8" i="144"/>
  <c r="M8" i="144"/>
  <c r="N8" i="144"/>
  <c r="E9" i="144"/>
  <c r="F9" i="144"/>
  <c r="G9" i="144"/>
  <c r="H9" i="144"/>
  <c r="I9" i="144"/>
  <c r="J9" i="144"/>
  <c r="K9" i="144"/>
  <c r="L9" i="144"/>
  <c r="M9" i="144"/>
  <c r="N9" i="144"/>
  <c r="E10" i="144"/>
  <c r="F10" i="144"/>
  <c r="G10" i="144"/>
  <c r="H10" i="144"/>
  <c r="I10" i="144"/>
  <c r="J10" i="144"/>
  <c r="K10" i="144"/>
  <c r="L10" i="144"/>
  <c r="M10" i="144"/>
  <c r="N10" i="144"/>
  <c r="E11" i="144"/>
  <c r="F11" i="144"/>
  <c r="G11" i="144"/>
  <c r="H11" i="144"/>
  <c r="I11" i="144"/>
  <c r="J11" i="144"/>
  <c r="K11" i="144"/>
  <c r="L11" i="144"/>
  <c r="M11" i="144"/>
  <c r="N11" i="144"/>
  <c r="E12" i="144"/>
  <c r="F12" i="144"/>
  <c r="G12" i="144"/>
  <c r="H12" i="144"/>
  <c r="I12" i="144"/>
  <c r="J12" i="144"/>
  <c r="K12" i="144"/>
  <c r="L12" i="144"/>
  <c r="M12" i="144"/>
  <c r="N12" i="144"/>
  <c r="E13" i="144"/>
  <c r="F13" i="144"/>
  <c r="G13" i="144"/>
  <c r="H13" i="144"/>
  <c r="I13" i="144"/>
  <c r="J13" i="144"/>
  <c r="K13" i="144"/>
  <c r="L13" i="144"/>
  <c r="M13" i="144"/>
  <c r="N13" i="144"/>
  <c r="E14" i="144"/>
  <c r="F14" i="144"/>
  <c r="G14" i="144"/>
  <c r="H14" i="144"/>
  <c r="I14" i="144"/>
  <c r="J14" i="144"/>
  <c r="K14" i="144"/>
  <c r="L14" i="144"/>
  <c r="M14" i="144"/>
  <c r="N14" i="144"/>
  <c r="E15" i="144"/>
  <c r="F15" i="144"/>
  <c r="G15" i="144"/>
  <c r="H15" i="144"/>
  <c r="I15" i="144"/>
  <c r="J15" i="144"/>
  <c r="K15" i="144"/>
  <c r="L15" i="144"/>
  <c r="M15" i="144"/>
  <c r="N15" i="144"/>
  <c r="E16" i="144"/>
  <c r="F16" i="144"/>
  <c r="G16" i="144"/>
  <c r="H16" i="144"/>
  <c r="I16" i="144"/>
  <c r="J16" i="144"/>
  <c r="K16" i="144"/>
  <c r="L16" i="144"/>
  <c r="M16" i="144"/>
  <c r="N16" i="144"/>
  <c r="E17" i="144"/>
  <c r="F17" i="144"/>
  <c r="G17" i="144"/>
  <c r="H17" i="144"/>
  <c r="I17" i="144"/>
  <c r="J17" i="144"/>
  <c r="K17" i="144"/>
  <c r="L17" i="144"/>
  <c r="M17" i="144"/>
  <c r="N17" i="144"/>
  <c r="E18" i="144"/>
  <c r="F18" i="144"/>
  <c r="G18" i="144"/>
  <c r="H18" i="144"/>
  <c r="I18" i="144"/>
  <c r="J18" i="144"/>
  <c r="K18" i="144"/>
  <c r="L18" i="144"/>
  <c r="M18" i="144"/>
  <c r="N18" i="144"/>
  <c r="E19" i="144"/>
  <c r="F19" i="144"/>
  <c r="G19" i="144"/>
  <c r="H19" i="144"/>
  <c r="I19" i="144"/>
  <c r="J19" i="144"/>
  <c r="K19" i="144"/>
  <c r="L19" i="144"/>
  <c r="M19" i="144"/>
  <c r="N19" i="144"/>
  <c r="E20" i="144"/>
  <c r="F20" i="144"/>
  <c r="G20" i="144"/>
  <c r="H20" i="144"/>
  <c r="I20" i="144"/>
  <c r="J20" i="144"/>
  <c r="K20" i="144"/>
  <c r="L20" i="144"/>
  <c r="M20" i="144"/>
  <c r="N20" i="144"/>
  <c r="E21" i="144"/>
  <c r="F21" i="144"/>
  <c r="G21" i="144"/>
  <c r="H21" i="144"/>
  <c r="I21" i="144"/>
  <c r="J21" i="144"/>
  <c r="K21" i="144"/>
  <c r="L21" i="144"/>
  <c r="M21" i="144"/>
  <c r="N21" i="144"/>
  <c r="E22" i="144"/>
  <c r="F22" i="144"/>
  <c r="G22" i="144"/>
  <c r="H22" i="144"/>
  <c r="I22" i="144"/>
  <c r="J22" i="144"/>
  <c r="K22" i="144"/>
  <c r="L22" i="144"/>
  <c r="M22" i="144"/>
  <c r="N22" i="144"/>
  <c r="E23" i="144"/>
  <c r="F23" i="144"/>
  <c r="G23" i="144"/>
  <c r="H23" i="144"/>
  <c r="I23" i="144"/>
  <c r="J23" i="144"/>
  <c r="K23" i="144"/>
  <c r="L23" i="144"/>
  <c r="M23" i="144"/>
  <c r="N23" i="144"/>
  <c r="E24" i="144"/>
  <c r="F24" i="144"/>
  <c r="G24" i="144"/>
  <c r="H24" i="144"/>
  <c r="I24" i="144"/>
  <c r="J24" i="144"/>
  <c r="K24" i="144"/>
  <c r="L24" i="144"/>
  <c r="M24" i="144"/>
  <c r="N24" i="144"/>
  <c r="N3" i="144"/>
  <c r="M3" i="144"/>
  <c r="L3" i="144"/>
  <c r="K3" i="144"/>
  <c r="J3" i="144"/>
  <c r="I3" i="144"/>
  <c r="H3" i="144"/>
  <c r="G3" i="144"/>
  <c r="F3" i="144"/>
  <c r="E3" i="144"/>
  <c r="E4" i="143"/>
  <c r="F4" i="143"/>
  <c r="G4" i="143"/>
  <c r="H4" i="143"/>
  <c r="I4" i="143"/>
  <c r="J4" i="143"/>
  <c r="K4" i="143"/>
  <c r="L4" i="143"/>
  <c r="M4" i="143"/>
  <c r="N4" i="143"/>
  <c r="E5" i="143"/>
  <c r="F5" i="143"/>
  <c r="G5" i="143"/>
  <c r="H5" i="143"/>
  <c r="I5" i="143"/>
  <c r="J5" i="143"/>
  <c r="K5" i="143"/>
  <c r="L5" i="143"/>
  <c r="M5" i="143"/>
  <c r="N5" i="143"/>
  <c r="E6" i="143"/>
  <c r="F6" i="143"/>
  <c r="G6" i="143"/>
  <c r="H6" i="143"/>
  <c r="I6" i="143"/>
  <c r="J6" i="143"/>
  <c r="K6" i="143"/>
  <c r="L6" i="143"/>
  <c r="M6" i="143"/>
  <c r="N6" i="143"/>
  <c r="E7" i="143"/>
  <c r="F7" i="143"/>
  <c r="G7" i="143"/>
  <c r="H7" i="143"/>
  <c r="I7" i="143"/>
  <c r="J7" i="143"/>
  <c r="K7" i="143"/>
  <c r="L7" i="143"/>
  <c r="M7" i="143"/>
  <c r="N7" i="143"/>
  <c r="E8" i="143"/>
  <c r="F8" i="143"/>
  <c r="G8" i="143"/>
  <c r="H8" i="143"/>
  <c r="I8" i="143"/>
  <c r="J8" i="143"/>
  <c r="K8" i="143"/>
  <c r="L8" i="143"/>
  <c r="M8" i="143"/>
  <c r="N8" i="143"/>
  <c r="E9" i="143"/>
  <c r="F9" i="143"/>
  <c r="G9" i="143"/>
  <c r="H9" i="143"/>
  <c r="I9" i="143"/>
  <c r="J9" i="143"/>
  <c r="K9" i="143"/>
  <c r="L9" i="143"/>
  <c r="M9" i="143"/>
  <c r="N9" i="143"/>
  <c r="E10" i="143"/>
  <c r="F10" i="143"/>
  <c r="G10" i="143"/>
  <c r="H10" i="143"/>
  <c r="I10" i="143"/>
  <c r="J10" i="143"/>
  <c r="K10" i="143"/>
  <c r="L10" i="143"/>
  <c r="M10" i="143"/>
  <c r="N10" i="143"/>
  <c r="E11" i="143"/>
  <c r="F11" i="143"/>
  <c r="G11" i="143"/>
  <c r="H11" i="143"/>
  <c r="I11" i="143"/>
  <c r="J11" i="143"/>
  <c r="K11" i="143"/>
  <c r="L11" i="143"/>
  <c r="M11" i="143"/>
  <c r="N11" i="143"/>
  <c r="E12" i="143"/>
  <c r="F12" i="143"/>
  <c r="G12" i="143"/>
  <c r="H12" i="143"/>
  <c r="I12" i="143"/>
  <c r="J12" i="143"/>
  <c r="K12" i="143"/>
  <c r="L12" i="143"/>
  <c r="M12" i="143"/>
  <c r="N12" i="143"/>
  <c r="E13" i="143"/>
  <c r="F13" i="143"/>
  <c r="G13" i="143"/>
  <c r="H13" i="143"/>
  <c r="I13" i="143"/>
  <c r="J13" i="143"/>
  <c r="K13" i="143"/>
  <c r="L13" i="143"/>
  <c r="M13" i="143"/>
  <c r="N13" i="143"/>
  <c r="E14" i="143"/>
  <c r="F14" i="143"/>
  <c r="G14" i="143"/>
  <c r="H14" i="143"/>
  <c r="I14" i="143"/>
  <c r="J14" i="143"/>
  <c r="K14" i="143"/>
  <c r="L14" i="143"/>
  <c r="M14" i="143"/>
  <c r="N14" i="143"/>
  <c r="E15" i="143"/>
  <c r="F15" i="143"/>
  <c r="G15" i="143"/>
  <c r="H15" i="143"/>
  <c r="I15" i="143"/>
  <c r="J15" i="143"/>
  <c r="K15" i="143"/>
  <c r="L15" i="143"/>
  <c r="M15" i="143"/>
  <c r="N15" i="143"/>
  <c r="E16" i="143"/>
  <c r="F16" i="143"/>
  <c r="G16" i="143"/>
  <c r="H16" i="143"/>
  <c r="I16" i="143"/>
  <c r="J16" i="143"/>
  <c r="K16" i="143"/>
  <c r="L16" i="143"/>
  <c r="M16" i="143"/>
  <c r="N16" i="143"/>
  <c r="E17" i="143"/>
  <c r="F17" i="143"/>
  <c r="G17" i="143"/>
  <c r="H17" i="143"/>
  <c r="I17" i="143"/>
  <c r="J17" i="143"/>
  <c r="K17" i="143"/>
  <c r="L17" i="143"/>
  <c r="M17" i="143"/>
  <c r="N17" i="143"/>
  <c r="E18" i="143"/>
  <c r="F18" i="143"/>
  <c r="G18" i="143"/>
  <c r="H18" i="143"/>
  <c r="I18" i="143"/>
  <c r="J18" i="143"/>
  <c r="K18" i="143"/>
  <c r="L18" i="143"/>
  <c r="M18" i="143"/>
  <c r="N18" i="143"/>
  <c r="E19" i="143"/>
  <c r="F19" i="143"/>
  <c r="G19" i="143"/>
  <c r="H19" i="143"/>
  <c r="I19" i="143"/>
  <c r="J19" i="143"/>
  <c r="K19" i="143"/>
  <c r="L19" i="143"/>
  <c r="M19" i="143"/>
  <c r="N19" i="143"/>
  <c r="E20" i="143"/>
  <c r="F20" i="143"/>
  <c r="G20" i="143"/>
  <c r="H20" i="143"/>
  <c r="I20" i="143"/>
  <c r="J20" i="143"/>
  <c r="K20" i="143"/>
  <c r="L20" i="143"/>
  <c r="M20" i="143"/>
  <c r="N20" i="143"/>
  <c r="E21" i="143"/>
  <c r="F21" i="143"/>
  <c r="G21" i="143"/>
  <c r="H21" i="143"/>
  <c r="I21" i="143"/>
  <c r="J21" i="143"/>
  <c r="K21" i="143"/>
  <c r="L21" i="143"/>
  <c r="M21" i="143"/>
  <c r="N21" i="143"/>
  <c r="E22" i="143"/>
  <c r="F22" i="143"/>
  <c r="G22" i="143"/>
  <c r="H22" i="143"/>
  <c r="I22" i="143"/>
  <c r="J22" i="143"/>
  <c r="K22" i="143"/>
  <c r="L22" i="143"/>
  <c r="M22" i="143"/>
  <c r="N22" i="143"/>
  <c r="E23" i="143"/>
  <c r="F23" i="143"/>
  <c r="G23" i="143"/>
  <c r="H23" i="143"/>
  <c r="I23" i="143"/>
  <c r="J23" i="143"/>
  <c r="K23" i="143"/>
  <c r="L23" i="143"/>
  <c r="M23" i="143"/>
  <c r="N23" i="143"/>
  <c r="E24" i="143"/>
  <c r="F24" i="143"/>
  <c r="G24" i="143"/>
  <c r="H24" i="143"/>
  <c r="I24" i="143"/>
  <c r="J24" i="143"/>
  <c r="K24" i="143"/>
  <c r="L24" i="143"/>
  <c r="M24" i="143"/>
  <c r="N24" i="143"/>
  <c r="N3" i="143"/>
  <c r="M3" i="143"/>
  <c r="L3" i="143"/>
  <c r="K3" i="143"/>
  <c r="J3" i="143"/>
  <c r="I3" i="143"/>
  <c r="H3" i="143"/>
  <c r="G3" i="143"/>
  <c r="F3" i="143"/>
  <c r="E3" i="143"/>
  <c r="E4" i="142"/>
  <c r="F4" i="142"/>
  <c r="G4" i="142"/>
  <c r="H4" i="142"/>
  <c r="I4" i="142"/>
  <c r="J4" i="142"/>
  <c r="K4" i="142"/>
  <c r="L4" i="142"/>
  <c r="M4" i="142"/>
  <c r="N4" i="142"/>
  <c r="E5" i="142"/>
  <c r="F5" i="142"/>
  <c r="G5" i="142"/>
  <c r="H5" i="142"/>
  <c r="I5" i="142"/>
  <c r="J5" i="142"/>
  <c r="K5" i="142"/>
  <c r="L5" i="142"/>
  <c r="M5" i="142"/>
  <c r="N5" i="142"/>
  <c r="E6" i="142"/>
  <c r="F6" i="142"/>
  <c r="G6" i="142"/>
  <c r="H6" i="142"/>
  <c r="I6" i="142"/>
  <c r="J6" i="142"/>
  <c r="K6" i="142"/>
  <c r="L6" i="142"/>
  <c r="M6" i="142"/>
  <c r="N6" i="142"/>
  <c r="E7" i="142"/>
  <c r="F7" i="142"/>
  <c r="G7" i="142"/>
  <c r="H7" i="142"/>
  <c r="I7" i="142"/>
  <c r="J7" i="142"/>
  <c r="K7" i="142"/>
  <c r="L7" i="142"/>
  <c r="M7" i="142"/>
  <c r="N7" i="142"/>
  <c r="E8" i="142"/>
  <c r="F8" i="142"/>
  <c r="G8" i="142"/>
  <c r="H8" i="142"/>
  <c r="I8" i="142"/>
  <c r="J8" i="142"/>
  <c r="K8" i="142"/>
  <c r="L8" i="142"/>
  <c r="M8" i="142"/>
  <c r="N8" i="142"/>
  <c r="E9" i="142"/>
  <c r="F9" i="142"/>
  <c r="G9" i="142"/>
  <c r="H9" i="142"/>
  <c r="I9" i="142"/>
  <c r="J9" i="142"/>
  <c r="K9" i="142"/>
  <c r="L9" i="142"/>
  <c r="M9" i="142"/>
  <c r="N9" i="142"/>
  <c r="E10" i="142"/>
  <c r="F10" i="142"/>
  <c r="G10" i="142"/>
  <c r="H10" i="142"/>
  <c r="I10" i="142"/>
  <c r="J10" i="142"/>
  <c r="K10" i="142"/>
  <c r="L10" i="142"/>
  <c r="M10" i="142"/>
  <c r="N10" i="142"/>
  <c r="E11" i="142"/>
  <c r="F11" i="142"/>
  <c r="G11" i="142"/>
  <c r="H11" i="142"/>
  <c r="I11" i="142"/>
  <c r="J11" i="142"/>
  <c r="K11" i="142"/>
  <c r="L11" i="142"/>
  <c r="M11" i="142"/>
  <c r="N11" i="142"/>
  <c r="E12" i="142"/>
  <c r="F12" i="142"/>
  <c r="G12" i="142"/>
  <c r="H12" i="142"/>
  <c r="I12" i="142"/>
  <c r="J12" i="142"/>
  <c r="K12" i="142"/>
  <c r="L12" i="142"/>
  <c r="M12" i="142"/>
  <c r="N12" i="142"/>
  <c r="E13" i="142"/>
  <c r="F13" i="142"/>
  <c r="G13" i="142"/>
  <c r="H13" i="142"/>
  <c r="I13" i="142"/>
  <c r="J13" i="142"/>
  <c r="K13" i="142"/>
  <c r="L13" i="142"/>
  <c r="M13" i="142"/>
  <c r="N13" i="142"/>
  <c r="E14" i="142"/>
  <c r="F14" i="142"/>
  <c r="G14" i="142"/>
  <c r="H14" i="142"/>
  <c r="I14" i="142"/>
  <c r="J14" i="142"/>
  <c r="K14" i="142"/>
  <c r="L14" i="142"/>
  <c r="M14" i="142"/>
  <c r="N14" i="142"/>
  <c r="E15" i="142"/>
  <c r="F15" i="142"/>
  <c r="G15" i="142"/>
  <c r="H15" i="142"/>
  <c r="I15" i="142"/>
  <c r="J15" i="142"/>
  <c r="K15" i="142"/>
  <c r="L15" i="142"/>
  <c r="M15" i="142"/>
  <c r="N15" i="142"/>
  <c r="E16" i="142"/>
  <c r="F16" i="142"/>
  <c r="G16" i="142"/>
  <c r="H16" i="142"/>
  <c r="I16" i="142"/>
  <c r="J16" i="142"/>
  <c r="K16" i="142"/>
  <c r="L16" i="142"/>
  <c r="M16" i="142"/>
  <c r="N16" i="142"/>
  <c r="E17" i="142"/>
  <c r="F17" i="142"/>
  <c r="G17" i="142"/>
  <c r="H17" i="142"/>
  <c r="I17" i="142"/>
  <c r="J17" i="142"/>
  <c r="K17" i="142"/>
  <c r="L17" i="142"/>
  <c r="M17" i="142"/>
  <c r="N17" i="142"/>
  <c r="E18" i="142"/>
  <c r="F18" i="142"/>
  <c r="G18" i="142"/>
  <c r="H18" i="142"/>
  <c r="I18" i="142"/>
  <c r="J18" i="142"/>
  <c r="K18" i="142"/>
  <c r="L18" i="142"/>
  <c r="M18" i="142"/>
  <c r="N18" i="142"/>
  <c r="E19" i="142"/>
  <c r="F19" i="142"/>
  <c r="G19" i="142"/>
  <c r="H19" i="142"/>
  <c r="I19" i="142"/>
  <c r="J19" i="142"/>
  <c r="K19" i="142"/>
  <c r="L19" i="142"/>
  <c r="M19" i="142"/>
  <c r="N19" i="142"/>
  <c r="E20" i="142"/>
  <c r="F20" i="142"/>
  <c r="G20" i="142"/>
  <c r="H20" i="142"/>
  <c r="I20" i="142"/>
  <c r="J20" i="142"/>
  <c r="K20" i="142"/>
  <c r="L20" i="142"/>
  <c r="M20" i="142"/>
  <c r="N20" i="142"/>
  <c r="E21" i="142"/>
  <c r="F21" i="142"/>
  <c r="G21" i="142"/>
  <c r="H21" i="142"/>
  <c r="I21" i="142"/>
  <c r="J21" i="142"/>
  <c r="K21" i="142"/>
  <c r="L21" i="142"/>
  <c r="M21" i="142"/>
  <c r="N21" i="142"/>
  <c r="E22" i="142"/>
  <c r="F22" i="142"/>
  <c r="G22" i="142"/>
  <c r="H22" i="142"/>
  <c r="I22" i="142"/>
  <c r="J22" i="142"/>
  <c r="K22" i="142"/>
  <c r="L22" i="142"/>
  <c r="M22" i="142"/>
  <c r="N22" i="142"/>
  <c r="E23" i="142"/>
  <c r="F23" i="142"/>
  <c r="G23" i="142"/>
  <c r="H23" i="142"/>
  <c r="I23" i="142"/>
  <c r="J23" i="142"/>
  <c r="K23" i="142"/>
  <c r="L23" i="142"/>
  <c r="M23" i="142"/>
  <c r="N23" i="142"/>
  <c r="E24" i="142"/>
  <c r="F24" i="142"/>
  <c r="G24" i="142"/>
  <c r="H24" i="142"/>
  <c r="I24" i="142"/>
  <c r="J24" i="142"/>
  <c r="K24" i="142"/>
  <c r="L24" i="142"/>
  <c r="M24" i="142"/>
  <c r="N24" i="142"/>
  <c r="N3" i="142"/>
  <c r="M3" i="142"/>
  <c r="L3" i="142"/>
  <c r="K3" i="142"/>
  <c r="J3" i="142"/>
  <c r="I3" i="142"/>
  <c r="H3" i="142"/>
  <c r="G3" i="142"/>
  <c r="F3" i="142"/>
  <c r="E3" i="142"/>
  <c r="E11" i="140"/>
  <c r="F11" i="140"/>
  <c r="G11" i="140"/>
  <c r="H11" i="140"/>
  <c r="I11" i="140"/>
  <c r="J11" i="140"/>
  <c r="K11" i="140"/>
  <c r="L11" i="140"/>
  <c r="M11" i="140"/>
  <c r="N11" i="140"/>
  <c r="E12" i="140"/>
  <c r="F12" i="140"/>
  <c r="G12" i="140"/>
  <c r="H12" i="140"/>
  <c r="I12" i="140"/>
  <c r="J12" i="140"/>
  <c r="K12" i="140"/>
  <c r="L12" i="140"/>
  <c r="M12" i="140"/>
  <c r="N12" i="140"/>
  <c r="E13" i="140"/>
  <c r="F13" i="140"/>
  <c r="G13" i="140"/>
  <c r="H13" i="140"/>
  <c r="I13" i="140"/>
  <c r="J13" i="140"/>
  <c r="K13" i="140"/>
  <c r="L13" i="140"/>
  <c r="M13" i="140"/>
  <c r="N13" i="140"/>
  <c r="E14" i="140"/>
  <c r="F14" i="140"/>
  <c r="G14" i="140"/>
  <c r="H14" i="140"/>
  <c r="I14" i="140"/>
  <c r="J14" i="140"/>
  <c r="K14" i="140"/>
  <c r="L14" i="140"/>
  <c r="M14" i="140"/>
  <c r="N14" i="140"/>
  <c r="E15" i="140"/>
  <c r="F15" i="140"/>
  <c r="G15" i="140"/>
  <c r="H15" i="140"/>
  <c r="I15" i="140"/>
  <c r="J15" i="140"/>
  <c r="K15" i="140"/>
  <c r="L15" i="140"/>
  <c r="M15" i="140"/>
  <c r="N15" i="140"/>
  <c r="E16" i="140"/>
  <c r="F16" i="140"/>
  <c r="G16" i="140"/>
  <c r="H16" i="140"/>
  <c r="I16" i="140"/>
  <c r="J16" i="140"/>
  <c r="K16" i="140"/>
  <c r="L16" i="140"/>
  <c r="M16" i="140"/>
  <c r="N16" i="140"/>
  <c r="E17" i="140"/>
  <c r="F17" i="140"/>
  <c r="G17" i="140"/>
  <c r="H17" i="140"/>
  <c r="I17" i="140"/>
  <c r="J17" i="140"/>
  <c r="K17" i="140"/>
  <c r="L17" i="140"/>
  <c r="M17" i="140"/>
  <c r="N17" i="140"/>
  <c r="E18" i="140"/>
  <c r="F18" i="140"/>
  <c r="G18" i="140"/>
  <c r="H18" i="140"/>
  <c r="I18" i="140"/>
  <c r="J18" i="140"/>
  <c r="K18" i="140"/>
  <c r="L18" i="140"/>
  <c r="M18" i="140"/>
  <c r="N18" i="140"/>
  <c r="E19" i="140"/>
  <c r="F19" i="140"/>
  <c r="G19" i="140"/>
  <c r="H19" i="140"/>
  <c r="I19" i="140"/>
  <c r="J19" i="140"/>
  <c r="K19" i="140"/>
  <c r="L19" i="140"/>
  <c r="M19" i="140"/>
  <c r="N19" i="140"/>
  <c r="E20" i="140"/>
  <c r="F20" i="140"/>
  <c r="G20" i="140"/>
  <c r="H20" i="140"/>
  <c r="I20" i="140"/>
  <c r="J20" i="140"/>
  <c r="K20" i="140"/>
  <c r="L20" i="140"/>
  <c r="M20" i="140"/>
  <c r="N20" i="140"/>
  <c r="E21" i="140"/>
  <c r="F21" i="140"/>
  <c r="G21" i="140"/>
  <c r="H21" i="140"/>
  <c r="I21" i="140"/>
  <c r="J21" i="140"/>
  <c r="K21" i="140"/>
  <c r="L21" i="140"/>
  <c r="M21" i="140"/>
  <c r="N21" i="140"/>
  <c r="E22" i="140"/>
  <c r="F22" i="140"/>
  <c r="G22" i="140"/>
  <c r="H22" i="140"/>
  <c r="I22" i="140"/>
  <c r="J22" i="140"/>
  <c r="K22" i="140"/>
  <c r="L22" i="140"/>
  <c r="M22" i="140"/>
  <c r="N22" i="140"/>
  <c r="E23" i="140"/>
  <c r="F23" i="140"/>
  <c r="G23" i="140"/>
  <c r="H23" i="140"/>
  <c r="I23" i="140"/>
  <c r="J23" i="140"/>
  <c r="K23" i="140"/>
  <c r="L23" i="140"/>
  <c r="M23" i="140"/>
  <c r="N23" i="140"/>
  <c r="E24" i="140"/>
  <c r="F24" i="140"/>
  <c r="G24" i="140"/>
  <c r="H24" i="140"/>
  <c r="I24" i="140"/>
  <c r="J24" i="140"/>
  <c r="K24" i="140"/>
  <c r="L24" i="140"/>
  <c r="M24" i="140"/>
  <c r="N24" i="140"/>
  <c r="E4" i="140"/>
  <c r="F4" i="140"/>
  <c r="G4" i="140"/>
  <c r="H4" i="140"/>
  <c r="I4" i="140"/>
  <c r="J4" i="140"/>
  <c r="K4" i="140"/>
  <c r="L4" i="140"/>
  <c r="M4" i="140"/>
  <c r="N4" i="140"/>
  <c r="E5" i="140"/>
  <c r="F5" i="140"/>
  <c r="G5" i="140"/>
  <c r="H5" i="140"/>
  <c r="I5" i="140"/>
  <c r="J5" i="140"/>
  <c r="K5" i="140"/>
  <c r="L5" i="140"/>
  <c r="M5" i="140"/>
  <c r="N5" i="140"/>
  <c r="E6" i="140"/>
  <c r="F6" i="140"/>
  <c r="G6" i="140"/>
  <c r="H6" i="140"/>
  <c r="I6" i="140"/>
  <c r="J6" i="140"/>
  <c r="K6" i="140"/>
  <c r="L6" i="140"/>
  <c r="M6" i="140"/>
  <c r="N6" i="140"/>
  <c r="E7" i="140"/>
  <c r="F7" i="140"/>
  <c r="G7" i="140"/>
  <c r="H7" i="140"/>
  <c r="I7" i="140"/>
  <c r="J7" i="140"/>
  <c r="K7" i="140"/>
  <c r="L7" i="140"/>
  <c r="M7" i="140"/>
  <c r="N7" i="140"/>
  <c r="E8" i="140"/>
  <c r="F8" i="140"/>
  <c r="G8" i="140"/>
  <c r="H8" i="140"/>
  <c r="I8" i="140"/>
  <c r="J8" i="140"/>
  <c r="K8" i="140"/>
  <c r="L8" i="140"/>
  <c r="M8" i="140"/>
  <c r="N8" i="140"/>
  <c r="E9" i="140"/>
  <c r="F9" i="140"/>
  <c r="G9" i="140"/>
  <c r="H9" i="140"/>
  <c r="I9" i="140"/>
  <c r="J9" i="140"/>
  <c r="K9" i="140"/>
  <c r="L9" i="140"/>
  <c r="M9" i="140"/>
  <c r="N9" i="140"/>
  <c r="E10" i="140"/>
  <c r="F10" i="140"/>
  <c r="G10" i="140"/>
  <c r="H10" i="140"/>
  <c r="I10" i="140"/>
  <c r="J10" i="140"/>
  <c r="K10" i="140"/>
  <c r="L10" i="140"/>
  <c r="M10" i="140"/>
  <c r="N10" i="140"/>
  <c r="N3" i="140"/>
  <c r="M3" i="140"/>
  <c r="L3" i="140"/>
  <c r="K3" i="140"/>
  <c r="J3" i="140"/>
  <c r="I3" i="140"/>
  <c r="H3" i="140"/>
  <c r="G3" i="140"/>
  <c r="F3" i="140"/>
  <c r="E3" i="140"/>
  <c r="E4" i="139"/>
  <c r="F4" i="139"/>
  <c r="G4" i="139"/>
  <c r="H4" i="139"/>
  <c r="I4" i="139"/>
  <c r="J4" i="139"/>
  <c r="K4" i="139"/>
  <c r="L4" i="139"/>
  <c r="M4" i="139"/>
  <c r="N4" i="139"/>
  <c r="E5" i="139"/>
  <c r="F5" i="139"/>
  <c r="G5" i="139"/>
  <c r="H5" i="139"/>
  <c r="I5" i="139"/>
  <c r="J5" i="139"/>
  <c r="K5" i="139"/>
  <c r="L5" i="139"/>
  <c r="M5" i="139"/>
  <c r="N5" i="139"/>
  <c r="E6" i="139"/>
  <c r="F6" i="139"/>
  <c r="G6" i="139"/>
  <c r="H6" i="139"/>
  <c r="I6" i="139"/>
  <c r="J6" i="139"/>
  <c r="K6" i="139"/>
  <c r="L6" i="139"/>
  <c r="M6" i="139"/>
  <c r="N6" i="139"/>
  <c r="E7" i="139"/>
  <c r="F7" i="139"/>
  <c r="G7" i="139"/>
  <c r="H7" i="139"/>
  <c r="I7" i="139"/>
  <c r="J7" i="139"/>
  <c r="K7" i="139"/>
  <c r="L7" i="139"/>
  <c r="M7" i="139"/>
  <c r="N7" i="139"/>
  <c r="E8" i="139"/>
  <c r="F8" i="139"/>
  <c r="G8" i="139"/>
  <c r="H8" i="139"/>
  <c r="I8" i="139"/>
  <c r="J8" i="139"/>
  <c r="K8" i="139"/>
  <c r="L8" i="139"/>
  <c r="M8" i="139"/>
  <c r="N8" i="139"/>
  <c r="E9" i="139"/>
  <c r="F9" i="139"/>
  <c r="G9" i="139"/>
  <c r="H9" i="139"/>
  <c r="I9" i="139"/>
  <c r="J9" i="139"/>
  <c r="K9" i="139"/>
  <c r="L9" i="139"/>
  <c r="M9" i="139"/>
  <c r="N9" i="139"/>
  <c r="E10" i="139"/>
  <c r="F10" i="139"/>
  <c r="G10" i="139"/>
  <c r="H10" i="139"/>
  <c r="I10" i="139"/>
  <c r="J10" i="139"/>
  <c r="K10" i="139"/>
  <c r="L10" i="139"/>
  <c r="M10" i="139"/>
  <c r="N10" i="139"/>
  <c r="E11" i="139"/>
  <c r="F11" i="139"/>
  <c r="G11" i="139"/>
  <c r="H11" i="139"/>
  <c r="I11" i="139"/>
  <c r="J11" i="139"/>
  <c r="K11" i="139"/>
  <c r="L11" i="139"/>
  <c r="M11" i="139"/>
  <c r="N11" i="139"/>
  <c r="E12" i="139"/>
  <c r="F12" i="139"/>
  <c r="G12" i="139"/>
  <c r="H12" i="139"/>
  <c r="I12" i="139"/>
  <c r="J12" i="139"/>
  <c r="K12" i="139"/>
  <c r="L12" i="139"/>
  <c r="M12" i="139"/>
  <c r="N12" i="139"/>
  <c r="E13" i="139"/>
  <c r="F13" i="139"/>
  <c r="G13" i="139"/>
  <c r="H13" i="139"/>
  <c r="I13" i="139"/>
  <c r="J13" i="139"/>
  <c r="K13" i="139"/>
  <c r="L13" i="139"/>
  <c r="M13" i="139"/>
  <c r="N13" i="139"/>
  <c r="E14" i="139"/>
  <c r="F14" i="139"/>
  <c r="G14" i="139"/>
  <c r="H14" i="139"/>
  <c r="I14" i="139"/>
  <c r="J14" i="139"/>
  <c r="K14" i="139"/>
  <c r="L14" i="139"/>
  <c r="M14" i="139"/>
  <c r="N14" i="139"/>
  <c r="E15" i="139"/>
  <c r="F15" i="139"/>
  <c r="G15" i="139"/>
  <c r="H15" i="139"/>
  <c r="I15" i="139"/>
  <c r="J15" i="139"/>
  <c r="K15" i="139"/>
  <c r="L15" i="139"/>
  <c r="M15" i="139"/>
  <c r="N15" i="139"/>
  <c r="E16" i="139"/>
  <c r="F16" i="139"/>
  <c r="G16" i="139"/>
  <c r="H16" i="139"/>
  <c r="I16" i="139"/>
  <c r="J16" i="139"/>
  <c r="K16" i="139"/>
  <c r="L16" i="139"/>
  <c r="M16" i="139"/>
  <c r="N16" i="139"/>
  <c r="E17" i="139"/>
  <c r="F17" i="139"/>
  <c r="G17" i="139"/>
  <c r="H17" i="139"/>
  <c r="I17" i="139"/>
  <c r="J17" i="139"/>
  <c r="K17" i="139"/>
  <c r="L17" i="139"/>
  <c r="M17" i="139"/>
  <c r="N17" i="139"/>
  <c r="E18" i="139"/>
  <c r="F18" i="139"/>
  <c r="G18" i="139"/>
  <c r="H18" i="139"/>
  <c r="I18" i="139"/>
  <c r="J18" i="139"/>
  <c r="K18" i="139"/>
  <c r="L18" i="139"/>
  <c r="M18" i="139"/>
  <c r="N18" i="139"/>
  <c r="E19" i="139"/>
  <c r="F19" i="139"/>
  <c r="G19" i="139"/>
  <c r="H19" i="139"/>
  <c r="I19" i="139"/>
  <c r="J19" i="139"/>
  <c r="K19" i="139"/>
  <c r="L19" i="139"/>
  <c r="M19" i="139"/>
  <c r="N19" i="139"/>
  <c r="E20" i="139"/>
  <c r="F20" i="139"/>
  <c r="G20" i="139"/>
  <c r="H20" i="139"/>
  <c r="I20" i="139"/>
  <c r="J20" i="139"/>
  <c r="K20" i="139"/>
  <c r="L20" i="139"/>
  <c r="M20" i="139"/>
  <c r="N20" i="139"/>
  <c r="E21" i="139"/>
  <c r="F21" i="139"/>
  <c r="G21" i="139"/>
  <c r="H21" i="139"/>
  <c r="I21" i="139"/>
  <c r="J21" i="139"/>
  <c r="K21" i="139"/>
  <c r="L21" i="139"/>
  <c r="M21" i="139"/>
  <c r="N21" i="139"/>
  <c r="E22" i="139"/>
  <c r="F22" i="139"/>
  <c r="G22" i="139"/>
  <c r="H22" i="139"/>
  <c r="I22" i="139"/>
  <c r="J22" i="139"/>
  <c r="K22" i="139"/>
  <c r="L22" i="139"/>
  <c r="M22" i="139"/>
  <c r="N22" i="139"/>
  <c r="E23" i="139"/>
  <c r="F23" i="139"/>
  <c r="G23" i="139"/>
  <c r="H23" i="139"/>
  <c r="I23" i="139"/>
  <c r="J23" i="139"/>
  <c r="K23" i="139"/>
  <c r="L23" i="139"/>
  <c r="M23" i="139"/>
  <c r="N23" i="139"/>
  <c r="E24" i="139"/>
  <c r="F24" i="139"/>
  <c r="G24" i="139"/>
  <c r="H24" i="139"/>
  <c r="I24" i="139"/>
  <c r="J24" i="139"/>
  <c r="K24" i="139"/>
  <c r="L24" i="139"/>
  <c r="M24" i="139"/>
  <c r="N24" i="139"/>
  <c r="N3" i="139"/>
  <c r="M3" i="139"/>
  <c r="L3" i="139"/>
  <c r="K3" i="139"/>
  <c r="J3" i="139"/>
  <c r="I3" i="139"/>
  <c r="H3" i="139"/>
  <c r="G3" i="139"/>
  <c r="F3" i="139"/>
  <c r="E3" i="139"/>
  <c r="E11" i="138"/>
  <c r="F11" i="138"/>
  <c r="G11" i="138"/>
  <c r="H11" i="138"/>
  <c r="I11" i="138"/>
  <c r="J11" i="138"/>
  <c r="K11" i="138"/>
  <c r="L11" i="138"/>
  <c r="M11" i="138"/>
  <c r="N11" i="138"/>
  <c r="E12" i="138"/>
  <c r="F12" i="138"/>
  <c r="G12" i="138"/>
  <c r="H12" i="138"/>
  <c r="I12" i="138"/>
  <c r="J12" i="138"/>
  <c r="K12" i="138"/>
  <c r="L12" i="138"/>
  <c r="M12" i="138"/>
  <c r="N12" i="138"/>
  <c r="E13" i="138"/>
  <c r="F13" i="138"/>
  <c r="G13" i="138"/>
  <c r="H13" i="138"/>
  <c r="I13" i="138"/>
  <c r="J13" i="138"/>
  <c r="K13" i="138"/>
  <c r="L13" i="138"/>
  <c r="M13" i="138"/>
  <c r="N13" i="138"/>
  <c r="E14" i="138"/>
  <c r="F14" i="138"/>
  <c r="G14" i="138"/>
  <c r="H14" i="138"/>
  <c r="I14" i="138"/>
  <c r="J14" i="138"/>
  <c r="K14" i="138"/>
  <c r="L14" i="138"/>
  <c r="M14" i="138"/>
  <c r="N14" i="138"/>
  <c r="E15" i="138"/>
  <c r="F15" i="138"/>
  <c r="G15" i="138"/>
  <c r="H15" i="138"/>
  <c r="I15" i="138"/>
  <c r="J15" i="138"/>
  <c r="K15" i="138"/>
  <c r="L15" i="138"/>
  <c r="M15" i="138"/>
  <c r="N15" i="138"/>
  <c r="E16" i="138"/>
  <c r="F16" i="138"/>
  <c r="G16" i="138"/>
  <c r="H16" i="138"/>
  <c r="I16" i="138"/>
  <c r="J16" i="138"/>
  <c r="K16" i="138"/>
  <c r="L16" i="138"/>
  <c r="M16" i="138"/>
  <c r="N16" i="138"/>
  <c r="E17" i="138"/>
  <c r="F17" i="138"/>
  <c r="G17" i="138"/>
  <c r="H17" i="138"/>
  <c r="I17" i="138"/>
  <c r="J17" i="138"/>
  <c r="K17" i="138"/>
  <c r="L17" i="138"/>
  <c r="M17" i="138"/>
  <c r="N17" i="138"/>
  <c r="E18" i="138"/>
  <c r="F18" i="138"/>
  <c r="G18" i="138"/>
  <c r="H18" i="138"/>
  <c r="I18" i="138"/>
  <c r="J18" i="138"/>
  <c r="K18" i="138"/>
  <c r="L18" i="138"/>
  <c r="M18" i="138"/>
  <c r="N18" i="138"/>
  <c r="E19" i="138"/>
  <c r="F19" i="138"/>
  <c r="G19" i="138"/>
  <c r="H19" i="138"/>
  <c r="I19" i="138"/>
  <c r="J19" i="138"/>
  <c r="K19" i="138"/>
  <c r="L19" i="138"/>
  <c r="M19" i="138"/>
  <c r="N19" i="138"/>
  <c r="E20" i="138"/>
  <c r="F20" i="138"/>
  <c r="G20" i="138"/>
  <c r="H20" i="138"/>
  <c r="I20" i="138"/>
  <c r="J20" i="138"/>
  <c r="K20" i="138"/>
  <c r="L20" i="138"/>
  <c r="M20" i="138"/>
  <c r="N20" i="138"/>
  <c r="E21" i="138"/>
  <c r="F21" i="138"/>
  <c r="G21" i="138"/>
  <c r="H21" i="138"/>
  <c r="I21" i="138"/>
  <c r="J21" i="138"/>
  <c r="K21" i="138"/>
  <c r="L21" i="138"/>
  <c r="M21" i="138"/>
  <c r="N21" i="138"/>
  <c r="E22" i="138"/>
  <c r="F22" i="138"/>
  <c r="G22" i="138"/>
  <c r="H22" i="138"/>
  <c r="I22" i="138"/>
  <c r="J22" i="138"/>
  <c r="K22" i="138"/>
  <c r="L22" i="138"/>
  <c r="M22" i="138"/>
  <c r="N22" i="138"/>
  <c r="E23" i="138"/>
  <c r="F23" i="138"/>
  <c r="G23" i="138"/>
  <c r="H23" i="138"/>
  <c r="I23" i="138"/>
  <c r="J23" i="138"/>
  <c r="K23" i="138"/>
  <c r="L23" i="138"/>
  <c r="M23" i="138"/>
  <c r="N23" i="138"/>
  <c r="E24" i="138"/>
  <c r="F24" i="138"/>
  <c r="G24" i="138"/>
  <c r="H24" i="138"/>
  <c r="I24" i="138"/>
  <c r="J24" i="138"/>
  <c r="K24" i="138"/>
  <c r="L24" i="138"/>
  <c r="M24" i="138"/>
  <c r="N24" i="138"/>
  <c r="E4" i="138"/>
  <c r="F4" i="138"/>
  <c r="G4" i="138"/>
  <c r="H4" i="138"/>
  <c r="I4" i="138"/>
  <c r="J4" i="138"/>
  <c r="K4" i="138"/>
  <c r="L4" i="138"/>
  <c r="M4" i="138"/>
  <c r="N4" i="138"/>
  <c r="E5" i="138"/>
  <c r="F5" i="138"/>
  <c r="G5" i="138"/>
  <c r="H5" i="138"/>
  <c r="I5" i="138"/>
  <c r="J5" i="138"/>
  <c r="K5" i="138"/>
  <c r="L5" i="138"/>
  <c r="M5" i="138"/>
  <c r="N5" i="138"/>
  <c r="E6" i="138"/>
  <c r="F6" i="138"/>
  <c r="G6" i="138"/>
  <c r="H6" i="138"/>
  <c r="I6" i="138"/>
  <c r="J6" i="138"/>
  <c r="K6" i="138"/>
  <c r="L6" i="138"/>
  <c r="M6" i="138"/>
  <c r="N6" i="138"/>
  <c r="E7" i="138"/>
  <c r="F7" i="138"/>
  <c r="G7" i="138"/>
  <c r="H7" i="138"/>
  <c r="I7" i="138"/>
  <c r="J7" i="138"/>
  <c r="K7" i="138"/>
  <c r="L7" i="138"/>
  <c r="M7" i="138"/>
  <c r="N7" i="138"/>
  <c r="E8" i="138"/>
  <c r="F8" i="138"/>
  <c r="G8" i="138"/>
  <c r="H8" i="138"/>
  <c r="I8" i="138"/>
  <c r="J8" i="138"/>
  <c r="K8" i="138"/>
  <c r="L8" i="138"/>
  <c r="M8" i="138"/>
  <c r="N8" i="138"/>
  <c r="E9" i="138"/>
  <c r="F9" i="138"/>
  <c r="G9" i="138"/>
  <c r="H9" i="138"/>
  <c r="I9" i="138"/>
  <c r="J9" i="138"/>
  <c r="K9" i="138"/>
  <c r="L9" i="138"/>
  <c r="M9" i="138"/>
  <c r="N9" i="138"/>
  <c r="E10" i="138"/>
  <c r="F10" i="138"/>
  <c r="G10" i="138"/>
  <c r="H10" i="138"/>
  <c r="I10" i="138"/>
  <c r="J10" i="138"/>
  <c r="K10" i="138"/>
  <c r="L10" i="138"/>
  <c r="M10" i="138"/>
  <c r="N10" i="138"/>
  <c r="N3" i="138"/>
  <c r="M3" i="138"/>
  <c r="L3" i="138"/>
  <c r="K3" i="138"/>
  <c r="J3" i="138"/>
  <c r="I3" i="138"/>
  <c r="H3" i="138"/>
  <c r="G3" i="138"/>
  <c r="F3" i="138"/>
  <c r="E3" i="138"/>
  <c r="O28" i="142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Z4" i="77"/>
  <c r="AA4" i="77"/>
  <c r="AB4" i="77"/>
  <c r="AC4" i="77"/>
  <c r="AD4" i="77"/>
  <c r="AE4" i="77"/>
  <c r="AF4" i="77"/>
  <c r="AG4" i="77"/>
  <c r="AH4" i="77"/>
  <c r="AI4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Z5" i="77"/>
  <c r="AA5" i="77"/>
  <c r="AB5" i="77"/>
  <c r="AC5" i="77"/>
  <c r="AD5" i="77"/>
  <c r="AE5" i="77"/>
  <c r="AF5" i="77"/>
  <c r="AG5" i="77"/>
  <c r="AH5" i="77"/>
  <c r="AI5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AA6" i="77"/>
  <c r="AB6" i="77"/>
  <c r="AC6" i="77"/>
  <c r="AD6" i="77"/>
  <c r="AE6" i="77"/>
  <c r="AF6" i="77"/>
  <c r="AG6" i="77"/>
  <c r="AH6" i="77"/>
  <c r="AI6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AA7" i="77"/>
  <c r="AB7" i="77"/>
  <c r="AC7" i="77"/>
  <c r="AD7" i="77"/>
  <c r="AE7" i="77"/>
  <c r="AF7" i="77"/>
  <c r="AG7" i="77"/>
  <c r="AH7" i="77"/>
  <c r="AI7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Z8" i="77"/>
  <c r="AA8" i="77"/>
  <c r="AB8" i="77"/>
  <c r="AC8" i="77"/>
  <c r="AD8" i="77"/>
  <c r="AE8" i="77"/>
  <c r="AF8" i="77"/>
  <c r="AG8" i="77"/>
  <c r="AH8" i="77"/>
  <c r="AI8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Z9" i="77"/>
  <c r="AA9" i="77"/>
  <c r="AB9" i="77"/>
  <c r="AC9" i="77"/>
  <c r="AD9" i="77"/>
  <c r="AE9" i="77"/>
  <c r="AF9" i="77"/>
  <c r="AG9" i="77"/>
  <c r="AH9" i="77"/>
  <c r="AI9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Z10" i="77"/>
  <c r="AA10" i="77"/>
  <c r="AB10" i="77"/>
  <c r="AC10" i="77"/>
  <c r="AD10" i="77"/>
  <c r="AE10" i="77"/>
  <c r="AF10" i="77"/>
  <c r="AG10" i="77"/>
  <c r="AH10" i="77"/>
  <c r="AI10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Z11" i="77"/>
  <c r="AA11" i="77"/>
  <c r="AB11" i="77"/>
  <c r="AC11" i="77"/>
  <c r="AD11" i="77"/>
  <c r="AE11" i="77"/>
  <c r="AF11" i="77"/>
  <c r="AG11" i="77"/>
  <c r="AH11" i="77"/>
  <c r="AI11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Z12" i="77"/>
  <c r="AA12" i="77"/>
  <c r="AB12" i="77"/>
  <c r="AC12" i="77"/>
  <c r="AD12" i="77"/>
  <c r="AE12" i="77"/>
  <c r="AF12" i="77"/>
  <c r="AG12" i="77"/>
  <c r="AH12" i="77"/>
  <c r="AI12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Z13" i="77"/>
  <c r="AA13" i="77"/>
  <c r="AB13" i="77"/>
  <c r="AC13" i="77"/>
  <c r="AD13" i="77"/>
  <c r="AE13" i="77"/>
  <c r="AF13" i="77"/>
  <c r="AG13" i="77"/>
  <c r="AH13" i="77"/>
  <c r="AI13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Z14" i="77"/>
  <c r="AA14" i="77"/>
  <c r="AB14" i="77"/>
  <c r="AC14" i="77"/>
  <c r="AD14" i="77"/>
  <c r="AE14" i="77"/>
  <c r="AF14" i="77"/>
  <c r="AG14" i="77"/>
  <c r="AH14" i="77"/>
  <c r="AI14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Z15" i="77"/>
  <c r="AA15" i="77"/>
  <c r="AB15" i="77"/>
  <c r="AC15" i="77"/>
  <c r="AD15" i="77"/>
  <c r="AE15" i="77"/>
  <c r="AF15" i="77"/>
  <c r="AG15" i="77"/>
  <c r="AH15" i="77"/>
  <c r="AI15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Z16" i="77"/>
  <c r="AA16" i="77"/>
  <c r="AB16" i="77"/>
  <c r="AC16" i="77"/>
  <c r="AD16" i="77"/>
  <c r="AE16" i="77"/>
  <c r="AF16" i="77"/>
  <c r="AG16" i="77"/>
  <c r="AH16" i="77"/>
  <c r="AI16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Z17" i="77"/>
  <c r="AA17" i="77"/>
  <c r="AB17" i="77"/>
  <c r="AC17" i="77"/>
  <c r="AD17" i="77"/>
  <c r="AE17" i="77"/>
  <c r="AF17" i="77"/>
  <c r="AG17" i="77"/>
  <c r="AH17" i="77"/>
  <c r="AI17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Z18" i="77"/>
  <c r="AA18" i="77"/>
  <c r="AB18" i="77"/>
  <c r="AC18" i="77"/>
  <c r="AD18" i="77"/>
  <c r="AE18" i="77"/>
  <c r="AF18" i="77"/>
  <c r="AG18" i="77"/>
  <c r="AH18" i="77"/>
  <c r="AI18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Z19" i="77"/>
  <c r="AA19" i="77"/>
  <c r="AB19" i="77"/>
  <c r="AC19" i="77"/>
  <c r="AD19" i="77"/>
  <c r="AE19" i="77"/>
  <c r="AF19" i="77"/>
  <c r="AG19" i="77"/>
  <c r="AH19" i="77"/>
  <c r="AI19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Z20" i="77"/>
  <c r="AA20" i="77"/>
  <c r="AB20" i="77"/>
  <c r="AC20" i="77"/>
  <c r="AD20" i="77"/>
  <c r="AE20" i="77"/>
  <c r="AF20" i="77"/>
  <c r="AG20" i="77"/>
  <c r="AH20" i="77"/>
  <c r="AI20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Z21" i="77"/>
  <c r="AA21" i="77"/>
  <c r="AB21" i="77"/>
  <c r="AC21" i="77"/>
  <c r="AD21" i="77"/>
  <c r="AE21" i="77"/>
  <c r="AF21" i="77"/>
  <c r="AG21" i="77"/>
  <c r="AH21" i="77"/>
  <c r="AI21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Z22" i="77"/>
  <c r="AA22" i="77"/>
  <c r="AB22" i="77"/>
  <c r="AC22" i="77"/>
  <c r="AD22" i="77"/>
  <c r="AE22" i="77"/>
  <c r="AF22" i="77"/>
  <c r="AG22" i="77"/>
  <c r="AH22" i="77"/>
  <c r="AI22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Z23" i="77"/>
  <c r="AA23" i="77"/>
  <c r="AB23" i="77"/>
  <c r="AC23" i="77"/>
  <c r="AD23" i="77"/>
  <c r="AE23" i="77"/>
  <c r="AF23" i="77"/>
  <c r="AG23" i="77"/>
  <c r="AH23" i="77"/>
  <c r="AI23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Z24" i="77"/>
  <c r="AA24" i="77"/>
  <c r="AB24" i="77"/>
  <c r="AC24" i="77"/>
  <c r="AD24" i="77"/>
  <c r="AE24" i="77"/>
  <c r="AF24" i="77"/>
  <c r="AG24" i="77"/>
  <c r="AH24" i="77"/>
  <c r="AI24" i="77"/>
  <c r="AI3" i="77"/>
  <c r="AH3" i="77"/>
  <c r="AG3" i="77"/>
  <c r="AF3" i="77"/>
  <c r="AE3" i="77"/>
  <c r="AD3" i="77"/>
  <c r="AC3" i="77"/>
  <c r="AB3" i="77"/>
  <c r="AA3" i="77"/>
  <c r="Z3" i="77"/>
  <c r="Y3" i="77"/>
  <c r="F3" i="77"/>
  <c r="X3" i="77"/>
  <c r="W3" i="77"/>
  <c r="V3" i="77"/>
  <c r="U3" i="77"/>
  <c r="T3" i="77"/>
  <c r="S3" i="77"/>
  <c r="R3" i="77"/>
  <c r="Q3" i="77"/>
  <c r="P3" i="77"/>
  <c r="O3" i="77"/>
  <c r="N3" i="77"/>
  <c r="M3" i="77"/>
  <c r="L3" i="77"/>
  <c r="K3" i="77"/>
  <c r="J3" i="77"/>
  <c r="I3" i="77"/>
  <c r="H3" i="77"/>
  <c r="G3" i="77"/>
  <c r="M11" i="110"/>
  <c r="I10" i="137" s="1"/>
  <c r="M11" i="111"/>
  <c r="J10" i="78" s="1"/>
  <c r="M11" i="112"/>
  <c r="K10" i="78" s="1"/>
  <c r="M11" i="113"/>
  <c r="L10" i="137" s="1"/>
  <c r="M11" i="114"/>
  <c r="M10" i="137" s="1"/>
  <c r="M11" i="115"/>
  <c r="N10" i="78" s="1"/>
  <c r="M11" i="116"/>
  <c r="O10" i="78" s="1"/>
  <c r="M11" i="117"/>
  <c r="P10" i="78" s="1"/>
  <c r="M11" i="118"/>
  <c r="Q10" i="78" s="1"/>
  <c r="M11" i="119"/>
  <c r="H10" i="141" s="1"/>
  <c r="M11" i="120"/>
  <c r="S10" i="78" s="1"/>
  <c r="M11" i="121"/>
  <c r="T10" i="78" s="1"/>
  <c r="M11" i="122"/>
  <c r="U10" i="78" s="1"/>
  <c r="M11" i="123"/>
  <c r="V10" i="78" s="1"/>
  <c r="M11" i="124"/>
  <c r="W10" i="78" s="1"/>
  <c r="M11" i="125"/>
  <c r="X10" i="78" s="1"/>
  <c r="M11" i="126"/>
  <c r="Y10" i="78" s="1"/>
  <c r="M11" i="127"/>
  <c r="Z10" i="78" s="1"/>
  <c r="M11" i="128"/>
  <c r="AA10" i="78" s="1"/>
  <c r="M11" i="129"/>
  <c r="AB10" i="78" s="1"/>
  <c r="M11" i="130"/>
  <c r="AC10" i="78" s="1"/>
  <c r="M11" i="131"/>
  <c r="AD10" i="78" s="1"/>
  <c r="M11" i="132"/>
  <c r="AE10" i="78" s="1"/>
  <c r="M11" i="133"/>
  <c r="L10" i="145" s="1"/>
  <c r="M11" i="134"/>
  <c r="AG10" i="78" s="1"/>
  <c r="M11" i="135"/>
  <c r="AH10" i="78" s="1"/>
  <c r="M11" i="136"/>
  <c r="O10" i="145" s="1"/>
  <c r="M11" i="108"/>
  <c r="H10" i="78" s="1"/>
  <c r="M11" i="109"/>
  <c r="G10" i="137" s="1"/>
  <c r="M11" i="105"/>
  <c r="F10" i="137" s="1"/>
  <c r="AV11" i="105"/>
  <c r="AW11" i="105"/>
  <c r="AX11" i="105"/>
  <c r="AY11" i="105"/>
  <c r="AZ11" i="105"/>
  <c r="BA11" i="105"/>
  <c r="BB11" i="105"/>
  <c r="BC11" i="105"/>
  <c r="BG11" i="105"/>
  <c r="BH11" i="105"/>
  <c r="AI10" i="78" l="1"/>
  <c r="N10" i="145"/>
  <c r="M10" i="145"/>
  <c r="K10" i="145"/>
  <c r="R10" i="147"/>
  <c r="J10" i="145"/>
  <c r="R22" i="147"/>
  <c r="R24" i="146"/>
  <c r="R12" i="146"/>
  <c r="G10" i="145"/>
  <c r="R14" i="147"/>
  <c r="R15" i="147"/>
  <c r="R11" i="147"/>
  <c r="R24" i="147"/>
  <c r="R23" i="147"/>
  <c r="R21" i="147"/>
  <c r="R20" i="147"/>
  <c r="R19" i="147"/>
  <c r="R18" i="147"/>
  <c r="R17" i="147"/>
  <c r="R16" i="147"/>
  <c r="R13" i="147"/>
  <c r="R12" i="147"/>
  <c r="R9" i="147"/>
  <c r="R8" i="147"/>
  <c r="R7" i="147"/>
  <c r="R6" i="147"/>
  <c r="R5" i="147"/>
  <c r="R4" i="147"/>
  <c r="R3" i="147"/>
  <c r="F10" i="145"/>
  <c r="R13" i="146"/>
  <c r="R23" i="146"/>
  <c r="R22" i="146"/>
  <c r="R21" i="146"/>
  <c r="R20" i="146"/>
  <c r="R19" i="146"/>
  <c r="R18" i="146"/>
  <c r="R17" i="146"/>
  <c r="R16" i="146"/>
  <c r="R15" i="146"/>
  <c r="R14" i="146"/>
  <c r="R11" i="146"/>
  <c r="R10" i="146"/>
  <c r="R9" i="146"/>
  <c r="R8" i="146"/>
  <c r="R7" i="146"/>
  <c r="R6" i="146"/>
  <c r="R5" i="146"/>
  <c r="R4" i="146"/>
  <c r="R3" i="146"/>
  <c r="M10" i="141"/>
  <c r="Q14" i="143"/>
  <c r="Q8" i="143"/>
  <c r="J10" i="141"/>
  <c r="Q20" i="143"/>
  <c r="R10" i="78"/>
  <c r="Q16" i="143"/>
  <c r="Q4" i="142"/>
  <c r="G10" i="141"/>
  <c r="Q10" i="143"/>
  <c r="Q22" i="143"/>
  <c r="Q3" i="143"/>
  <c r="Q24" i="143"/>
  <c r="Q23" i="143"/>
  <c r="Q21" i="143"/>
  <c r="Q19" i="143"/>
  <c r="Q18" i="143"/>
  <c r="Q17" i="143"/>
  <c r="Q15" i="143"/>
  <c r="Q13" i="143"/>
  <c r="Q12" i="143"/>
  <c r="Q11" i="143"/>
  <c r="Q9" i="143"/>
  <c r="Q7" i="143"/>
  <c r="Q6" i="143"/>
  <c r="Q5" i="143"/>
  <c r="Q4" i="143"/>
  <c r="Q22" i="142"/>
  <c r="Q10" i="142"/>
  <c r="Q16" i="142"/>
  <c r="Q12" i="142"/>
  <c r="Q18" i="142"/>
  <c r="Q24" i="142"/>
  <c r="Q7" i="142"/>
  <c r="Q23" i="142"/>
  <c r="Q21" i="142"/>
  <c r="Q20" i="142"/>
  <c r="Q19" i="142"/>
  <c r="Q17" i="142"/>
  <c r="Q15" i="142"/>
  <c r="Q14" i="142"/>
  <c r="Q13" i="142"/>
  <c r="Q11" i="142"/>
  <c r="Q9" i="142"/>
  <c r="Q8" i="142"/>
  <c r="Q6" i="142"/>
  <c r="Q5" i="142"/>
  <c r="Q3" i="142"/>
  <c r="N10" i="137"/>
  <c r="M10" i="78"/>
  <c r="L10" i="78"/>
  <c r="H10" i="137"/>
  <c r="Q10" i="139"/>
  <c r="Q22" i="139"/>
  <c r="Q18" i="139"/>
  <c r="Q4" i="139"/>
  <c r="Q16" i="139"/>
  <c r="G10" i="78"/>
  <c r="Q24" i="139"/>
  <c r="Q6" i="139"/>
  <c r="Q4" i="138"/>
  <c r="Q23" i="139"/>
  <c r="Q21" i="139"/>
  <c r="Q20" i="139"/>
  <c r="Q19" i="139"/>
  <c r="Q17" i="139"/>
  <c r="Q15" i="139"/>
  <c r="Q14" i="139"/>
  <c r="Q13" i="139"/>
  <c r="Q12" i="139"/>
  <c r="Q11" i="139"/>
  <c r="Q9" i="139"/>
  <c r="Q8" i="139"/>
  <c r="Q7" i="139"/>
  <c r="Q5" i="139"/>
  <c r="Q3" i="139"/>
  <c r="Q19" i="138"/>
  <c r="Q13" i="138"/>
  <c r="Q21" i="138"/>
  <c r="F10" i="78"/>
  <c r="Q15" i="138"/>
  <c r="Q24" i="138"/>
  <c r="Q23" i="138"/>
  <c r="Q22" i="138"/>
  <c r="Q20" i="138"/>
  <c r="Q18" i="138"/>
  <c r="Q17" i="138"/>
  <c r="Q16" i="138"/>
  <c r="Q14" i="138"/>
  <c r="Q12" i="138"/>
  <c r="Q11" i="138"/>
  <c r="Q10" i="138"/>
  <c r="Q9" i="138"/>
  <c r="Q8" i="138"/>
  <c r="Q7" i="138"/>
  <c r="Q6" i="138"/>
  <c r="Q5" i="138"/>
  <c r="Q3" i="138"/>
  <c r="AF10" i="78"/>
  <c r="Q10" i="148"/>
  <c r="R10" i="151"/>
  <c r="I10" i="145"/>
  <c r="P10" i="147"/>
  <c r="H10" i="145"/>
  <c r="P10" i="148"/>
  <c r="P10" i="146"/>
  <c r="E10" i="145"/>
  <c r="N10" i="141"/>
  <c r="P22" i="142"/>
  <c r="L10" i="141"/>
  <c r="P14" i="142"/>
  <c r="K10" i="141"/>
  <c r="P21" i="144"/>
  <c r="P6" i="143"/>
  <c r="P10" i="144"/>
  <c r="P18" i="142"/>
  <c r="P16" i="142"/>
  <c r="I10" i="141"/>
  <c r="O15" i="144"/>
  <c r="O21" i="143"/>
  <c r="Q10" i="144"/>
  <c r="F10" i="141"/>
  <c r="O17" i="142"/>
  <c r="E10" i="141"/>
  <c r="P21" i="140"/>
  <c r="P23" i="139"/>
  <c r="K10" i="137"/>
  <c r="P10" i="138"/>
  <c r="P23" i="140"/>
  <c r="P18" i="140"/>
  <c r="P24" i="139"/>
  <c r="J10" i="137"/>
  <c r="P10" i="137" s="1"/>
  <c r="I10" i="78"/>
  <c r="O19" i="140"/>
  <c r="Q10" i="140"/>
  <c r="BD11" i="105"/>
  <c r="O10" i="138"/>
  <c r="Q5" i="140"/>
  <c r="Q10" i="151"/>
  <c r="Q10" i="145"/>
  <c r="Q10" i="146"/>
  <c r="Q20" i="147"/>
  <c r="AK10" i="77"/>
  <c r="AJ10" i="77"/>
  <c r="Q10" i="147"/>
  <c r="R10" i="148"/>
  <c r="O10" i="149"/>
  <c r="Q10" i="149"/>
  <c r="P10" i="149"/>
  <c r="O10" i="150"/>
  <c r="P10" i="150"/>
  <c r="Q10" i="150"/>
  <c r="P10" i="151"/>
  <c r="Q17" i="148"/>
  <c r="Q21" i="148"/>
  <c r="Q15" i="148"/>
  <c r="Q14" i="148"/>
  <c r="Q11" i="148"/>
  <c r="P21" i="148"/>
  <c r="Q13" i="148"/>
  <c r="Q12" i="147"/>
  <c r="Q24" i="147"/>
  <c r="Q5" i="147"/>
  <c r="Q14" i="147"/>
  <c r="P11" i="146"/>
  <c r="P19" i="146"/>
  <c r="Q14" i="146"/>
  <c r="P6" i="146"/>
  <c r="Q9" i="146"/>
  <c r="Q8" i="146"/>
  <c r="O10" i="140"/>
  <c r="R17" i="148"/>
  <c r="P20" i="148"/>
  <c r="O10" i="144"/>
  <c r="Q16" i="147"/>
  <c r="Q15" i="146"/>
  <c r="Q20" i="146"/>
  <c r="Q18" i="147"/>
  <c r="Q22" i="147"/>
  <c r="Q6" i="148"/>
  <c r="P7" i="148"/>
  <c r="Q12" i="148"/>
  <c r="R16" i="148"/>
  <c r="P16" i="146"/>
  <c r="P19" i="147"/>
  <c r="P9" i="146"/>
  <c r="Q13" i="146"/>
  <c r="Q21" i="146"/>
  <c r="Q24" i="146"/>
  <c r="Q13" i="147"/>
  <c r="P14" i="147"/>
  <c r="P15" i="147"/>
  <c r="Q23" i="148"/>
  <c r="Q17" i="146"/>
  <c r="Q7" i="147"/>
  <c r="Q9" i="147"/>
  <c r="Q23" i="147"/>
  <c r="Q19" i="148"/>
  <c r="P24" i="148"/>
  <c r="Q4" i="146"/>
  <c r="P14" i="146"/>
  <c r="Q6" i="147"/>
  <c r="Q19" i="147"/>
  <c r="Q21" i="147"/>
  <c r="P22" i="147"/>
  <c r="Q16" i="148"/>
  <c r="P10" i="139"/>
  <c r="P24" i="146"/>
  <c r="Q11" i="147"/>
  <c r="Q4" i="148"/>
  <c r="R13" i="148"/>
  <c r="Q18" i="148"/>
  <c r="P10" i="140"/>
  <c r="Q24" i="148"/>
  <c r="Q3" i="148"/>
  <c r="P16" i="148"/>
  <c r="Q22" i="148"/>
  <c r="O10" i="139"/>
  <c r="P12" i="148"/>
  <c r="Q20" i="148"/>
  <c r="O10" i="142"/>
  <c r="P10" i="143"/>
  <c r="P10" i="142"/>
  <c r="O10" i="143"/>
  <c r="Q21" i="144"/>
  <c r="O18" i="144"/>
  <c r="O19" i="144"/>
  <c r="Q13" i="144"/>
  <c r="Q16" i="144"/>
  <c r="P6" i="144"/>
  <c r="P11" i="144"/>
  <c r="P5" i="144"/>
  <c r="O5" i="144"/>
  <c r="O22" i="144"/>
  <c r="P23" i="144"/>
  <c r="O3" i="144"/>
  <c r="O12" i="144"/>
  <c r="P9" i="144"/>
  <c r="Q14" i="144"/>
  <c r="O23" i="144"/>
  <c r="Q18" i="144"/>
  <c r="O20" i="144"/>
  <c r="P4" i="144"/>
  <c r="O16" i="144"/>
  <c r="O9" i="144"/>
  <c r="P19" i="144"/>
  <c r="Q4" i="144"/>
  <c r="P15" i="144"/>
  <c r="P18" i="144"/>
  <c r="O6" i="144"/>
  <c r="P13" i="144"/>
  <c r="Q24" i="144"/>
  <c r="P3" i="143"/>
  <c r="P13" i="143"/>
  <c r="O4" i="143"/>
  <c r="P20" i="143"/>
  <c r="P15" i="143"/>
  <c r="P21" i="143"/>
  <c r="O9" i="143"/>
  <c r="P8" i="143"/>
  <c r="P9" i="143"/>
  <c r="P12" i="143"/>
  <c r="O18" i="143"/>
  <c r="O5" i="143"/>
  <c r="O16" i="143"/>
  <c r="P24" i="143"/>
  <c r="P17" i="143"/>
  <c r="P18" i="143"/>
  <c r="O20" i="143"/>
  <c r="P23" i="143"/>
  <c r="P4" i="142"/>
  <c r="P13" i="142"/>
  <c r="P5" i="142"/>
  <c r="O15" i="142"/>
  <c r="P17" i="142"/>
  <c r="P9" i="142"/>
  <c r="O14" i="142"/>
  <c r="P15" i="142"/>
  <c r="O21" i="142"/>
  <c r="P23" i="142"/>
  <c r="P21" i="142"/>
  <c r="O9" i="142"/>
  <c r="O18" i="142"/>
  <c r="P24" i="142"/>
  <c r="P15" i="140"/>
  <c r="O24" i="140"/>
  <c r="P13" i="140"/>
  <c r="P11" i="140"/>
  <c r="Q7" i="140"/>
  <c r="O3" i="140"/>
  <c r="P20" i="140"/>
  <c r="P4" i="140"/>
  <c r="O7" i="140"/>
  <c r="Q18" i="140"/>
  <c r="P24" i="140"/>
  <c r="Q21" i="140"/>
  <c r="Q4" i="140"/>
  <c r="O20" i="140"/>
  <c r="Q16" i="140"/>
  <c r="P6" i="140"/>
  <c r="P7" i="140"/>
  <c r="Q9" i="140"/>
  <c r="P9" i="140"/>
  <c r="P22" i="140"/>
  <c r="O3" i="139"/>
  <c r="P6" i="139"/>
  <c r="P11" i="139"/>
  <c r="P16" i="139"/>
  <c r="P21" i="139"/>
  <c r="P15" i="139"/>
  <c r="P8" i="139"/>
  <c r="O12" i="139"/>
  <c r="P9" i="139"/>
  <c r="P14" i="139"/>
  <c r="P18" i="139"/>
  <c r="O8" i="139"/>
  <c r="O23" i="139"/>
  <c r="P12" i="139"/>
  <c r="O14" i="139"/>
  <c r="O18" i="139"/>
  <c r="P13" i="139"/>
  <c r="P3" i="139"/>
  <c r="O24" i="139"/>
  <c r="P5" i="139"/>
  <c r="O13" i="139"/>
  <c r="P19" i="139"/>
  <c r="P15" i="138"/>
  <c r="P21" i="138"/>
  <c r="P7" i="138"/>
  <c r="O6" i="138"/>
  <c r="O17" i="138"/>
  <c r="P17" i="138"/>
  <c r="P18" i="138"/>
  <c r="P4" i="138"/>
  <c r="P6" i="138"/>
  <c r="P13" i="138"/>
  <c r="P3" i="138"/>
  <c r="P12" i="138"/>
  <c r="O9" i="138"/>
  <c r="P9" i="138"/>
  <c r="O16" i="138"/>
  <c r="O4" i="138"/>
  <c r="P20" i="138"/>
  <c r="P23" i="138"/>
  <c r="P14" i="138"/>
  <c r="O18" i="138"/>
  <c r="O21" i="138"/>
  <c r="P20" i="139"/>
  <c r="Q12" i="140"/>
  <c r="O12" i="140"/>
  <c r="O18" i="140"/>
  <c r="O5" i="138"/>
  <c r="P8" i="138"/>
  <c r="O11" i="138"/>
  <c r="P22" i="138"/>
  <c r="O24" i="138"/>
  <c r="O4" i="139"/>
  <c r="O7" i="139"/>
  <c r="Q8" i="140"/>
  <c r="O8" i="140"/>
  <c r="O19" i="138"/>
  <c r="O16" i="140"/>
  <c r="O22" i="138"/>
  <c r="O15" i="139"/>
  <c r="O20" i="139"/>
  <c r="O14" i="138"/>
  <c r="O12" i="138"/>
  <c r="P16" i="138"/>
  <c r="O23" i="138"/>
  <c r="O5" i="139"/>
  <c r="Q13" i="140"/>
  <c r="O8" i="138"/>
  <c r="O15" i="138"/>
  <c r="O14" i="140"/>
  <c r="Q14" i="140"/>
  <c r="P11" i="138"/>
  <c r="O20" i="138"/>
  <c r="P4" i="139"/>
  <c r="O9" i="139"/>
  <c r="P17" i="139"/>
  <c r="O21" i="139"/>
  <c r="Q22" i="140"/>
  <c r="O3" i="138"/>
  <c r="P5" i="138"/>
  <c r="O7" i="138"/>
  <c r="O13" i="138"/>
  <c r="P19" i="138"/>
  <c r="P24" i="138"/>
  <c r="O6" i="139"/>
  <c r="P7" i="139"/>
  <c r="O16" i="139"/>
  <c r="O22" i="139"/>
  <c r="O11" i="139"/>
  <c r="P22" i="139"/>
  <c r="P3" i="140"/>
  <c r="O11" i="140"/>
  <c r="P14" i="140"/>
  <c r="P19" i="140"/>
  <c r="O21" i="140"/>
  <c r="Q23" i="140"/>
  <c r="P12" i="140"/>
  <c r="P17" i="140"/>
  <c r="O23" i="140"/>
  <c r="O4" i="142"/>
  <c r="Q17" i="140"/>
  <c r="O17" i="140"/>
  <c r="O19" i="139"/>
  <c r="O4" i="140"/>
  <c r="Q6" i="140"/>
  <c r="Q24" i="140"/>
  <c r="O6" i="142"/>
  <c r="O17" i="139"/>
  <c r="O6" i="140"/>
  <c r="Q3" i="146"/>
  <c r="P7" i="142"/>
  <c r="O13" i="142"/>
  <c r="P5" i="140"/>
  <c r="O9" i="140"/>
  <c r="O15" i="140"/>
  <c r="O22" i="143"/>
  <c r="O3" i="142"/>
  <c r="P22" i="144"/>
  <c r="P4" i="143"/>
  <c r="O14" i="143"/>
  <c r="P20" i="144"/>
  <c r="O23" i="143"/>
  <c r="P7" i="146"/>
  <c r="O11" i="142"/>
  <c r="O12" i="143"/>
  <c r="O5" i="140"/>
  <c r="P8" i="140"/>
  <c r="O13" i="140"/>
  <c r="Q15" i="140"/>
  <c r="P16" i="140"/>
  <c r="O22" i="140"/>
  <c r="P6" i="142"/>
  <c r="O20" i="142"/>
  <c r="O3" i="143"/>
  <c r="P7" i="143"/>
  <c r="O8" i="143"/>
  <c r="P19" i="143"/>
  <c r="Q3" i="140"/>
  <c r="Q20" i="140"/>
  <c r="O12" i="142"/>
  <c r="O23" i="142"/>
  <c r="O6" i="143"/>
  <c r="O13" i="143"/>
  <c r="P12" i="146"/>
  <c r="Q11" i="140"/>
  <c r="Q19" i="140"/>
  <c r="O8" i="142"/>
  <c r="P12" i="142"/>
  <c r="O16" i="142"/>
  <c r="P19" i="142"/>
  <c r="O11" i="143"/>
  <c r="P14" i="143"/>
  <c r="Q6" i="144"/>
  <c r="Q9" i="144"/>
  <c r="P18" i="146"/>
  <c r="P3" i="142"/>
  <c r="O7" i="142"/>
  <c r="P11" i="142"/>
  <c r="P20" i="142"/>
  <c r="O24" i="142"/>
  <c r="P5" i="143"/>
  <c r="O19" i="143"/>
  <c r="P22" i="143"/>
  <c r="P3" i="144"/>
  <c r="Q17" i="144"/>
  <c r="O17" i="144"/>
  <c r="O19" i="142"/>
  <c r="O7" i="143"/>
  <c r="P11" i="143"/>
  <c r="O24" i="143"/>
  <c r="Q12" i="144"/>
  <c r="Q23" i="144"/>
  <c r="O5" i="142"/>
  <c r="P8" i="142"/>
  <c r="O22" i="142"/>
  <c r="O15" i="143"/>
  <c r="P16" i="143"/>
  <c r="O17" i="143"/>
  <c r="Q7" i="144"/>
  <c r="Q8" i="144"/>
  <c r="O8" i="144"/>
  <c r="Q15" i="144"/>
  <c r="O4" i="144"/>
  <c r="P7" i="144"/>
  <c r="O14" i="144"/>
  <c r="P17" i="144"/>
  <c r="O21" i="144"/>
  <c r="P24" i="144"/>
  <c r="P3" i="146"/>
  <c r="Q12" i="146"/>
  <c r="Q18" i="146"/>
  <c r="Q23" i="146"/>
  <c r="P8" i="144"/>
  <c r="O13" i="144"/>
  <c r="P16" i="144"/>
  <c r="Q11" i="146"/>
  <c r="P20" i="146"/>
  <c r="Q3" i="144"/>
  <c r="O7" i="144"/>
  <c r="P14" i="144"/>
  <c r="Q20" i="144"/>
  <c r="O24" i="144"/>
  <c r="P5" i="146"/>
  <c r="Q6" i="146"/>
  <c r="P3" i="148"/>
  <c r="Q5" i="144"/>
  <c r="O11" i="144"/>
  <c r="P12" i="144"/>
  <c r="Q22" i="144"/>
  <c r="Q22" i="146"/>
  <c r="P23" i="146"/>
  <c r="Q11" i="144"/>
  <c r="Q19" i="144"/>
  <c r="Q16" i="146"/>
  <c r="Q3" i="147"/>
  <c r="P5" i="147"/>
  <c r="P17" i="147"/>
  <c r="Q5" i="146"/>
  <c r="Q7" i="146"/>
  <c r="P8" i="146"/>
  <c r="Q19" i="146"/>
  <c r="P22" i="146"/>
  <c r="P4" i="147"/>
  <c r="P9" i="147"/>
  <c r="R3" i="148"/>
  <c r="R8" i="148"/>
  <c r="P15" i="146"/>
  <c r="P13" i="146"/>
  <c r="Q15" i="147"/>
  <c r="P21" i="147"/>
  <c r="P23" i="147"/>
  <c r="P4" i="146"/>
  <c r="P21" i="146"/>
  <c r="P3" i="147"/>
  <c r="P13" i="147"/>
  <c r="P20" i="147"/>
  <c r="P6" i="147"/>
  <c r="P18" i="147"/>
  <c r="P17" i="146"/>
  <c r="R9" i="148"/>
  <c r="P9" i="148"/>
  <c r="P8" i="147"/>
  <c r="P11" i="147"/>
  <c r="Q17" i="147"/>
  <c r="P24" i="147"/>
  <c r="R4" i="148"/>
  <c r="R5" i="148"/>
  <c r="P5" i="148"/>
  <c r="Q8" i="148"/>
  <c r="P17" i="148"/>
  <c r="R19" i="148"/>
  <c r="P19" i="148"/>
  <c r="P7" i="147"/>
  <c r="R20" i="148"/>
  <c r="Q4" i="147"/>
  <c r="P12" i="147"/>
  <c r="Q7" i="148"/>
  <c r="R12" i="148"/>
  <c r="R14" i="148"/>
  <c r="P14" i="148"/>
  <c r="Q8" i="147"/>
  <c r="P16" i="147"/>
  <c r="Q5" i="148"/>
  <c r="R7" i="148"/>
  <c r="Q9" i="148"/>
  <c r="R23" i="148"/>
  <c r="P23" i="148"/>
  <c r="P4" i="148"/>
  <c r="R6" i="148"/>
  <c r="P6" i="148"/>
  <c r="R18" i="148"/>
  <c r="P18" i="148"/>
  <c r="R21" i="148"/>
  <c r="R24" i="148"/>
  <c r="P8" i="148"/>
  <c r="R11" i="148"/>
  <c r="P11" i="148"/>
  <c r="R22" i="148"/>
  <c r="P22" i="148"/>
  <c r="P13" i="148"/>
  <c r="R15" i="148"/>
  <c r="P15" i="148"/>
  <c r="BH11" i="14"/>
  <c r="BG1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4" i="14"/>
  <c r="AA10" i="85"/>
  <c r="AB10" i="85"/>
  <c r="AC10" i="85"/>
  <c r="AD10" i="85"/>
  <c r="AE10" i="85"/>
  <c r="AF10" i="85"/>
  <c r="AG10" i="85"/>
  <c r="AH10" i="85"/>
  <c r="AI10" i="85"/>
  <c r="AJ10" i="85"/>
  <c r="AK10" i="85"/>
  <c r="R10" i="145" l="1"/>
  <c r="P10" i="145"/>
  <c r="AL10" i="85"/>
  <c r="P10" i="141"/>
  <c r="Q10" i="141"/>
  <c r="O10" i="141"/>
  <c r="E23" i="78"/>
  <c r="E23" i="137"/>
  <c r="E15" i="137"/>
  <c r="E15" i="78"/>
  <c r="E7" i="137"/>
  <c r="E7" i="78"/>
  <c r="E22" i="137"/>
  <c r="E22" i="78"/>
  <c r="E14" i="137"/>
  <c r="E14" i="78"/>
  <c r="E6" i="137"/>
  <c r="E6" i="78"/>
  <c r="E16" i="78"/>
  <c r="E16" i="137"/>
  <c r="E5" i="78"/>
  <c r="E5" i="137"/>
  <c r="E4" i="137"/>
  <c r="E4" i="78"/>
  <c r="E19" i="78"/>
  <c r="E19" i="137"/>
  <c r="E11" i="78"/>
  <c r="E11" i="137"/>
  <c r="E8" i="78"/>
  <c r="E8" i="137"/>
  <c r="E21" i="78"/>
  <c r="E21" i="137"/>
  <c r="E20" i="78"/>
  <c r="E20" i="137"/>
  <c r="E18" i="137"/>
  <c r="E18" i="78"/>
  <c r="E10" i="137"/>
  <c r="E10" i="78"/>
  <c r="E24" i="78"/>
  <c r="E24" i="137"/>
  <c r="E13" i="78"/>
  <c r="E13" i="137"/>
  <c r="E12" i="78"/>
  <c r="E12" i="137"/>
  <c r="E3" i="78"/>
  <c r="E3" i="137"/>
  <c r="E17" i="137"/>
  <c r="E17" i="78"/>
  <c r="E9" i="78"/>
  <c r="E9" i="137"/>
  <c r="G26" i="146"/>
  <c r="G25" i="146"/>
  <c r="P25" i="146"/>
  <c r="Q29" i="147"/>
  <c r="G29" i="146"/>
  <c r="Q26" i="146"/>
  <c r="P26" i="144"/>
  <c r="P26" i="143"/>
  <c r="G26" i="143"/>
  <c r="G28" i="139"/>
  <c r="P26" i="139"/>
  <c r="G25" i="139"/>
  <c r="O25" i="139"/>
  <c r="P29" i="139"/>
  <c r="O28" i="138"/>
  <c r="G26" i="138"/>
  <c r="P29" i="138"/>
  <c r="R27" i="147"/>
  <c r="G27" i="147"/>
  <c r="R30" i="147"/>
  <c r="G30" i="147"/>
  <c r="G29" i="143"/>
  <c r="O28" i="139"/>
  <c r="G29" i="144"/>
  <c r="G29" i="138"/>
  <c r="P29" i="143"/>
  <c r="G26" i="147"/>
  <c r="Q26" i="147"/>
  <c r="O28" i="143"/>
  <c r="G25" i="143"/>
  <c r="O25" i="143"/>
  <c r="G28" i="143"/>
  <c r="O25" i="144"/>
  <c r="G28" i="144"/>
  <c r="G25" i="144"/>
  <c r="O28" i="144"/>
  <c r="P29" i="144"/>
  <c r="G25" i="138"/>
  <c r="Q31" i="142"/>
  <c r="G28" i="142"/>
  <c r="G31" i="142"/>
  <c r="Q28" i="142"/>
  <c r="Q29" i="146"/>
  <c r="G29" i="147"/>
  <c r="Q27" i="143"/>
  <c r="G27" i="143"/>
  <c r="Q30" i="143"/>
  <c r="G30" i="143"/>
  <c r="Q30" i="144"/>
  <c r="G30" i="144"/>
  <c r="Q27" i="144"/>
  <c r="G27" i="144"/>
  <c r="G26" i="144"/>
  <c r="G28" i="146"/>
  <c r="G29" i="139"/>
  <c r="Q27" i="138"/>
  <c r="G27" i="138"/>
  <c r="Q30" i="138"/>
  <c r="G30" i="138"/>
  <c r="Q30" i="139"/>
  <c r="Q27" i="139"/>
  <c r="G27" i="139"/>
  <c r="G30" i="139"/>
  <c r="P26" i="138"/>
  <c r="O25" i="138"/>
  <c r="P25" i="148"/>
  <c r="P28" i="148"/>
  <c r="G28" i="148"/>
  <c r="G25" i="148"/>
  <c r="Q26" i="148"/>
  <c r="Q29" i="148"/>
  <c r="G29" i="148"/>
  <c r="G26" i="148"/>
  <c r="P27" i="142"/>
  <c r="P30" i="142"/>
  <c r="G27" i="142"/>
  <c r="G30" i="142"/>
  <c r="P28" i="146"/>
  <c r="G26" i="139"/>
  <c r="G28" i="138"/>
  <c r="O25" i="140"/>
  <c r="G25" i="140"/>
  <c r="G28" i="140"/>
  <c r="O28" i="140"/>
  <c r="R30" i="146"/>
  <c r="G30" i="146"/>
  <c r="R27" i="146"/>
  <c r="G27" i="146"/>
  <c r="P26" i="140"/>
  <c r="G26" i="140"/>
  <c r="P29" i="140"/>
  <c r="G29" i="140"/>
  <c r="P28" i="147"/>
  <c r="G28" i="147"/>
  <c r="P25" i="147"/>
  <c r="G25" i="147"/>
  <c r="R27" i="148"/>
  <c r="G27" i="148"/>
  <c r="R30" i="148"/>
  <c r="G30" i="148"/>
  <c r="O29" i="142"/>
  <c r="G29" i="142"/>
  <c r="Q30" i="140"/>
  <c r="G30" i="140"/>
  <c r="Q27" i="140"/>
  <c r="G27" i="140"/>
  <c r="P10" i="85"/>
  <c r="Q10" i="85"/>
  <c r="R10" i="85"/>
  <c r="S10" i="85"/>
  <c r="T10" i="85"/>
  <c r="U10" i="85"/>
  <c r="V10" i="85"/>
  <c r="W10" i="85"/>
  <c r="X10" i="85"/>
  <c r="Y10" i="85"/>
  <c r="F10" i="85"/>
  <c r="G10" i="85"/>
  <c r="H10" i="85"/>
  <c r="I10" i="85"/>
  <c r="J10" i="85"/>
  <c r="K10" i="85"/>
  <c r="L10" i="85"/>
  <c r="M10" i="85"/>
  <c r="N10" i="85"/>
  <c r="E10" i="85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Z10" i="92"/>
  <c r="AA10" i="92"/>
  <c r="AB10" i="92"/>
  <c r="AC10" i="92"/>
  <c r="AD10" i="92"/>
  <c r="AE10" i="92"/>
  <c r="AF10" i="92"/>
  <c r="AG10" i="92"/>
  <c r="AH10" i="92"/>
  <c r="AI10" i="92"/>
  <c r="F23" i="92"/>
  <c r="G23" i="92"/>
  <c r="H23" i="92"/>
  <c r="I23" i="92"/>
  <c r="J23" i="92"/>
  <c r="K23" i="92"/>
  <c r="L23" i="92"/>
  <c r="M23" i="92"/>
  <c r="N23" i="92"/>
  <c r="O23" i="92"/>
  <c r="P23" i="92"/>
  <c r="Q23" i="92"/>
  <c r="R23" i="92"/>
  <c r="S23" i="92"/>
  <c r="T23" i="92"/>
  <c r="U23" i="92"/>
  <c r="V23" i="92"/>
  <c r="W23" i="92"/>
  <c r="X23" i="92"/>
  <c r="Y23" i="92"/>
  <c r="Z23" i="92"/>
  <c r="AA23" i="92"/>
  <c r="AB23" i="92"/>
  <c r="AC23" i="92"/>
  <c r="AD23" i="92"/>
  <c r="AE23" i="92"/>
  <c r="AF23" i="92"/>
  <c r="AG23" i="92"/>
  <c r="AH23" i="92"/>
  <c r="AI23" i="92"/>
  <c r="E10" i="92"/>
  <c r="E10" i="9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AH10" i="91"/>
  <c r="AI10" i="91"/>
  <c r="E23" i="91"/>
  <c r="F23" i="91"/>
  <c r="G23" i="91"/>
  <c r="H23" i="91"/>
  <c r="I23" i="91"/>
  <c r="J23" i="91"/>
  <c r="K23" i="91"/>
  <c r="L23" i="91"/>
  <c r="M23" i="91"/>
  <c r="N23" i="91"/>
  <c r="O23" i="91"/>
  <c r="P23" i="91"/>
  <c r="Q23" i="91"/>
  <c r="R23" i="91"/>
  <c r="S23" i="91"/>
  <c r="T23" i="91"/>
  <c r="U23" i="91"/>
  <c r="V23" i="91"/>
  <c r="W23" i="91"/>
  <c r="X23" i="91"/>
  <c r="Y23" i="91"/>
  <c r="Z23" i="91"/>
  <c r="AA23" i="91"/>
  <c r="AB23" i="91"/>
  <c r="AC23" i="91"/>
  <c r="AD23" i="91"/>
  <c r="AE23" i="91"/>
  <c r="AF23" i="91"/>
  <c r="AG23" i="91"/>
  <c r="AH23" i="91"/>
  <c r="AI23" i="9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Z10" i="71"/>
  <c r="AA10" i="71"/>
  <c r="AB10" i="71"/>
  <c r="AC10" i="71"/>
  <c r="AD10" i="71"/>
  <c r="AE10" i="71"/>
  <c r="AF10" i="71"/>
  <c r="AG10" i="71"/>
  <c r="AH10" i="71"/>
  <c r="AI10" i="71"/>
  <c r="E10" i="71"/>
  <c r="F10" i="73"/>
  <c r="G10" i="73"/>
  <c r="H10" i="73"/>
  <c r="I10" i="73"/>
  <c r="J10" i="73"/>
  <c r="K10" i="73"/>
  <c r="L10" i="73"/>
  <c r="M10" i="73"/>
  <c r="N10" i="73"/>
  <c r="O10" i="73"/>
  <c r="P10" i="73"/>
  <c r="Q10" i="73"/>
  <c r="R10" i="73"/>
  <c r="S10" i="73"/>
  <c r="T10" i="73"/>
  <c r="U10" i="73"/>
  <c r="V10" i="73"/>
  <c r="W10" i="73"/>
  <c r="X10" i="73"/>
  <c r="Y10" i="73"/>
  <c r="Z10" i="73"/>
  <c r="AA10" i="73"/>
  <c r="AB10" i="73"/>
  <c r="AC10" i="73"/>
  <c r="AD10" i="73"/>
  <c r="AE10" i="73"/>
  <c r="AF10" i="73"/>
  <c r="AG10" i="73"/>
  <c r="AH10" i="73"/>
  <c r="AI10" i="73"/>
  <c r="F4" i="67"/>
  <c r="G4" i="67"/>
  <c r="H4" i="67"/>
  <c r="I4" i="67"/>
  <c r="J4" i="67"/>
  <c r="K4" i="67"/>
  <c r="L4" i="67"/>
  <c r="M4" i="67"/>
  <c r="N4" i="67"/>
  <c r="O4" i="67"/>
  <c r="P4" i="67"/>
  <c r="Q4" i="67"/>
  <c r="R4" i="67"/>
  <c r="S4" i="67"/>
  <c r="T4" i="67"/>
  <c r="U4" i="67"/>
  <c r="V4" i="67"/>
  <c r="W4" i="67"/>
  <c r="X4" i="67"/>
  <c r="Y4" i="67"/>
  <c r="Z4" i="67"/>
  <c r="AA4" i="67"/>
  <c r="AB4" i="67"/>
  <c r="AC4" i="67"/>
  <c r="AD4" i="67"/>
  <c r="AE4" i="67"/>
  <c r="AF4" i="67"/>
  <c r="AG4" i="67"/>
  <c r="AH4" i="67"/>
  <c r="AI4" i="67"/>
  <c r="F5" i="67"/>
  <c r="G5" i="67"/>
  <c r="H5" i="67"/>
  <c r="I5" i="67"/>
  <c r="J5" i="67"/>
  <c r="K5" i="67"/>
  <c r="L5" i="67"/>
  <c r="M5" i="67"/>
  <c r="N5" i="67"/>
  <c r="O5" i="67"/>
  <c r="P5" i="67"/>
  <c r="Q5" i="67"/>
  <c r="R5" i="67"/>
  <c r="S5" i="67"/>
  <c r="T5" i="67"/>
  <c r="U5" i="67"/>
  <c r="V5" i="67"/>
  <c r="W5" i="67"/>
  <c r="X5" i="67"/>
  <c r="Y5" i="67"/>
  <c r="Z5" i="67"/>
  <c r="AA5" i="67"/>
  <c r="AB5" i="67"/>
  <c r="AC5" i="67"/>
  <c r="AD5" i="67"/>
  <c r="AE5" i="67"/>
  <c r="AF5" i="67"/>
  <c r="AG5" i="67"/>
  <c r="AH5" i="67"/>
  <c r="AI5" i="67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Y6" i="67"/>
  <c r="Z6" i="67"/>
  <c r="AA6" i="67"/>
  <c r="AB6" i="67"/>
  <c r="AC6" i="67"/>
  <c r="AD6" i="67"/>
  <c r="AE6" i="67"/>
  <c r="AF6" i="67"/>
  <c r="AG6" i="67"/>
  <c r="AH6" i="67"/>
  <c r="AI6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Y7" i="67"/>
  <c r="Z7" i="67"/>
  <c r="AA7" i="67"/>
  <c r="AB7" i="67"/>
  <c r="AC7" i="67"/>
  <c r="AD7" i="67"/>
  <c r="AE7" i="67"/>
  <c r="AF7" i="67"/>
  <c r="AG7" i="67"/>
  <c r="AH7" i="67"/>
  <c r="AI7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AG8" i="67"/>
  <c r="AH8" i="67"/>
  <c r="AI8" i="67"/>
  <c r="F9" i="67"/>
  <c r="G9" i="67"/>
  <c r="H9" i="67"/>
  <c r="I9" i="67"/>
  <c r="J9" i="67"/>
  <c r="K9" i="67"/>
  <c r="L9" i="67"/>
  <c r="M9" i="67"/>
  <c r="N9" i="67"/>
  <c r="O9" i="67"/>
  <c r="P9" i="67"/>
  <c r="Q9" i="67"/>
  <c r="R9" i="67"/>
  <c r="S9" i="67"/>
  <c r="T9" i="67"/>
  <c r="U9" i="67"/>
  <c r="V9" i="67"/>
  <c r="W9" i="67"/>
  <c r="X9" i="67"/>
  <c r="Y9" i="67"/>
  <c r="Z9" i="67"/>
  <c r="AA9" i="67"/>
  <c r="AB9" i="67"/>
  <c r="AC9" i="67"/>
  <c r="AD9" i="67"/>
  <c r="AE9" i="67"/>
  <c r="AF9" i="67"/>
  <c r="AG9" i="67"/>
  <c r="AH9" i="67"/>
  <c r="AI9" i="67"/>
  <c r="F10" i="67"/>
  <c r="G10" i="67"/>
  <c r="H10" i="67"/>
  <c r="I10" i="67"/>
  <c r="J10" i="67"/>
  <c r="K10" i="67"/>
  <c r="L10" i="67"/>
  <c r="M10" i="67"/>
  <c r="N10" i="67"/>
  <c r="O10" i="67"/>
  <c r="P10" i="67"/>
  <c r="Q10" i="67"/>
  <c r="R10" i="67"/>
  <c r="S10" i="67"/>
  <c r="T10" i="67"/>
  <c r="U10" i="67"/>
  <c r="V10" i="67"/>
  <c r="W10" i="67"/>
  <c r="X10" i="67"/>
  <c r="Y10" i="67"/>
  <c r="Z10" i="67"/>
  <c r="AA10" i="67"/>
  <c r="AB10" i="67"/>
  <c r="AC10" i="67"/>
  <c r="AD10" i="67"/>
  <c r="AE10" i="67"/>
  <c r="AF10" i="67"/>
  <c r="AG10" i="67"/>
  <c r="AH10" i="67"/>
  <c r="AI10" i="67"/>
  <c r="F11" i="67"/>
  <c r="G11" i="67"/>
  <c r="H11" i="67"/>
  <c r="I11" i="67"/>
  <c r="J11" i="67"/>
  <c r="K11" i="67"/>
  <c r="L11" i="67"/>
  <c r="M11" i="67"/>
  <c r="N11" i="67"/>
  <c r="O11" i="67"/>
  <c r="P11" i="67"/>
  <c r="Q11" i="67"/>
  <c r="R11" i="67"/>
  <c r="S11" i="67"/>
  <c r="T11" i="67"/>
  <c r="U11" i="67"/>
  <c r="V11" i="67"/>
  <c r="W11" i="67"/>
  <c r="X11" i="67"/>
  <c r="Y11" i="67"/>
  <c r="Z11" i="67"/>
  <c r="AA11" i="67"/>
  <c r="AB11" i="67"/>
  <c r="AC11" i="67"/>
  <c r="AD11" i="67"/>
  <c r="AE11" i="67"/>
  <c r="AF11" i="67"/>
  <c r="AG11" i="67"/>
  <c r="AH11" i="67"/>
  <c r="AI11" i="67"/>
  <c r="F12" i="67"/>
  <c r="G12" i="67"/>
  <c r="H12" i="67"/>
  <c r="I12" i="67"/>
  <c r="J12" i="67"/>
  <c r="K12" i="67"/>
  <c r="L12" i="67"/>
  <c r="M12" i="67"/>
  <c r="N12" i="67"/>
  <c r="O12" i="67"/>
  <c r="P12" i="67"/>
  <c r="Q12" i="67"/>
  <c r="R12" i="67"/>
  <c r="S12" i="67"/>
  <c r="T12" i="67"/>
  <c r="U12" i="67"/>
  <c r="V12" i="67"/>
  <c r="W12" i="67"/>
  <c r="X12" i="67"/>
  <c r="Y12" i="67"/>
  <c r="Z12" i="67"/>
  <c r="AA12" i="67"/>
  <c r="AB12" i="67"/>
  <c r="AC12" i="67"/>
  <c r="AD12" i="67"/>
  <c r="AE12" i="67"/>
  <c r="AF12" i="67"/>
  <c r="AG12" i="67"/>
  <c r="AH12" i="67"/>
  <c r="AI12" i="67"/>
  <c r="F13" i="67"/>
  <c r="G13" i="67"/>
  <c r="H13" i="67"/>
  <c r="I13" i="67"/>
  <c r="J13" i="67"/>
  <c r="K13" i="67"/>
  <c r="L13" i="67"/>
  <c r="M13" i="67"/>
  <c r="N13" i="67"/>
  <c r="O13" i="67"/>
  <c r="P13" i="67"/>
  <c r="Q13" i="67"/>
  <c r="R13" i="67"/>
  <c r="S13" i="67"/>
  <c r="T13" i="67"/>
  <c r="U13" i="67"/>
  <c r="V13" i="67"/>
  <c r="W13" i="67"/>
  <c r="X13" i="67"/>
  <c r="Y13" i="67"/>
  <c r="Z13" i="67"/>
  <c r="AA13" i="67"/>
  <c r="AB13" i="67"/>
  <c r="AC13" i="67"/>
  <c r="AD13" i="67"/>
  <c r="AE13" i="67"/>
  <c r="AF13" i="67"/>
  <c r="AG13" i="67"/>
  <c r="AH13" i="67"/>
  <c r="AI13" i="67"/>
  <c r="F14" i="67"/>
  <c r="G14" i="67"/>
  <c r="H14" i="67"/>
  <c r="I14" i="67"/>
  <c r="J14" i="67"/>
  <c r="K14" i="67"/>
  <c r="L14" i="67"/>
  <c r="M14" i="67"/>
  <c r="N14" i="67"/>
  <c r="O14" i="67"/>
  <c r="P14" i="67"/>
  <c r="Q14" i="67"/>
  <c r="R14" i="67"/>
  <c r="S14" i="67"/>
  <c r="T14" i="67"/>
  <c r="U14" i="67"/>
  <c r="V14" i="67"/>
  <c r="W14" i="67"/>
  <c r="X14" i="67"/>
  <c r="Y14" i="67"/>
  <c r="Z14" i="67"/>
  <c r="AA14" i="67"/>
  <c r="AB14" i="67"/>
  <c r="AC14" i="67"/>
  <c r="AD14" i="67"/>
  <c r="AE14" i="67"/>
  <c r="AF14" i="67"/>
  <c r="AG14" i="67"/>
  <c r="AH14" i="67"/>
  <c r="AI14" i="67"/>
  <c r="F15" i="67"/>
  <c r="G15" i="67"/>
  <c r="H15" i="67"/>
  <c r="I15" i="67"/>
  <c r="J15" i="67"/>
  <c r="K15" i="67"/>
  <c r="L15" i="67"/>
  <c r="M15" i="67"/>
  <c r="N15" i="67"/>
  <c r="O15" i="67"/>
  <c r="P15" i="67"/>
  <c r="Q15" i="67"/>
  <c r="R15" i="67"/>
  <c r="S15" i="67"/>
  <c r="T15" i="67"/>
  <c r="U15" i="67"/>
  <c r="V15" i="67"/>
  <c r="W15" i="67"/>
  <c r="X15" i="67"/>
  <c r="Y15" i="67"/>
  <c r="Z15" i="67"/>
  <c r="AA15" i="67"/>
  <c r="AB15" i="67"/>
  <c r="AC15" i="67"/>
  <c r="AD15" i="67"/>
  <c r="AE15" i="67"/>
  <c r="AF15" i="67"/>
  <c r="AG15" i="67"/>
  <c r="AH15" i="67"/>
  <c r="AI15" i="67"/>
  <c r="F16" i="67"/>
  <c r="G16" i="67"/>
  <c r="H16" i="67"/>
  <c r="I16" i="67"/>
  <c r="J16" i="67"/>
  <c r="K16" i="67"/>
  <c r="L16" i="67"/>
  <c r="M16" i="67"/>
  <c r="N16" i="67"/>
  <c r="O16" i="67"/>
  <c r="P16" i="67"/>
  <c r="Q16" i="67"/>
  <c r="R16" i="67"/>
  <c r="S16" i="67"/>
  <c r="T16" i="67"/>
  <c r="U16" i="67"/>
  <c r="V16" i="67"/>
  <c r="W16" i="67"/>
  <c r="X16" i="67"/>
  <c r="Y16" i="67"/>
  <c r="Z16" i="67"/>
  <c r="AA16" i="67"/>
  <c r="AB16" i="67"/>
  <c r="AC16" i="67"/>
  <c r="AD16" i="67"/>
  <c r="AE16" i="67"/>
  <c r="AF16" i="67"/>
  <c r="AG16" i="67"/>
  <c r="AH16" i="67"/>
  <c r="AI16" i="67"/>
  <c r="F17" i="67"/>
  <c r="G17" i="67"/>
  <c r="H17" i="67"/>
  <c r="I17" i="67"/>
  <c r="J17" i="67"/>
  <c r="K17" i="67"/>
  <c r="L17" i="67"/>
  <c r="M17" i="67"/>
  <c r="N17" i="67"/>
  <c r="O17" i="67"/>
  <c r="P17" i="67"/>
  <c r="Q17" i="67"/>
  <c r="R17" i="67"/>
  <c r="S17" i="67"/>
  <c r="T17" i="67"/>
  <c r="U17" i="67"/>
  <c r="V17" i="67"/>
  <c r="W17" i="67"/>
  <c r="X17" i="67"/>
  <c r="Y17" i="67"/>
  <c r="Z17" i="67"/>
  <c r="AA17" i="67"/>
  <c r="AB17" i="67"/>
  <c r="AC17" i="67"/>
  <c r="AD17" i="67"/>
  <c r="AE17" i="67"/>
  <c r="AF17" i="67"/>
  <c r="AG17" i="67"/>
  <c r="AH17" i="67"/>
  <c r="AI17" i="67"/>
  <c r="F18" i="67"/>
  <c r="G18" i="67"/>
  <c r="H18" i="67"/>
  <c r="I18" i="67"/>
  <c r="J18" i="67"/>
  <c r="K18" i="67"/>
  <c r="L18" i="67"/>
  <c r="M18" i="67"/>
  <c r="N18" i="67"/>
  <c r="O18" i="67"/>
  <c r="P18" i="67"/>
  <c r="Q18" i="67"/>
  <c r="R18" i="67"/>
  <c r="S18" i="67"/>
  <c r="T18" i="67"/>
  <c r="U18" i="67"/>
  <c r="V18" i="67"/>
  <c r="W18" i="67"/>
  <c r="X18" i="67"/>
  <c r="Y18" i="67"/>
  <c r="Z18" i="67"/>
  <c r="AA18" i="67"/>
  <c r="AB18" i="67"/>
  <c r="AC18" i="67"/>
  <c r="AD18" i="67"/>
  <c r="AE18" i="67"/>
  <c r="AF18" i="67"/>
  <c r="AG18" i="67"/>
  <c r="AH18" i="67"/>
  <c r="AI18" i="67"/>
  <c r="F19" i="67"/>
  <c r="G19" i="67"/>
  <c r="H19" i="67"/>
  <c r="I19" i="67"/>
  <c r="J19" i="67"/>
  <c r="K19" i="67"/>
  <c r="L19" i="67"/>
  <c r="M19" i="67"/>
  <c r="N19" i="67"/>
  <c r="O19" i="67"/>
  <c r="P19" i="67"/>
  <c r="Q19" i="67"/>
  <c r="R19" i="67"/>
  <c r="S19" i="67"/>
  <c r="T19" i="67"/>
  <c r="U19" i="67"/>
  <c r="V19" i="67"/>
  <c r="W19" i="67"/>
  <c r="X19" i="67"/>
  <c r="Y19" i="67"/>
  <c r="Z19" i="67"/>
  <c r="AA19" i="67"/>
  <c r="AB19" i="67"/>
  <c r="AC19" i="67"/>
  <c r="AD19" i="67"/>
  <c r="AE19" i="67"/>
  <c r="AF19" i="67"/>
  <c r="AG19" i="67"/>
  <c r="AH19" i="67"/>
  <c r="AI19" i="67"/>
  <c r="F20" i="67"/>
  <c r="G20" i="67"/>
  <c r="H20" i="67"/>
  <c r="I20" i="67"/>
  <c r="J20" i="67"/>
  <c r="K20" i="67"/>
  <c r="L20" i="67"/>
  <c r="M20" i="67"/>
  <c r="N20" i="67"/>
  <c r="O20" i="67"/>
  <c r="P20" i="67"/>
  <c r="Q20" i="67"/>
  <c r="R20" i="67"/>
  <c r="S20" i="67"/>
  <c r="T20" i="67"/>
  <c r="U20" i="67"/>
  <c r="V20" i="67"/>
  <c r="W20" i="67"/>
  <c r="X20" i="67"/>
  <c r="Y20" i="67"/>
  <c r="Z20" i="67"/>
  <c r="AA20" i="67"/>
  <c r="AB20" i="67"/>
  <c r="AC20" i="67"/>
  <c r="AD20" i="67"/>
  <c r="AE20" i="67"/>
  <c r="AF20" i="67"/>
  <c r="AG20" i="67"/>
  <c r="AH20" i="67"/>
  <c r="AI20" i="67"/>
  <c r="F21" i="67"/>
  <c r="G21" i="67"/>
  <c r="H21" i="67"/>
  <c r="I21" i="67"/>
  <c r="J21" i="67"/>
  <c r="K21" i="67"/>
  <c r="L21" i="67"/>
  <c r="M21" i="67"/>
  <c r="N21" i="67"/>
  <c r="O21" i="67"/>
  <c r="P21" i="67"/>
  <c r="Q21" i="67"/>
  <c r="R21" i="67"/>
  <c r="S21" i="67"/>
  <c r="T21" i="67"/>
  <c r="U21" i="67"/>
  <c r="V21" i="67"/>
  <c r="W21" i="67"/>
  <c r="X21" i="67"/>
  <c r="Y21" i="67"/>
  <c r="Z21" i="67"/>
  <c r="AA21" i="67"/>
  <c r="AB21" i="67"/>
  <c r="AC21" i="67"/>
  <c r="AD21" i="67"/>
  <c r="AE21" i="67"/>
  <c r="AF21" i="67"/>
  <c r="AG21" i="67"/>
  <c r="AH21" i="67"/>
  <c r="AI21" i="67"/>
  <c r="F22" i="67"/>
  <c r="G22" i="67"/>
  <c r="H22" i="67"/>
  <c r="I22" i="67"/>
  <c r="J22" i="67"/>
  <c r="K22" i="67"/>
  <c r="L22" i="67"/>
  <c r="M22" i="67"/>
  <c r="N22" i="67"/>
  <c r="O22" i="67"/>
  <c r="P22" i="67"/>
  <c r="Q22" i="67"/>
  <c r="R22" i="67"/>
  <c r="S22" i="67"/>
  <c r="T22" i="67"/>
  <c r="U22" i="67"/>
  <c r="V22" i="67"/>
  <c r="W22" i="67"/>
  <c r="X22" i="67"/>
  <c r="Y22" i="67"/>
  <c r="Z22" i="67"/>
  <c r="AA22" i="67"/>
  <c r="AB22" i="67"/>
  <c r="AC22" i="67"/>
  <c r="AD22" i="67"/>
  <c r="AE22" i="67"/>
  <c r="AF22" i="67"/>
  <c r="AG22" i="67"/>
  <c r="AH22" i="67"/>
  <c r="AI22" i="67"/>
  <c r="F23" i="67"/>
  <c r="G23" i="67"/>
  <c r="H23" i="67"/>
  <c r="I23" i="67"/>
  <c r="J23" i="67"/>
  <c r="K23" i="67"/>
  <c r="L23" i="67"/>
  <c r="M23" i="67"/>
  <c r="N23" i="67"/>
  <c r="O23" i="67"/>
  <c r="P23" i="67"/>
  <c r="Q23" i="67"/>
  <c r="R23" i="67"/>
  <c r="S23" i="67"/>
  <c r="T23" i="67"/>
  <c r="U23" i="67"/>
  <c r="V23" i="67"/>
  <c r="W23" i="67"/>
  <c r="X23" i="67"/>
  <c r="Y23" i="67"/>
  <c r="Z23" i="67"/>
  <c r="AA23" i="67"/>
  <c r="AB23" i="67"/>
  <c r="AC23" i="67"/>
  <c r="AD23" i="67"/>
  <c r="AE23" i="67"/>
  <c r="AF23" i="67"/>
  <c r="AG23" i="67"/>
  <c r="AH23" i="67"/>
  <c r="AI23" i="67"/>
  <c r="F24" i="67"/>
  <c r="G24" i="67"/>
  <c r="H24" i="67"/>
  <c r="I24" i="67"/>
  <c r="J24" i="67"/>
  <c r="K24" i="67"/>
  <c r="L24" i="67"/>
  <c r="M24" i="67"/>
  <c r="N24" i="67"/>
  <c r="O24" i="67"/>
  <c r="P24" i="67"/>
  <c r="Q24" i="67"/>
  <c r="R24" i="67"/>
  <c r="S24" i="67"/>
  <c r="T24" i="67"/>
  <c r="U24" i="67"/>
  <c r="V24" i="67"/>
  <c r="W24" i="67"/>
  <c r="X24" i="67"/>
  <c r="Y24" i="67"/>
  <c r="Z24" i="67"/>
  <c r="AA24" i="67"/>
  <c r="AB24" i="67"/>
  <c r="AC24" i="67"/>
  <c r="AD24" i="67"/>
  <c r="AE24" i="67"/>
  <c r="AF24" i="67"/>
  <c r="AG24" i="67"/>
  <c r="AH24" i="67"/>
  <c r="AI24" i="67"/>
  <c r="AI3" i="67"/>
  <c r="AH3" i="67"/>
  <c r="AG3" i="67"/>
  <c r="AF3" i="67"/>
  <c r="AE3" i="67"/>
  <c r="AD3" i="67"/>
  <c r="AC3" i="67"/>
  <c r="AB3" i="67"/>
  <c r="AA3" i="67"/>
  <c r="Z3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T4" i="65"/>
  <c r="U4" i="65"/>
  <c r="V4" i="65"/>
  <c r="W4" i="65"/>
  <c r="X4" i="65"/>
  <c r="Y4" i="65"/>
  <c r="Z4" i="65"/>
  <c r="AA4" i="65"/>
  <c r="AB4" i="65"/>
  <c r="AC4" i="65"/>
  <c r="AD4" i="65"/>
  <c r="AE4" i="65"/>
  <c r="AF4" i="65"/>
  <c r="AG4" i="65"/>
  <c r="AH4" i="65"/>
  <c r="AI4" i="65"/>
  <c r="T5" i="65"/>
  <c r="U5" i="65"/>
  <c r="V5" i="65"/>
  <c r="W5" i="65"/>
  <c r="X5" i="65"/>
  <c r="Y5" i="65"/>
  <c r="Z5" i="65"/>
  <c r="AA5" i="65"/>
  <c r="AB5" i="65"/>
  <c r="AC5" i="65"/>
  <c r="AD5" i="65"/>
  <c r="AE5" i="65"/>
  <c r="AF5" i="65"/>
  <c r="AG5" i="65"/>
  <c r="AH5" i="65"/>
  <c r="AI5" i="65"/>
  <c r="T6" i="65"/>
  <c r="U6" i="65"/>
  <c r="V6" i="65"/>
  <c r="W6" i="65"/>
  <c r="X6" i="65"/>
  <c r="Y6" i="65"/>
  <c r="Z6" i="65"/>
  <c r="AA6" i="65"/>
  <c r="AB6" i="65"/>
  <c r="AC6" i="65"/>
  <c r="AD6" i="65"/>
  <c r="AE6" i="65"/>
  <c r="AF6" i="65"/>
  <c r="AG6" i="65"/>
  <c r="AH6" i="65"/>
  <c r="AI6" i="65"/>
  <c r="T7" i="65"/>
  <c r="U7" i="65"/>
  <c r="V7" i="65"/>
  <c r="W7" i="65"/>
  <c r="X7" i="65"/>
  <c r="Y7" i="65"/>
  <c r="Z7" i="65"/>
  <c r="AA7" i="65"/>
  <c r="AB7" i="65"/>
  <c r="AC7" i="65"/>
  <c r="AD7" i="65"/>
  <c r="AE7" i="65"/>
  <c r="AF7" i="65"/>
  <c r="AG7" i="65"/>
  <c r="AH7" i="65"/>
  <c r="AI7" i="65"/>
  <c r="T8" i="65"/>
  <c r="U8" i="65"/>
  <c r="V8" i="65"/>
  <c r="W8" i="65"/>
  <c r="X8" i="65"/>
  <c r="Y8" i="65"/>
  <c r="Z8" i="65"/>
  <c r="AA8" i="65"/>
  <c r="AB8" i="65"/>
  <c r="AC8" i="65"/>
  <c r="AD8" i="65"/>
  <c r="AE8" i="65"/>
  <c r="AF8" i="65"/>
  <c r="AG8" i="65"/>
  <c r="AH8" i="65"/>
  <c r="AI8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T11" i="65"/>
  <c r="U11" i="65"/>
  <c r="V11" i="65"/>
  <c r="W11" i="65"/>
  <c r="X11" i="65"/>
  <c r="Y11" i="65"/>
  <c r="Z11" i="65"/>
  <c r="AA11" i="65"/>
  <c r="AB11" i="65"/>
  <c r="AC11" i="65"/>
  <c r="AD11" i="65"/>
  <c r="AE11" i="65"/>
  <c r="AF11" i="65"/>
  <c r="AG11" i="65"/>
  <c r="AH11" i="65"/>
  <c r="AI11" i="65"/>
  <c r="T12" i="65"/>
  <c r="U12" i="65"/>
  <c r="V12" i="65"/>
  <c r="W12" i="65"/>
  <c r="X12" i="65"/>
  <c r="Y12" i="65"/>
  <c r="Z12" i="65"/>
  <c r="AA12" i="65"/>
  <c r="AB12" i="65"/>
  <c r="AC12" i="65"/>
  <c r="AD12" i="65"/>
  <c r="AE12" i="65"/>
  <c r="AF12" i="65"/>
  <c r="AG12" i="65"/>
  <c r="AH12" i="65"/>
  <c r="AI12" i="65"/>
  <c r="T13" i="65"/>
  <c r="U13" i="65"/>
  <c r="V13" i="65"/>
  <c r="W13" i="65"/>
  <c r="X13" i="65"/>
  <c r="Y13" i="65"/>
  <c r="Z13" i="65"/>
  <c r="AA13" i="65"/>
  <c r="AB13" i="65"/>
  <c r="AC13" i="65"/>
  <c r="AD13" i="65"/>
  <c r="AE13" i="65"/>
  <c r="AF13" i="65"/>
  <c r="AG13" i="65"/>
  <c r="AH13" i="65"/>
  <c r="AI13" i="65"/>
  <c r="T14" i="65"/>
  <c r="U14" i="65"/>
  <c r="V14" i="65"/>
  <c r="W14" i="65"/>
  <c r="X14" i="65"/>
  <c r="Y14" i="65"/>
  <c r="Z14" i="65"/>
  <c r="AA14" i="65"/>
  <c r="AB14" i="65"/>
  <c r="AC14" i="65"/>
  <c r="AD14" i="65"/>
  <c r="AE14" i="65"/>
  <c r="AF14" i="65"/>
  <c r="AG14" i="65"/>
  <c r="AH14" i="65"/>
  <c r="AI14" i="65"/>
  <c r="T15" i="65"/>
  <c r="U15" i="65"/>
  <c r="V15" i="65"/>
  <c r="W15" i="65"/>
  <c r="X15" i="65"/>
  <c r="Y15" i="65"/>
  <c r="Z15" i="65"/>
  <c r="AA15" i="65"/>
  <c r="AB15" i="65"/>
  <c r="AC15" i="65"/>
  <c r="AD15" i="65"/>
  <c r="AE15" i="65"/>
  <c r="AF15" i="65"/>
  <c r="AG15" i="65"/>
  <c r="AH15" i="65"/>
  <c r="AI15" i="65"/>
  <c r="T16" i="65"/>
  <c r="U16" i="65"/>
  <c r="V16" i="65"/>
  <c r="W16" i="65"/>
  <c r="X16" i="65"/>
  <c r="Y16" i="65"/>
  <c r="Z16" i="65"/>
  <c r="AA16" i="65"/>
  <c r="AB16" i="65"/>
  <c r="AC16" i="65"/>
  <c r="AD16" i="65"/>
  <c r="AE16" i="65"/>
  <c r="AF16" i="65"/>
  <c r="AG16" i="65"/>
  <c r="AH16" i="65"/>
  <c r="AI16" i="65"/>
  <c r="T17" i="65"/>
  <c r="U17" i="65"/>
  <c r="V17" i="65"/>
  <c r="W17" i="65"/>
  <c r="X17" i="65"/>
  <c r="Y17" i="65"/>
  <c r="Z17" i="65"/>
  <c r="AA17" i="65"/>
  <c r="AB17" i="65"/>
  <c r="AC17" i="65"/>
  <c r="AD17" i="65"/>
  <c r="AE17" i="65"/>
  <c r="AF17" i="65"/>
  <c r="AG17" i="65"/>
  <c r="AH17" i="65"/>
  <c r="AI17" i="65"/>
  <c r="T18" i="65"/>
  <c r="U18" i="65"/>
  <c r="V18" i="65"/>
  <c r="W18" i="65"/>
  <c r="X18" i="65"/>
  <c r="Y18" i="65"/>
  <c r="Z18" i="65"/>
  <c r="AA18" i="65"/>
  <c r="AB18" i="65"/>
  <c r="AC18" i="65"/>
  <c r="AD18" i="65"/>
  <c r="AE18" i="65"/>
  <c r="AF18" i="65"/>
  <c r="AG18" i="65"/>
  <c r="AH18" i="65"/>
  <c r="AI18" i="65"/>
  <c r="T19" i="65"/>
  <c r="U19" i="65"/>
  <c r="V19" i="65"/>
  <c r="W19" i="65"/>
  <c r="X19" i="65"/>
  <c r="Y19" i="65"/>
  <c r="Z19" i="65"/>
  <c r="AA19" i="65"/>
  <c r="AB19" i="65"/>
  <c r="AC19" i="65"/>
  <c r="AD19" i="65"/>
  <c r="AE19" i="65"/>
  <c r="AF19" i="65"/>
  <c r="AG19" i="65"/>
  <c r="AH19" i="65"/>
  <c r="AI19" i="65"/>
  <c r="T20" i="65"/>
  <c r="U20" i="65"/>
  <c r="V20" i="65"/>
  <c r="W20" i="65"/>
  <c r="X20" i="65"/>
  <c r="Y20" i="65"/>
  <c r="Z20" i="65"/>
  <c r="AA20" i="65"/>
  <c r="AB20" i="65"/>
  <c r="AC20" i="65"/>
  <c r="AD20" i="65"/>
  <c r="AE20" i="65"/>
  <c r="AF20" i="65"/>
  <c r="AG20" i="65"/>
  <c r="AH20" i="65"/>
  <c r="AI20" i="65"/>
  <c r="T21" i="65"/>
  <c r="U21" i="65"/>
  <c r="V21" i="65"/>
  <c r="W21" i="65"/>
  <c r="X21" i="65"/>
  <c r="Y21" i="65"/>
  <c r="Z21" i="65"/>
  <c r="AA21" i="65"/>
  <c r="AB21" i="65"/>
  <c r="AC21" i="65"/>
  <c r="AD21" i="65"/>
  <c r="AE21" i="65"/>
  <c r="AF21" i="65"/>
  <c r="AG21" i="65"/>
  <c r="AH21" i="65"/>
  <c r="AI21" i="65"/>
  <c r="T22" i="65"/>
  <c r="U22" i="65"/>
  <c r="V22" i="65"/>
  <c r="W22" i="65"/>
  <c r="X22" i="65"/>
  <c r="Y22" i="65"/>
  <c r="Z22" i="65"/>
  <c r="AA22" i="65"/>
  <c r="AB22" i="65"/>
  <c r="AC22" i="65"/>
  <c r="AD22" i="65"/>
  <c r="AE22" i="65"/>
  <c r="AF22" i="65"/>
  <c r="AG22" i="65"/>
  <c r="AH22" i="65"/>
  <c r="AI22" i="65"/>
  <c r="T23" i="65"/>
  <c r="U23" i="65"/>
  <c r="V23" i="65"/>
  <c r="W23" i="65"/>
  <c r="X23" i="65"/>
  <c r="Y23" i="65"/>
  <c r="Z23" i="65"/>
  <c r="AA23" i="65"/>
  <c r="AB23" i="65"/>
  <c r="AC23" i="65"/>
  <c r="AD23" i="65"/>
  <c r="AE23" i="65"/>
  <c r="AF23" i="65"/>
  <c r="AG23" i="65"/>
  <c r="AH23" i="65"/>
  <c r="AI23" i="65"/>
  <c r="T24" i="65"/>
  <c r="U24" i="65"/>
  <c r="V24" i="65"/>
  <c r="W24" i="65"/>
  <c r="X24" i="65"/>
  <c r="Y24" i="65"/>
  <c r="Z24" i="65"/>
  <c r="AA24" i="65"/>
  <c r="AB24" i="65"/>
  <c r="AC24" i="65"/>
  <c r="AD24" i="65"/>
  <c r="AE24" i="65"/>
  <c r="AF24" i="65"/>
  <c r="AG24" i="65"/>
  <c r="AH24" i="65"/>
  <c r="AI24" i="65"/>
  <c r="S4" i="65"/>
  <c r="S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R4" i="65"/>
  <c r="R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Q4" i="65"/>
  <c r="Q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P4" i="65"/>
  <c r="P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AI3" i="65"/>
  <c r="AH3" i="65"/>
  <c r="AG3" i="65"/>
  <c r="AF3" i="65"/>
  <c r="AE3" i="65"/>
  <c r="AD3" i="65"/>
  <c r="AC3" i="65"/>
  <c r="AB3" i="65"/>
  <c r="AA3" i="65"/>
  <c r="Z3" i="65"/>
  <c r="Y3" i="65"/>
  <c r="X3" i="65"/>
  <c r="W3" i="65"/>
  <c r="V3" i="65"/>
  <c r="U3" i="65"/>
  <c r="T3" i="65"/>
  <c r="S3" i="65"/>
  <c r="R3" i="65"/>
  <c r="Q3" i="65"/>
  <c r="P3" i="65"/>
  <c r="O4" i="65"/>
  <c r="O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N4" i="65"/>
  <c r="N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M4" i="65"/>
  <c r="M5" i="65"/>
  <c r="M6" i="65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L4" i="65"/>
  <c r="L5" i="65"/>
  <c r="L6" i="65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K4" i="65"/>
  <c r="K5" i="65"/>
  <c r="K6" i="65"/>
  <c r="K7" i="65"/>
  <c r="K8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O3" i="65"/>
  <c r="N3" i="65"/>
  <c r="M3" i="65"/>
  <c r="L3" i="65"/>
  <c r="K3" i="65"/>
  <c r="J4" i="65"/>
  <c r="J5" i="65"/>
  <c r="J6" i="65"/>
  <c r="J7" i="65"/>
  <c r="J8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H4" i="65"/>
  <c r="H5" i="65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3" i="65"/>
  <c r="I3" i="65"/>
  <c r="G4" i="65"/>
  <c r="G5" i="65"/>
  <c r="G6" i="65"/>
  <c r="G7" i="65"/>
  <c r="G8" i="65"/>
  <c r="G9" i="65"/>
  <c r="G10" i="65"/>
  <c r="G11" i="65"/>
  <c r="G12" i="65"/>
  <c r="G13" i="65"/>
  <c r="G14" i="65"/>
  <c r="G15" i="65"/>
  <c r="G16" i="65"/>
  <c r="G17" i="65"/>
  <c r="G18" i="65"/>
  <c r="G19" i="65"/>
  <c r="G20" i="65"/>
  <c r="G21" i="65"/>
  <c r="G22" i="65"/>
  <c r="G23" i="65"/>
  <c r="G24" i="65"/>
  <c r="G3" i="65"/>
  <c r="F4" i="65"/>
  <c r="F5" i="65"/>
  <c r="F6" i="65"/>
  <c r="F7" i="65"/>
  <c r="F8" i="65"/>
  <c r="F9" i="65"/>
  <c r="F10" i="65"/>
  <c r="F11" i="65"/>
  <c r="F12" i="65"/>
  <c r="F13" i="65"/>
  <c r="F14" i="65"/>
  <c r="F15" i="65"/>
  <c r="F16" i="65"/>
  <c r="F17" i="65"/>
  <c r="F18" i="65"/>
  <c r="F19" i="65"/>
  <c r="F20" i="65"/>
  <c r="F21" i="65"/>
  <c r="F22" i="65"/>
  <c r="F23" i="65"/>
  <c r="F24" i="65"/>
  <c r="F3" i="65"/>
  <c r="E10" i="65"/>
  <c r="Z10" i="85" l="1"/>
  <c r="O10" i="85"/>
  <c r="AJ10" i="91"/>
  <c r="AK10" i="78"/>
  <c r="AL10" i="78"/>
  <c r="AJ10" i="78"/>
  <c r="O10" i="137"/>
  <c r="Q10" i="137"/>
  <c r="AJ10" i="92"/>
  <c r="AK10" i="92"/>
  <c r="AK10" i="67"/>
  <c r="N10" i="61" s="1"/>
  <c r="AJ10" i="67"/>
  <c r="H10" i="61" s="1"/>
  <c r="AL10" i="67"/>
  <c r="O10" i="61" s="1"/>
  <c r="AJ10" i="71"/>
  <c r="AK10" i="71"/>
  <c r="AJ10" i="73"/>
  <c r="I10" i="61" s="1"/>
  <c r="AK10" i="73"/>
  <c r="AM10" i="73"/>
  <c r="AL10" i="91"/>
  <c r="AK10" i="91"/>
  <c r="AJ10" i="65"/>
  <c r="G10" i="61" s="1"/>
  <c r="AK10" i="65"/>
  <c r="L10" i="61" s="1"/>
  <c r="AI4" i="66"/>
  <c r="AI5" i="66"/>
  <c r="AI6" i="66"/>
  <c r="AI7" i="66"/>
  <c r="AI8" i="66"/>
  <c r="AI9" i="66"/>
  <c r="AI10" i="66"/>
  <c r="AI11" i="66"/>
  <c r="AI12" i="66"/>
  <c r="AI13" i="66"/>
  <c r="AI14" i="66"/>
  <c r="AI15" i="66"/>
  <c r="AI16" i="66"/>
  <c r="AI17" i="66"/>
  <c r="AI18" i="66"/>
  <c r="AI19" i="66"/>
  <c r="AI20" i="66"/>
  <c r="AI21" i="66"/>
  <c r="AI22" i="66"/>
  <c r="AI23" i="66"/>
  <c r="AI24" i="66"/>
  <c r="AH4" i="66"/>
  <c r="AH5" i="66"/>
  <c r="AH6" i="66"/>
  <c r="AH7" i="66"/>
  <c r="AH8" i="66"/>
  <c r="AH9" i="66"/>
  <c r="AH10" i="66"/>
  <c r="AH11" i="66"/>
  <c r="AH12" i="66"/>
  <c r="AH13" i="66"/>
  <c r="AH14" i="66"/>
  <c r="AH15" i="66"/>
  <c r="AH16" i="66"/>
  <c r="AH17" i="66"/>
  <c r="AH18" i="66"/>
  <c r="AH19" i="66"/>
  <c r="AH20" i="66"/>
  <c r="AH21" i="66"/>
  <c r="AH22" i="66"/>
  <c r="AH23" i="66"/>
  <c r="AH24" i="66"/>
  <c r="AF24" i="66"/>
  <c r="AG4" i="66"/>
  <c r="AG5" i="66"/>
  <c r="AG6" i="66"/>
  <c r="AG7" i="66"/>
  <c r="AG8" i="66"/>
  <c r="AG9" i="66"/>
  <c r="AG10" i="66"/>
  <c r="AG11" i="66"/>
  <c r="AG12" i="66"/>
  <c r="AG13" i="66"/>
  <c r="AG14" i="66"/>
  <c r="AG15" i="66"/>
  <c r="AG16" i="66"/>
  <c r="AG17" i="66"/>
  <c r="AG18" i="66"/>
  <c r="AG19" i="66"/>
  <c r="AG20" i="66"/>
  <c r="AG21" i="66"/>
  <c r="AG22" i="66"/>
  <c r="AG23" i="66"/>
  <c r="AG24" i="66"/>
  <c r="AF4" i="66"/>
  <c r="AF5" i="66"/>
  <c r="AF6" i="66"/>
  <c r="AF7" i="66"/>
  <c r="AF8" i="66"/>
  <c r="AF9" i="66"/>
  <c r="AF10" i="66"/>
  <c r="AF11" i="66"/>
  <c r="AF12" i="66"/>
  <c r="AF13" i="66"/>
  <c r="AF14" i="66"/>
  <c r="AF15" i="66"/>
  <c r="AF16" i="66"/>
  <c r="AF17" i="66"/>
  <c r="AF18" i="66"/>
  <c r="AF19" i="66"/>
  <c r="AF20" i="66"/>
  <c r="AF21" i="66"/>
  <c r="AF22" i="66"/>
  <c r="AF23" i="66"/>
  <c r="AE4" i="66"/>
  <c r="AE5" i="66"/>
  <c r="AE6" i="66"/>
  <c r="AE7" i="66"/>
  <c r="AE8" i="66"/>
  <c r="AE9" i="66"/>
  <c r="AE10" i="66"/>
  <c r="AE11" i="66"/>
  <c r="AE12" i="66"/>
  <c r="AE13" i="66"/>
  <c r="AE14" i="66"/>
  <c r="AE15" i="66"/>
  <c r="AE16" i="66"/>
  <c r="AE17" i="66"/>
  <c r="AE18" i="66"/>
  <c r="AE19" i="66"/>
  <c r="AE20" i="66"/>
  <c r="AE21" i="66"/>
  <c r="AE22" i="66"/>
  <c r="AE23" i="66"/>
  <c r="AE24" i="66"/>
  <c r="AD4" i="66"/>
  <c r="AD5" i="66"/>
  <c r="AD6" i="66"/>
  <c r="AD7" i="66"/>
  <c r="AD8" i="66"/>
  <c r="AD9" i="66"/>
  <c r="AD10" i="66"/>
  <c r="AD11" i="66"/>
  <c r="AD12" i="66"/>
  <c r="AD13" i="66"/>
  <c r="AD14" i="66"/>
  <c r="AD15" i="66"/>
  <c r="AD16" i="66"/>
  <c r="AD17" i="66"/>
  <c r="AD18" i="66"/>
  <c r="AD19" i="66"/>
  <c r="AD20" i="66"/>
  <c r="AD21" i="66"/>
  <c r="AD22" i="66"/>
  <c r="AD23" i="66"/>
  <c r="AD24" i="66"/>
  <c r="AC4" i="66"/>
  <c r="AC5" i="66"/>
  <c r="AC6" i="66"/>
  <c r="AC7" i="66"/>
  <c r="AC8" i="66"/>
  <c r="AC9" i="66"/>
  <c r="AC10" i="66"/>
  <c r="AC11" i="66"/>
  <c r="AC12" i="66"/>
  <c r="AC13" i="66"/>
  <c r="AC14" i="66"/>
  <c r="AC15" i="66"/>
  <c r="AC16" i="66"/>
  <c r="AC17" i="66"/>
  <c r="AC18" i="66"/>
  <c r="AC19" i="66"/>
  <c r="AC20" i="66"/>
  <c r="AC21" i="66"/>
  <c r="AC22" i="66"/>
  <c r="AC23" i="66"/>
  <c r="AC24" i="66"/>
  <c r="AB4" i="66"/>
  <c r="AB5" i="66"/>
  <c r="AB6" i="66"/>
  <c r="AB7" i="66"/>
  <c r="AB8" i="66"/>
  <c r="AB9" i="66"/>
  <c r="AB10" i="66"/>
  <c r="AB11" i="66"/>
  <c r="AB12" i="66"/>
  <c r="AB13" i="66"/>
  <c r="AB14" i="66"/>
  <c r="AB15" i="66"/>
  <c r="AB16" i="66"/>
  <c r="AB17" i="66"/>
  <c r="AB18" i="66"/>
  <c r="AB19" i="66"/>
  <c r="AB20" i="66"/>
  <c r="AB21" i="66"/>
  <c r="AB22" i="66"/>
  <c r="AB23" i="66"/>
  <c r="AB24" i="66"/>
  <c r="AA4" i="66"/>
  <c r="AA5" i="66"/>
  <c r="AA6" i="66"/>
  <c r="AA7" i="66"/>
  <c r="AA8" i="66"/>
  <c r="AA9" i="66"/>
  <c r="AA10" i="66"/>
  <c r="AA11" i="66"/>
  <c r="AA12" i="66"/>
  <c r="AA13" i="66"/>
  <c r="AA14" i="66"/>
  <c r="AA15" i="66"/>
  <c r="AA16" i="66"/>
  <c r="AA17" i="66"/>
  <c r="AA18" i="66"/>
  <c r="AA19" i="66"/>
  <c r="AA20" i="66"/>
  <c r="AA21" i="66"/>
  <c r="AA22" i="66"/>
  <c r="AA23" i="66"/>
  <c r="AA24" i="66"/>
  <c r="Z4" i="66"/>
  <c r="Z5" i="66"/>
  <c r="Z6" i="66"/>
  <c r="Z7" i="66"/>
  <c r="Z8" i="66"/>
  <c r="Z9" i="66"/>
  <c r="Z10" i="66"/>
  <c r="Z11" i="66"/>
  <c r="Z12" i="66"/>
  <c r="Z13" i="66"/>
  <c r="Z14" i="66"/>
  <c r="Z15" i="66"/>
  <c r="Z16" i="66"/>
  <c r="Z17" i="66"/>
  <c r="Z18" i="66"/>
  <c r="Z19" i="66"/>
  <c r="Z20" i="66"/>
  <c r="Z21" i="66"/>
  <c r="Z22" i="66"/>
  <c r="Z23" i="66"/>
  <c r="Z24" i="66"/>
  <c r="Y4" i="66"/>
  <c r="Y5" i="66"/>
  <c r="Y6" i="66"/>
  <c r="Y7" i="66"/>
  <c r="Y8" i="66"/>
  <c r="Y9" i="66"/>
  <c r="Y10" i="66"/>
  <c r="Y11" i="66"/>
  <c r="Y12" i="66"/>
  <c r="Y13" i="66"/>
  <c r="Y14" i="66"/>
  <c r="Y15" i="66"/>
  <c r="Y16" i="66"/>
  <c r="Y17" i="66"/>
  <c r="Y18" i="66"/>
  <c r="Y19" i="66"/>
  <c r="Y20" i="66"/>
  <c r="Y21" i="66"/>
  <c r="Y22" i="66"/>
  <c r="Y23" i="66"/>
  <c r="Y24" i="66"/>
  <c r="X4" i="66"/>
  <c r="X5" i="66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19" i="66"/>
  <c r="X20" i="66"/>
  <c r="X21" i="66"/>
  <c r="X22" i="66"/>
  <c r="X23" i="66"/>
  <c r="X24" i="66"/>
  <c r="W4" i="66"/>
  <c r="W5" i="66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19" i="66"/>
  <c r="W20" i="66"/>
  <c r="W21" i="66"/>
  <c r="W22" i="66"/>
  <c r="W23" i="66"/>
  <c r="W24" i="66"/>
  <c r="V4" i="66"/>
  <c r="V5" i="66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19" i="66"/>
  <c r="V20" i="66"/>
  <c r="V21" i="66"/>
  <c r="V22" i="66"/>
  <c r="V23" i="66"/>
  <c r="V24" i="66"/>
  <c r="U4" i="66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19" i="66"/>
  <c r="U20" i="66"/>
  <c r="U21" i="66"/>
  <c r="U22" i="66"/>
  <c r="U23" i="66"/>
  <c r="U24" i="66"/>
  <c r="T4" i="66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19" i="66"/>
  <c r="T20" i="66"/>
  <c r="T21" i="66"/>
  <c r="T22" i="66"/>
  <c r="T23" i="66"/>
  <c r="T24" i="66"/>
  <c r="S4" i="66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19" i="66"/>
  <c r="S20" i="66"/>
  <c r="S21" i="66"/>
  <c r="S22" i="66"/>
  <c r="S23" i="66"/>
  <c r="S24" i="66"/>
  <c r="R4" i="66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19" i="66"/>
  <c r="R20" i="66"/>
  <c r="R21" i="66"/>
  <c r="R22" i="66"/>
  <c r="R23" i="66"/>
  <c r="R24" i="66"/>
  <c r="Q4" i="66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19" i="66"/>
  <c r="Q20" i="66"/>
  <c r="Q21" i="66"/>
  <c r="Q22" i="66"/>
  <c r="Q23" i="66"/>
  <c r="Q24" i="66"/>
  <c r="P4" i="66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19" i="66"/>
  <c r="P20" i="66"/>
  <c r="P21" i="66"/>
  <c r="P22" i="66"/>
  <c r="P23" i="66"/>
  <c r="P24" i="66"/>
  <c r="O4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18" i="66"/>
  <c r="O19" i="66"/>
  <c r="O20" i="66"/>
  <c r="O21" i="66"/>
  <c r="O22" i="66"/>
  <c r="O23" i="66"/>
  <c r="O24" i="66"/>
  <c r="N4" i="66"/>
  <c r="N5" i="66"/>
  <c r="N6" i="66"/>
  <c r="N7" i="66"/>
  <c r="N8" i="66"/>
  <c r="N9" i="66"/>
  <c r="N10" i="66"/>
  <c r="N11" i="66"/>
  <c r="N12" i="66"/>
  <c r="N13" i="66"/>
  <c r="N14" i="66"/>
  <c r="N15" i="66"/>
  <c r="N16" i="66"/>
  <c r="N17" i="66"/>
  <c r="N18" i="66"/>
  <c r="N19" i="66"/>
  <c r="N20" i="66"/>
  <c r="N21" i="66"/>
  <c r="N22" i="66"/>
  <c r="N23" i="66"/>
  <c r="N24" i="66"/>
  <c r="M4" i="66"/>
  <c r="M5" i="66"/>
  <c r="M6" i="66"/>
  <c r="M7" i="66"/>
  <c r="M8" i="66"/>
  <c r="M9" i="66"/>
  <c r="M10" i="66"/>
  <c r="M11" i="66"/>
  <c r="M12" i="66"/>
  <c r="M13" i="66"/>
  <c r="M14" i="66"/>
  <c r="M15" i="66"/>
  <c r="M16" i="66"/>
  <c r="M17" i="66"/>
  <c r="M18" i="66"/>
  <c r="M19" i="66"/>
  <c r="M20" i="66"/>
  <c r="M21" i="66"/>
  <c r="M22" i="66"/>
  <c r="M23" i="66"/>
  <c r="M24" i="66"/>
  <c r="L4" i="66"/>
  <c r="L5" i="66"/>
  <c r="L6" i="66"/>
  <c r="L7" i="66"/>
  <c r="L8" i="66"/>
  <c r="L9" i="66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K4" i="66"/>
  <c r="K5" i="66"/>
  <c r="K6" i="66"/>
  <c r="K7" i="66"/>
  <c r="K8" i="66"/>
  <c r="K9" i="66"/>
  <c r="K10" i="66"/>
  <c r="K11" i="66"/>
  <c r="K12" i="66"/>
  <c r="K13" i="66"/>
  <c r="K14" i="66"/>
  <c r="K15" i="66"/>
  <c r="K16" i="66"/>
  <c r="K17" i="66"/>
  <c r="K18" i="66"/>
  <c r="K19" i="66"/>
  <c r="K20" i="66"/>
  <c r="K21" i="66"/>
  <c r="K22" i="66"/>
  <c r="K23" i="66"/>
  <c r="K24" i="66"/>
  <c r="J4" i="66"/>
  <c r="J5" i="66"/>
  <c r="J6" i="66"/>
  <c r="J7" i="66"/>
  <c r="J8" i="66"/>
  <c r="J9" i="66"/>
  <c r="J10" i="66"/>
  <c r="J11" i="66"/>
  <c r="J12" i="66"/>
  <c r="J13" i="66"/>
  <c r="J14" i="66"/>
  <c r="J15" i="66"/>
  <c r="J16" i="66"/>
  <c r="J17" i="66"/>
  <c r="J18" i="66"/>
  <c r="J19" i="66"/>
  <c r="J20" i="66"/>
  <c r="J21" i="66"/>
  <c r="J22" i="66"/>
  <c r="J23" i="66"/>
  <c r="J24" i="66"/>
  <c r="I4" i="66"/>
  <c r="I5" i="66"/>
  <c r="I6" i="66"/>
  <c r="I7" i="66"/>
  <c r="I8" i="66"/>
  <c r="I9" i="66"/>
  <c r="I10" i="66"/>
  <c r="I11" i="66"/>
  <c r="I12" i="66"/>
  <c r="I13" i="66"/>
  <c r="I14" i="66"/>
  <c r="I15" i="66"/>
  <c r="I16" i="66"/>
  <c r="I17" i="66"/>
  <c r="I18" i="66"/>
  <c r="I19" i="66"/>
  <c r="I20" i="66"/>
  <c r="I21" i="66"/>
  <c r="I22" i="66"/>
  <c r="I23" i="66"/>
  <c r="I24" i="66"/>
  <c r="AI3" i="66"/>
  <c r="AH3" i="66"/>
  <c r="AG3" i="66"/>
  <c r="AF3" i="66"/>
  <c r="AE3" i="66"/>
  <c r="AD3" i="66"/>
  <c r="AC3" i="66"/>
  <c r="AB3" i="66"/>
  <c r="AA3" i="66"/>
  <c r="Z3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F4" i="66"/>
  <c r="G4" i="66"/>
  <c r="H4" i="66"/>
  <c r="F5" i="66"/>
  <c r="G5" i="66"/>
  <c r="H5" i="66"/>
  <c r="F6" i="66"/>
  <c r="G6" i="66"/>
  <c r="H6" i="66"/>
  <c r="F7" i="66"/>
  <c r="G7" i="66"/>
  <c r="H7" i="66"/>
  <c r="F8" i="66"/>
  <c r="G8" i="66"/>
  <c r="H8" i="66"/>
  <c r="F9" i="66"/>
  <c r="G9" i="66"/>
  <c r="H9" i="66"/>
  <c r="F10" i="66"/>
  <c r="G10" i="66"/>
  <c r="H10" i="66"/>
  <c r="F11" i="66"/>
  <c r="G11" i="66"/>
  <c r="H11" i="66"/>
  <c r="F12" i="66"/>
  <c r="G12" i="66"/>
  <c r="H12" i="66"/>
  <c r="F13" i="66"/>
  <c r="G13" i="66"/>
  <c r="H13" i="66"/>
  <c r="F14" i="66"/>
  <c r="G14" i="66"/>
  <c r="H14" i="66"/>
  <c r="F15" i="66"/>
  <c r="G15" i="66"/>
  <c r="H15" i="66"/>
  <c r="F16" i="66"/>
  <c r="G16" i="66"/>
  <c r="H16" i="66"/>
  <c r="F17" i="66"/>
  <c r="G17" i="66"/>
  <c r="H17" i="66"/>
  <c r="F18" i="66"/>
  <c r="G18" i="66"/>
  <c r="H18" i="66"/>
  <c r="F19" i="66"/>
  <c r="G19" i="66"/>
  <c r="H19" i="66"/>
  <c r="F20" i="66"/>
  <c r="G20" i="66"/>
  <c r="H20" i="66"/>
  <c r="F21" i="66"/>
  <c r="G21" i="66"/>
  <c r="H21" i="66"/>
  <c r="F22" i="66"/>
  <c r="G22" i="66"/>
  <c r="H22" i="66"/>
  <c r="F23" i="66"/>
  <c r="G23" i="66"/>
  <c r="H23" i="66"/>
  <c r="F24" i="66"/>
  <c r="G24" i="66"/>
  <c r="H24" i="66"/>
  <c r="H3" i="66"/>
  <c r="G3" i="66"/>
  <c r="F3" i="66"/>
  <c r="AI10" i="95"/>
  <c r="AH10" i="95"/>
  <c r="AG10" i="95"/>
  <c r="AF10" i="95"/>
  <c r="AE10" i="95"/>
  <c r="AD10" i="95"/>
  <c r="AC10" i="95"/>
  <c r="AB10" i="95"/>
  <c r="AA10" i="95"/>
  <c r="Z10" i="95"/>
  <c r="Y10" i="95"/>
  <c r="X10" i="95"/>
  <c r="W10" i="95"/>
  <c r="V10" i="95"/>
  <c r="U10" i="95"/>
  <c r="T10" i="95"/>
  <c r="S10" i="95"/>
  <c r="R10" i="95"/>
  <c r="Q10" i="95"/>
  <c r="P10" i="95"/>
  <c r="O10" i="95"/>
  <c r="N10" i="95"/>
  <c r="M10" i="95"/>
  <c r="L10" i="95"/>
  <c r="K10" i="95"/>
  <c r="J10" i="95"/>
  <c r="I10" i="95"/>
  <c r="H10" i="95"/>
  <c r="G10" i="95"/>
  <c r="F10" i="95"/>
  <c r="E10" i="95"/>
  <c r="E4" i="66"/>
  <c r="E5" i="66"/>
  <c r="E6" i="66"/>
  <c r="E7" i="66"/>
  <c r="E8" i="66"/>
  <c r="E9" i="66"/>
  <c r="E10" i="66"/>
  <c r="E11" i="66"/>
  <c r="E12" i="66"/>
  <c r="E13" i="66"/>
  <c r="E14" i="66"/>
  <c r="E15" i="66"/>
  <c r="E16" i="66"/>
  <c r="E17" i="66"/>
  <c r="E18" i="66"/>
  <c r="E19" i="66"/>
  <c r="E20" i="66"/>
  <c r="E21" i="66"/>
  <c r="E22" i="66"/>
  <c r="E23" i="66"/>
  <c r="E24" i="66"/>
  <c r="E3" i="66"/>
  <c r="O26" i="136"/>
  <c r="BH25" i="136"/>
  <c r="BG25" i="136"/>
  <c r="BC25" i="136"/>
  <c r="BB25" i="136"/>
  <c r="BA25" i="136"/>
  <c r="AZ25" i="136"/>
  <c r="AY25" i="136"/>
  <c r="AX25" i="136"/>
  <c r="AW25" i="136"/>
  <c r="AV25" i="136"/>
  <c r="AM25" i="136"/>
  <c r="AI24" i="71" s="1"/>
  <c r="AL25" i="136"/>
  <c r="M25" i="136"/>
  <c r="BH24" i="136"/>
  <c r="BG24" i="136"/>
  <c r="AM24" i="136"/>
  <c r="AL24" i="136"/>
  <c r="M24" i="136"/>
  <c r="BH23" i="136"/>
  <c r="BG23" i="136"/>
  <c r="BC23" i="136"/>
  <c r="BB23" i="136"/>
  <c r="BA23" i="136"/>
  <c r="AZ23" i="136"/>
  <c r="AY23" i="136"/>
  <c r="AX23" i="136"/>
  <c r="AW23" i="136"/>
  <c r="AV23" i="136"/>
  <c r="AM23" i="136"/>
  <c r="AL23" i="136"/>
  <c r="M23" i="136"/>
  <c r="BH22" i="136"/>
  <c r="BG22" i="136"/>
  <c r="BC22" i="136"/>
  <c r="BB22" i="136"/>
  <c r="BA22" i="136"/>
  <c r="AZ22" i="136"/>
  <c r="AY22" i="136"/>
  <c r="AX22" i="136"/>
  <c r="AW22" i="136"/>
  <c r="AV22" i="136"/>
  <c r="AM22" i="136"/>
  <c r="AL22" i="136"/>
  <c r="M22" i="136"/>
  <c r="BH21" i="136"/>
  <c r="BG21" i="136"/>
  <c r="BC21" i="136"/>
  <c r="BB21" i="136"/>
  <c r="BA21" i="136"/>
  <c r="AZ21" i="136"/>
  <c r="AY21" i="136"/>
  <c r="AX21" i="136"/>
  <c r="AW21" i="136"/>
  <c r="AV21" i="136"/>
  <c r="AM21" i="136"/>
  <c r="AL21" i="136"/>
  <c r="M21" i="136"/>
  <c r="BH20" i="136"/>
  <c r="BG20" i="136"/>
  <c r="BC20" i="136"/>
  <c r="BB20" i="136"/>
  <c r="BA20" i="136"/>
  <c r="AZ20" i="136"/>
  <c r="AY20" i="136"/>
  <c r="AX20" i="136"/>
  <c r="AW20" i="136"/>
  <c r="AV20" i="136"/>
  <c r="AM20" i="136"/>
  <c r="AL20" i="136"/>
  <c r="M20" i="136"/>
  <c r="BH19" i="136"/>
  <c r="BG19" i="136"/>
  <c r="BC19" i="136"/>
  <c r="BB19" i="136"/>
  <c r="BA19" i="136"/>
  <c r="AZ19" i="136"/>
  <c r="AY19" i="136"/>
  <c r="AX19" i="136"/>
  <c r="AW19" i="136"/>
  <c r="AV19" i="136"/>
  <c r="AM19" i="136"/>
  <c r="AL19" i="136"/>
  <c r="M19" i="136"/>
  <c r="BH18" i="136"/>
  <c r="BG18" i="136"/>
  <c r="BC18" i="136"/>
  <c r="BB18" i="136"/>
  <c r="BA18" i="136"/>
  <c r="AZ18" i="136"/>
  <c r="AY18" i="136"/>
  <c r="AX18" i="136"/>
  <c r="AW18" i="136"/>
  <c r="AV18" i="136"/>
  <c r="AM18" i="136"/>
  <c r="AL18" i="136"/>
  <c r="M18" i="136"/>
  <c r="BH17" i="136"/>
  <c r="BG17" i="136"/>
  <c r="BC17" i="136"/>
  <c r="BB17" i="136"/>
  <c r="BA17" i="136"/>
  <c r="AZ17" i="136"/>
  <c r="AY17" i="136"/>
  <c r="AX17" i="136"/>
  <c r="AW17" i="136"/>
  <c r="AV17" i="136"/>
  <c r="AM17" i="136"/>
  <c r="AL17" i="136"/>
  <c r="M17" i="136"/>
  <c r="BH16" i="136"/>
  <c r="BG16" i="136"/>
  <c r="BC16" i="136"/>
  <c r="BB16" i="136"/>
  <c r="BA16" i="136"/>
  <c r="AZ16" i="136"/>
  <c r="AY16" i="136"/>
  <c r="AX16" i="136"/>
  <c r="AW16" i="136"/>
  <c r="AV16" i="136"/>
  <c r="AM16" i="136"/>
  <c r="AL16" i="136"/>
  <c r="M16" i="136"/>
  <c r="BH15" i="136"/>
  <c r="BG15" i="136"/>
  <c r="BC15" i="136"/>
  <c r="BB15" i="136"/>
  <c r="BA15" i="136"/>
  <c r="AZ15" i="136"/>
  <c r="AY15" i="136"/>
  <c r="AX15" i="136"/>
  <c r="AW15" i="136"/>
  <c r="AV15" i="136"/>
  <c r="AM15" i="136"/>
  <c r="AL15" i="136"/>
  <c r="M15" i="136"/>
  <c r="BH14" i="136"/>
  <c r="BG14" i="136"/>
  <c r="BC14" i="136"/>
  <c r="BB14" i="136"/>
  <c r="BA14" i="136"/>
  <c r="AZ14" i="136"/>
  <c r="AY14" i="136"/>
  <c r="AX14" i="136"/>
  <c r="AW14" i="136"/>
  <c r="AV14" i="136"/>
  <c r="AM14" i="136"/>
  <c r="AL14" i="136"/>
  <c r="M14" i="136"/>
  <c r="BH13" i="136"/>
  <c r="BG13" i="136"/>
  <c r="BC13" i="136"/>
  <c r="BB13" i="136"/>
  <c r="BA13" i="136"/>
  <c r="AZ13" i="136"/>
  <c r="AY13" i="136"/>
  <c r="AX13" i="136"/>
  <c r="AW13" i="136"/>
  <c r="AV13" i="136"/>
  <c r="AM13" i="136"/>
  <c r="AL13" i="136"/>
  <c r="M13" i="136"/>
  <c r="BH12" i="136"/>
  <c r="BG12" i="136"/>
  <c r="BC12" i="136"/>
  <c r="BB12" i="136"/>
  <c r="BA12" i="136"/>
  <c r="AZ12" i="136"/>
  <c r="AY12" i="136"/>
  <c r="AX12" i="136"/>
  <c r="AW12" i="136"/>
  <c r="AV12" i="136"/>
  <c r="AM12" i="136"/>
  <c r="AL12" i="136"/>
  <c r="M12" i="136"/>
  <c r="BH10" i="136"/>
  <c r="BG10" i="136"/>
  <c r="BC10" i="136"/>
  <c r="BB10" i="136"/>
  <c r="BA10" i="136"/>
  <c r="AZ10" i="136"/>
  <c r="AY10" i="136"/>
  <c r="AX10" i="136"/>
  <c r="AW10" i="136"/>
  <c r="AV10" i="136"/>
  <c r="AM10" i="136"/>
  <c r="AL10" i="136"/>
  <c r="M10" i="136"/>
  <c r="BH9" i="136"/>
  <c r="BG9" i="136"/>
  <c r="BC9" i="136"/>
  <c r="BB9" i="136"/>
  <c r="BA9" i="136"/>
  <c r="AZ9" i="136"/>
  <c r="AY9" i="136"/>
  <c r="AX9" i="136"/>
  <c r="AW9" i="136"/>
  <c r="AV9" i="136"/>
  <c r="AM9" i="136"/>
  <c r="AL9" i="136"/>
  <c r="M9" i="136"/>
  <c r="BH8" i="136"/>
  <c r="BG8" i="136"/>
  <c r="BC8" i="136"/>
  <c r="BB8" i="136"/>
  <c r="BA8" i="136"/>
  <c r="AZ8" i="136"/>
  <c r="AY8" i="136"/>
  <c r="AX8" i="136"/>
  <c r="AW8" i="136"/>
  <c r="AV8" i="136"/>
  <c r="AM8" i="136"/>
  <c r="AL8" i="136"/>
  <c r="M8" i="136"/>
  <c r="BH7" i="136"/>
  <c r="BG7" i="136"/>
  <c r="BC7" i="136"/>
  <c r="BB7" i="136"/>
  <c r="BA7" i="136"/>
  <c r="AZ7" i="136"/>
  <c r="AY7" i="136"/>
  <c r="AX7" i="136"/>
  <c r="AW7" i="136"/>
  <c r="AV7" i="136"/>
  <c r="AM7" i="136"/>
  <c r="AL7" i="136"/>
  <c r="M7" i="136"/>
  <c r="BH6" i="136"/>
  <c r="BG6" i="136"/>
  <c r="BC6" i="136"/>
  <c r="BB6" i="136"/>
  <c r="BA6" i="136"/>
  <c r="AZ6" i="136"/>
  <c r="AY6" i="136"/>
  <c r="AX6" i="136"/>
  <c r="AW6" i="136"/>
  <c r="AV6" i="136"/>
  <c r="AM6" i="136"/>
  <c r="AL6" i="136"/>
  <c r="M6" i="136"/>
  <c r="BH5" i="136"/>
  <c r="BG5" i="136"/>
  <c r="BC5" i="136"/>
  <c r="BB5" i="136"/>
  <c r="BA5" i="136"/>
  <c r="AZ5" i="136"/>
  <c r="AY5" i="136"/>
  <c r="AX5" i="136"/>
  <c r="AW5" i="136"/>
  <c r="AV5" i="136"/>
  <c r="AM5" i="136"/>
  <c r="AL5" i="136"/>
  <c r="M5" i="136"/>
  <c r="BH4" i="136"/>
  <c r="BG4" i="136"/>
  <c r="BC4" i="136"/>
  <c r="BB4" i="136"/>
  <c r="BA4" i="136"/>
  <c r="AZ4" i="136"/>
  <c r="AY4" i="136"/>
  <c r="AX4" i="136"/>
  <c r="AW4" i="136"/>
  <c r="AV4" i="136"/>
  <c r="AM4" i="136"/>
  <c r="AL4" i="136"/>
  <c r="M4" i="136"/>
  <c r="O26" i="135"/>
  <c r="BH25" i="135"/>
  <c r="BG25" i="135"/>
  <c r="BC25" i="135"/>
  <c r="BB25" i="135"/>
  <c r="BA25" i="135"/>
  <c r="AZ25" i="135"/>
  <c r="AY25" i="135"/>
  <c r="AX25" i="135"/>
  <c r="AW25" i="135"/>
  <c r="AV25" i="135"/>
  <c r="AM25" i="135"/>
  <c r="AH24" i="71" s="1"/>
  <c r="AL25" i="135"/>
  <c r="M25" i="135"/>
  <c r="BH24" i="135"/>
  <c r="BG24" i="135"/>
  <c r="AM24" i="135"/>
  <c r="AL24" i="135"/>
  <c r="M24" i="135"/>
  <c r="BH23" i="135"/>
  <c r="BG23" i="135"/>
  <c r="BC23" i="135"/>
  <c r="BB23" i="135"/>
  <c r="BA23" i="135"/>
  <c r="AZ23" i="135"/>
  <c r="AY23" i="135"/>
  <c r="AX23" i="135"/>
  <c r="AW23" i="135"/>
  <c r="AV23" i="135"/>
  <c r="AM23" i="135"/>
  <c r="AL23" i="135"/>
  <c r="M23" i="135"/>
  <c r="BH22" i="135"/>
  <c r="BG22" i="135"/>
  <c r="BC22" i="135"/>
  <c r="BB22" i="135"/>
  <c r="BA22" i="135"/>
  <c r="AZ22" i="135"/>
  <c r="AY22" i="135"/>
  <c r="AX22" i="135"/>
  <c r="AW22" i="135"/>
  <c r="AV22" i="135"/>
  <c r="AM22" i="135"/>
  <c r="AL22" i="135"/>
  <c r="M22" i="135"/>
  <c r="BH21" i="135"/>
  <c r="BG21" i="135"/>
  <c r="BC21" i="135"/>
  <c r="BB21" i="135"/>
  <c r="BA21" i="135"/>
  <c r="AZ21" i="135"/>
  <c r="AY21" i="135"/>
  <c r="AX21" i="135"/>
  <c r="AW21" i="135"/>
  <c r="AV21" i="135"/>
  <c r="AM21" i="135"/>
  <c r="AL21" i="135"/>
  <c r="M21" i="135"/>
  <c r="BH20" i="135"/>
  <c r="BG20" i="135"/>
  <c r="BC20" i="135"/>
  <c r="BB20" i="135"/>
  <c r="BA20" i="135"/>
  <c r="AZ20" i="135"/>
  <c r="AY20" i="135"/>
  <c r="AX20" i="135"/>
  <c r="AW20" i="135"/>
  <c r="AV20" i="135"/>
  <c r="AM20" i="135"/>
  <c r="AL20" i="135"/>
  <c r="M20" i="135"/>
  <c r="BH19" i="135"/>
  <c r="BG19" i="135"/>
  <c r="BC19" i="135"/>
  <c r="BB19" i="135"/>
  <c r="BA19" i="135"/>
  <c r="AZ19" i="135"/>
  <c r="AY19" i="135"/>
  <c r="AX19" i="135"/>
  <c r="AW19" i="135"/>
  <c r="AV19" i="135"/>
  <c r="AM19" i="135"/>
  <c r="AL19" i="135"/>
  <c r="M19" i="135"/>
  <c r="BH18" i="135"/>
  <c r="BG18" i="135"/>
  <c r="BC18" i="135"/>
  <c r="BB18" i="135"/>
  <c r="BA18" i="135"/>
  <c r="AZ18" i="135"/>
  <c r="AY18" i="135"/>
  <c r="AX18" i="135"/>
  <c r="AW18" i="135"/>
  <c r="AV18" i="135"/>
  <c r="AM18" i="135"/>
  <c r="AL18" i="135"/>
  <c r="M18" i="135"/>
  <c r="BH17" i="135"/>
  <c r="BG17" i="135"/>
  <c r="BC17" i="135"/>
  <c r="BB17" i="135"/>
  <c r="BA17" i="135"/>
  <c r="AZ17" i="135"/>
  <c r="AY17" i="135"/>
  <c r="AX17" i="135"/>
  <c r="AW17" i="135"/>
  <c r="AV17" i="135"/>
  <c r="AM17" i="135"/>
  <c r="AL17" i="135"/>
  <c r="M17" i="135"/>
  <c r="BH16" i="135"/>
  <c r="BG16" i="135"/>
  <c r="BC16" i="135"/>
  <c r="BB16" i="135"/>
  <c r="BA16" i="135"/>
  <c r="AZ16" i="135"/>
  <c r="AY16" i="135"/>
  <c r="AX16" i="135"/>
  <c r="AW16" i="135"/>
  <c r="AV16" i="135"/>
  <c r="AM16" i="135"/>
  <c r="AL16" i="135"/>
  <c r="M16" i="135"/>
  <c r="BH15" i="135"/>
  <c r="BG15" i="135"/>
  <c r="BC15" i="135"/>
  <c r="BB15" i="135"/>
  <c r="BA15" i="135"/>
  <c r="AZ15" i="135"/>
  <c r="AY15" i="135"/>
  <c r="AX15" i="135"/>
  <c r="AW15" i="135"/>
  <c r="AV15" i="135"/>
  <c r="AM15" i="135"/>
  <c r="AL15" i="135"/>
  <c r="M15" i="135"/>
  <c r="BH14" i="135"/>
  <c r="BG14" i="135"/>
  <c r="BC14" i="135"/>
  <c r="BB14" i="135"/>
  <c r="BA14" i="135"/>
  <c r="AZ14" i="135"/>
  <c r="AY14" i="135"/>
  <c r="AX14" i="135"/>
  <c r="AW14" i="135"/>
  <c r="AV14" i="135"/>
  <c r="AM14" i="135"/>
  <c r="AL14" i="135"/>
  <c r="M14" i="135"/>
  <c r="BH13" i="135"/>
  <c r="BG13" i="135"/>
  <c r="BC13" i="135"/>
  <c r="BB13" i="135"/>
  <c r="BA13" i="135"/>
  <c r="AZ13" i="135"/>
  <c r="AY13" i="135"/>
  <c r="AX13" i="135"/>
  <c r="AW13" i="135"/>
  <c r="AV13" i="135"/>
  <c r="AM13" i="135"/>
  <c r="AL13" i="135"/>
  <c r="M13" i="135"/>
  <c r="BH12" i="135"/>
  <c r="BG12" i="135"/>
  <c r="BC12" i="135"/>
  <c r="BB12" i="135"/>
  <c r="BA12" i="135"/>
  <c r="AZ12" i="135"/>
  <c r="AY12" i="135"/>
  <c r="AX12" i="135"/>
  <c r="AW12" i="135"/>
  <c r="AV12" i="135"/>
  <c r="AM12" i="135"/>
  <c r="AL12" i="135"/>
  <c r="M12" i="135"/>
  <c r="BH10" i="135"/>
  <c r="BG10" i="135"/>
  <c r="BC10" i="135"/>
  <c r="BB10" i="135"/>
  <c r="BA10" i="135"/>
  <c r="AZ10" i="135"/>
  <c r="AY10" i="135"/>
  <c r="AX10" i="135"/>
  <c r="AW10" i="135"/>
  <c r="AV10" i="135"/>
  <c r="AM10" i="135"/>
  <c r="AL10" i="135"/>
  <c r="M10" i="135"/>
  <c r="BH9" i="135"/>
  <c r="BG9" i="135"/>
  <c r="BC9" i="135"/>
  <c r="BB9" i="135"/>
  <c r="BA9" i="135"/>
  <c r="AZ9" i="135"/>
  <c r="AY9" i="135"/>
  <c r="AX9" i="135"/>
  <c r="AW9" i="135"/>
  <c r="AV9" i="135"/>
  <c r="AM9" i="135"/>
  <c r="AL9" i="135"/>
  <c r="M9" i="135"/>
  <c r="BH8" i="135"/>
  <c r="BG8" i="135"/>
  <c r="BC8" i="135"/>
  <c r="BB8" i="135"/>
  <c r="BA8" i="135"/>
  <c r="AZ8" i="135"/>
  <c r="AY8" i="135"/>
  <c r="AX8" i="135"/>
  <c r="AW8" i="135"/>
  <c r="AV8" i="135"/>
  <c r="AM8" i="135"/>
  <c r="AL8" i="135"/>
  <c r="M8" i="135"/>
  <c r="BH7" i="135"/>
  <c r="BG7" i="135"/>
  <c r="BC7" i="135"/>
  <c r="BB7" i="135"/>
  <c r="BA7" i="135"/>
  <c r="AZ7" i="135"/>
  <c r="AY7" i="135"/>
  <c r="AX7" i="135"/>
  <c r="AW7" i="135"/>
  <c r="AV7" i="135"/>
  <c r="AM7" i="135"/>
  <c r="AL7" i="135"/>
  <c r="M7" i="135"/>
  <c r="BH6" i="135"/>
  <c r="BG6" i="135"/>
  <c r="BC6" i="135"/>
  <c r="BB6" i="135"/>
  <c r="BA6" i="135"/>
  <c r="AZ6" i="135"/>
  <c r="AY6" i="135"/>
  <c r="AX6" i="135"/>
  <c r="AW6" i="135"/>
  <c r="AV6" i="135"/>
  <c r="AM6" i="135"/>
  <c r="AL6" i="135"/>
  <c r="M6" i="135"/>
  <c r="BH5" i="135"/>
  <c r="BG5" i="135"/>
  <c r="BC5" i="135"/>
  <c r="BB5" i="135"/>
  <c r="BA5" i="135"/>
  <c r="AZ5" i="135"/>
  <c r="AY5" i="135"/>
  <c r="AX5" i="135"/>
  <c r="AW5" i="135"/>
  <c r="AV5" i="135"/>
  <c r="AM5" i="135"/>
  <c r="AL5" i="135"/>
  <c r="M5" i="135"/>
  <c r="BH4" i="135"/>
  <c r="BG4" i="135"/>
  <c r="BC4" i="135"/>
  <c r="BB4" i="135"/>
  <c r="BA4" i="135"/>
  <c r="AZ4" i="135"/>
  <c r="AY4" i="135"/>
  <c r="AX4" i="135"/>
  <c r="AW4" i="135"/>
  <c r="AV4" i="135"/>
  <c r="AM4" i="135"/>
  <c r="AL4" i="135"/>
  <c r="M4" i="135"/>
  <c r="O26" i="134"/>
  <c r="BH25" i="134"/>
  <c r="BG25" i="134"/>
  <c r="BC25" i="134"/>
  <c r="BB25" i="134"/>
  <c r="BA25" i="134"/>
  <c r="AZ25" i="134"/>
  <c r="AY25" i="134"/>
  <c r="AX25" i="134"/>
  <c r="AW25" i="134"/>
  <c r="AV25" i="134"/>
  <c r="AM25" i="134"/>
  <c r="AG24" i="71" s="1"/>
  <c r="AL25" i="134"/>
  <c r="M25" i="134"/>
  <c r="BH24" i="134"/>
  <c r="BG24" i="134"/>
  <c r="AM24" i="134"/>
  <c r="AL24" i="134"/>
  <c r="M24" i="134"/>
  <c r="BH23" i="134"/>
  <c r="BG23" i="134"/>
  <c r="BC23" i="134"/>
  <c r="BB23" i="134"/>
  <c r="BA23" i="134"/>
  <c r="AZ23" i="134"/>
  <c r="AY23" i="134"/>
  <c r="AX23" i="134"/>
  <c r="AW23" i="134"/>
  <c r="AV23" i="134"/>
  <c r="AM23" i="134"/>
  <c r="AL23" i="134"/>
  <c r="M23" i="134"/>
  <c r="BH22" i="134"/>
  <c r="BG22" i="134"/>
  <c r="BC22" i="134"/>
  <c r="BB22" i="134"/>
  <c r="BA22" i="134"/>
  <c r="AZ22" i="134"/>
  <c r="AY22" i="134"/>
  <c r="AX22" i="134"/>
  <c r="AW22" i="134"/>
  <c r="AV22" i="134"/>
  <c r="AM22" i="134"/>
  <c r="AL22" i="134"/>
  <c r="M22" i="134"/>
  <c r="BH21" i="134"/>
  <c r="BG21" i="134"/>
  <c r="BC21" i="134"/>
  <c r="BB21" i="134"/>
  <c r="BA21" i="134"/>
  <c r="AZ21" i="134"/>
  <c r="AY21" i="134"/>
  <c r="AX21" i="134"/>
  <c r="AW21" i="134"/>
  <c r="AV21" i="134"/>
  <c r="AM21" i="134"/>
  <c r="AL21" i="134"/>
  <c r="M21" i="134"/>
  <c r="BH20" i="134"/>
  <c r="BG20" i="134"/>
  <c r="BC20" i="134"/>
  <c r="BB20" i="134"/>
  <c r="BA20" i="134"/>
  <c r="AZ20" i="134"/>
  <c r="AY20" i="134"/>
  <c r="AX20" i="134"/>
  <c r="AW20" i="134"/>
  <c r="AV20" i="134"/>
  <c r="AM20" i="134"/>
  <c r="AL20" i="134"/>
  <c r="M20" i="134"/>
  <c r="BH19" i="134"/>
  <c r="BG19" i="134"/>
  <c r="BC19" i="134"/>
  <c r="BB19" i="134"/>
  <c r="BA19" i="134"/>
  <c r="AZ19" i="134"/>
  <c r="AY19" i="134"/>
  <c r="AX19" i="134"/>
  <c r="AW19" i="134"/>
  <c r="AV19" i="134"/>
  <c r="AM19" i="134"/>
  <c r="AL19" i="134"/>
  <c r="M19" i="134"/>
  <c r="BH18" i="134"/>
  <c r="BG18" i="134"/>
  <c r="BC18" i="134"/>
  <c r="BB18" i="134"/>
  <c r="BA18" i="134"/>
  <c r="AZ18" i="134"/>
  <c r="AY18" i="134"/>
  <c r="AX18" i="134"/>
  <c r="AW18" i="134"/>
  <c r="AV18" i="134"/>
  <c r="AM18" i="134"/>
  <c r="AL18" i="134"/>
  <c r="M18" i="134"/>
  <c r="BH17" i="134"/>
  <c r="BG17" i="134"/>
  <c r="BC17" i="134"/>
  <c r="BB17" i="134"/>
  <c r="BA17" i="134"/>
  <c r="AZ17" i="134"/>
  <c r="AY17" i="134"/>
  <c r="AX17" i="134"/>
  <c r="AW17" i="134"/>
  <c r="AV17" i="134"/>
  <c r="AM17" i="134"/>
  <c r="AL17" i="134"/>
  <c r="M17" i="134"/>
  <c r="BH16" i="134"/>
  <c r="BG16" i="134"/>
  <c r="BC16" i="134"/>
  <c r="BB16" i="134"/>
  <c r="BA16" i="134"/>
  <c r="AZ16" i="134"/>
  <c r="AY16" i="134"/>
  <c r="AX16" i="134"/>
  <c r="AW16" i="134"/>
  <c r="AV16" i="134"/>
  <c r="AM16" i="134"/>
  <c r="AL16" i="134"/>
  <c r="M16" i="134"/>
  <c r="BH15" i="134"/>
  <c r="BG15" i="134"/>
  <c r="BC15" i="134"/>
  <c r="BB15" i="134"/>
  <c r="BA15" i="134"/>
  <c r="AZ15" i="134"/>
  <c r="AY15" i="134"/>
  <c r="AX15" i="134"/>
  <c r="AW15" i="134"/>
  <c r="AV15" i="134"/>
  <c r="AM15" i="134"/>
  <c r="AL15" i="134"/>
  <c r="M15" i="134"/>
  <c r="BH14" i="134"/>
  <c r="BG14" i="134"/>
  <c r="BC14" i="134"/>
  <c r="BB14" i="134"/>
  <c r="BA14" i="134"/>
  <c r="AZ14" i="134"/>
  <c r="AY14" i="134"/>
  <c r="AX14" i="134"/>
  <c r="AW14" i="134"/>
  <c r="AV14" i="134"/>
  <c r="AM14" i="134"/>
  <c r="AL14" i="134"/>
  <c r="M14" i="134"/>
  <c r="BH13" i="134"/>
  <c r="BG13" i="134"/>
  <c r="BC13" i="134"/>
  <c r="BB13" i="134"/>
  <c r="BA13" i="134"/>
  <c r="AZ13" i="134"/>
  <c r="AY13" i="134"/>
  <c r="AX13" i="134"/>
  <c r="AW13" i="134"/>
  <c r="AV13" i="134"/>
  <c r="AM13" i="134"/>
  <c r="AL13" i="134"/>
  <c r="M13" i="134"/>
  <c r="BH12" i="134"/>
  <c r="BG12" i="134"/>
  <c r="BC12" i="134"/>
  <c r="BB12" i="134"/>
  <c r="BA12" i="134"/>
  <c r="AZ12" i="134"/>
  <c r="AY12" i="134"/>
  <c r="AX12" i="134"/>
  <c r="AW12" i="134"/>
  <c r="AV12" i="134"/>
  <c r="AM12" i="134"/>
  <c r="AL12" i="134"/>
  <c r="M12" i="134"/>
  <c r="BH10" i="134"/>
  <c r="BG10" i="134"/>
  <c r="BC10" i="134"/>
  <c r="BB10" i="134"/>
  <c r="BA10" i="134"/>
  <c r="AZ10" i="134"/>
  <c r="AY10" i="134"/>
  <c r="AX10" i="134"/>
  <c r="AW10" i="134"/>
  <c r="AV10" i="134"/>
  <c r="AM10" i="134"/>
  <c r="AL10" i="134"/>
  <c r="M10" i="134"/>
  <c r="BH9" i="134"/>
  <c r="BG9" i="134"/>
  <c r="BC9" i="134"/>
  <c r="BB9" i="134"/>
  <c r="BA9" i="134"/>
  <c r="AZ9" i="134"/>
  <c r="AY9" i="134"/>
  <c r="AX9" i="134"/>
  <c r="AW9" i="134"/>
  <c r="AV9" i="134"/>
  <c r="AM9" i="134"/>
  <c r="AL9" i="134"/>
  <c r="M9" i="134"/>
  <c r="BH8" i="134"/>
  <c r="BG8" i="134"/>
  <c r="BC8" i="134"/>
  <c r="BB8" i="134"/>
  <c r="BA8" i="134"/>
  <c r="AZ8" i="134"/>
  <c r="AY8" i="134"/>
  <c r="AX8" i="134"/>
  <c r="AW8" i="134"/>
  <c r="AV8" i="134"/>
  <c r="AM8" i="134"/>
  <c r="AL8" i="134"/>
  <c r="M8" i="134"/>
  <c r="BH7" i="134"/>
  <c r="BG7" i="134"/>
  <c r="BC7" i="134"/>
  <c r="BB7" i="134"/>
  <c r="BA7" i="134"/>
  <c r="AZ7" i="134"/>
  <c r="AY7" i="134"/>
  <c r="AX7" i="134"/>
  <c r="AW7" i="134"/>
  <c r="AV7" i="134"/>
  <c r="AM7" i="134"/>
  <c r="AL7" i="134"/>
  <c r="M7" i="134"/>
  <c r="BH6" i="134"/>
  <c r="BG6" i="134"/>
  <c r="BC6" i="134"/>
  <c r="BB6" i="134"/>
  <c r="BA6" i="134"/>
  <c r="AZ6" i="134"/>
  <c r="AY6" i="134"/>
  <c r="AX6" i="134"/>
  <c r="AW6" i="134"/>
  <c r="AV6" i="134"/>
  <c r="AM6" i="134"/>
  <c r="AL6" i="134"/>
  <c r="M6" i="134"/>
  <c r="BH5" i="134"/>
  <c r="BG5" i="134"/>
  <c r="BC5" i="134"/>
  <c r="BB5" i="134"/>
  <c r="BA5" i="134"/>
  <c r="AZ5" i="134"/>
  <c r="AY5" i="134"/>
  <c r="AX5" i="134"/>
  <c r="AW5" i="134"/>
  <c r="AV5" i="134"/>
  <c r="AM5" i="134"/>
  <c r="AL5" i="134"/>
  <c r="M5" i="134"/>
  <c r="BH4" i="134"/>
  <c r="BG4" i="134"/>
  <c r="BC4" i="134"/>
  <c r="BB4" i="134"/>
  <c r="BA4" i="134"/>
  <c r="AZ4" i="134"/>
  <c r="AY4" i="134"/>
  <c r="AX4" i="134"/>
  <c r="AW4" i="134"/>
  <c r="AV4" i="134"/>
  <c r="AM4" i="134"/>
  <c r="AL4" i="134"/>
  <c r="M4" i="134"/>
  <c r="O26" i="133"/>
  <c r="BH25" i="133"/>
  <c r="BG25" i="133"/>
  <c r="BC25" i="133"/>
  <c r="BB25" i="133"/>
  <c r="BA25" i="133"/>
  <c r="AZ25" i="133"/>
  <c r="AY25" i="133"/>
  <c r="AX25" i="133"/>
  <c r="AW25" i="133"/>
  <c r="AV25" i="133"/>
  <c r="AM25" i="133"/>
  <c r="AF24" i="71" s="1"/>
  <c r="AL25" i="133"/>
  <c r="M25" i="133"/>
  <c r="BH24" i="133"/>
  <c r="BG24" i="133"/>
  <c r="AM24" i="133"/>
  <c r="AL24" i="133"/>
  <c r="M24" i="133"/>
  <c r="BH23" i="133"/>
  <c r="BG23" i="133"/>
  <c r="BC23" i="133"/>
  <c r="BB23" i="133"/>
  <c r="BA23" i="133"/>
  <c r="AZ23" i="133"/>
  <c r="AY23" i="133"/>
  <c r="AX23" i="133"/>
  <c r="AW23" i="133"/>
  <c r="AV23" i="133"/>
  <c r="AM23" i="133"/>
  <c r="AL23" i="133"/>
  <c r="M23" i="133"/>
  <c r="BH22" i="133"/>
  <c r="BG22" i="133"/>
  <c r="BC22" i="133"/>
  <c r="BB22" i="133"/>
  <c r="BA22" i="133"/>
  <c r="AZ22" i="133"/>
  <c r="AY22" i="133"/>
  <c r="AX22" i="133"/>
  <c r="AW22" i="133"/>
  <c r="AV22" i="133"/>
  <c r="AM22" i="133"/>
  <c r="AL22" i="133"/>
  <c r="M22" i="133"/>
  <c r="BH21" i="133"/>
  <c r="BG21" i="133"/>
  <c r="BC21" i="133"/>
  <c r="BB21" i="133"/>
  <c r="BA21" i="133"/>
  <c r="AZ21" i="133"/>
  <c r="AY21" i="133"/>
  <c r="AX21" i="133"/>
  <c r="AW21" i="133"/>
  <c r="AV21" i="133"/>
  <c r="AM21" i="133"/>
  <c r="AL21" i="133"/>
  <c r="M21" i="133"/>
  <c r="BH20" i="133"/>
  <c r="BG20" i="133"/>
  <c r="BC20" i="133"/>
  <c r="BB20" i="133"/>
  <c r="BA20" i="133"/>
  <c r="AZ20" i="133"/>
  <c r="AY20" i="133"/>
  <c r="AX20" i="133"/>
  <c r="AW20" i="133"/>
  <c r="AV20" i="133"/>
  <c r="AM20" i="133"/>
  <c r="AL20" i="133"/>
  <c r="M20" i="133"/>
  <c r="BH19" i="133"/>
  <c r="BG19" i="133"/>
  <c r="BC19" i="133"/>
  <c r="BB19" i="133"/>
  <c r="BA19" i="133"/>
  <c r="AZ19" i="133"/>
  <c r="AY19" i="133"/>
  <c r="AX19" i="133"/>
  <c r="AW19" i="133"/>
  <c r="AV19" i="133"/>
  <c r="AM19" i="133"/>
  <c r="AL19" i="133"/>
  <c r="M19" i="133"/>
  <c r="BH18" i="133"/>
  <c r="BG18" i="133"/>
  <c r="BC18" i="133"/>
  <c r="BB18" i="133"/>
  <c r="BA18" i="133"/>
  <c r="AZ18" i="133"/>
  <c r="AY18" i="133"/>
  <c r="AX18" i="133"/>
  <c r="AW18" i="133"/>
  <c r="AV18" i="133"/>
  <c r="AM18" i="133"/>
  <c r="AL18" i="133"/>
  <c r="M18" i="133"/>
  <c r="BH17" i="133"/>
  <c r="BG17" i="133"/>
  <c r="BC17" i="133"/>
  <c r="BB17" i="133"/>
  <c r="BA17" i="133"/>
  <c r="AZ17" i="133"/>
  <c r="AY17" i="133"/>
  <c r="AX17" i="133"/>
  <c r="AW17" i="133"/>
  <c r="AV17" i="133"/>
  <c r="AM17" i="133"/>
  <c r="AL17" i="133"/>
  <c r="M17" i="133"/>
  <c r="BH16" i="133"/>
  <c r="BG16" i="133"/>
  <c r="BC16" i="133"/>
  <c r="BB16" i="133"/>
  <c r="BA16" i="133"/>
  <c r="AZ16" i="133"/>
  <c r="AY16" i="133"/>
  <c r="AX16" i="133"/>
  <c r="AW16" i="133"/>
  <c r="AV16" i="133"/>
  <c r="AM16" i="133"/>
  <c r="AL16" i="133"/>
  <c r="M16" i="133"/>
  <c r="BH15" i="133"/>
  <c r="BG15" i="133"/>
  <c r="BC15" i="133"/>
  <c r="BB15" i="133"/>
  <c r="BA15" i="133"/>
  <c r="AZ15" i="133"/>
  <c r="AY15" i="133"/>
  <c r="AX15" i="133"/>
  <c r="AW15" i="133"/>
  <c r="AV15" i="133"/>
  <c r="AM15" i="133"/>
  <c r="AL15" i="133"/>
  <c r="M15" i="133"/>
  <c r="BH14" i="133"/>
  <c r="BG14" i="133"/>
  <c r="BC14" i="133"/>
  <c r="BB14" i="133"/>
  <c r="BA14" i="133"/>
  <c r="AZ14" i="133"/>
  <c r="AY14" i="133"/>
  <c r="AX14" i="133"/>
  <c r="AW14" i="133"/>
  <c r="AV14" i="133"/>
  <c r="AM14" i="133"/>
  <c r="AL14" i="133"/>
  <c r="M14" i="133"/>
  <c r="BH13" i="133"/>
  <c r="BG13" i="133"/>
  <c r="BC13" i="133"/>
  <c r="BB13" i="133"/>
  <c r="BA13" i="133"/>
  <c r="AZ13" i="133"/>
  <c r="AY13" i="133"/>
  <c r="AX13" i="133"/>
  <c r="AW13" i="133"/>
  <c r="AV13" i="133"/>
  <c r="AM13" i="133"/>
  <c r="AL13" i="133"/>
  <c r="M13" i="133"/>
  <c r="BH12" i="133"/>
  <c r="BG12" i="133"/>
  <c r="BC12" i="133"/>
  <c r="BB12" i="133"/>
  <c r="BA12" i="133"/>
  <c r="AZ12" i="133"/>
  <c r="AY12" i="133"/>
  <c r="AX12" i="133"/>
  <c r="AW12" i="133"/>
  <c r="AV12" i="133"/>
  <c r="AM12" i="133"/>
  <c r="AL12" i="133"/>
  <c r="M12" i="133"/>
  <c r="BH10" i="133"/>
  <c r="BG10" i="133"/>
  <c r="BC10" i="133"/>
  <c r="BB10" i="133"/>
  <c r="BA10" i="133"/>
  <c r="AZ10" i="133"/>
  <c r="AY10" i="133"/>
  <c r="AX10" i="133"/>
  <c r="AW10" i="133"/>
  <c r="AV10" i="133"/>
  <c r="AM10" i="133"/>
  <c r="AL10" i="133"/>
  <c r="M10" i="133"/>
  <c r="BH9" i="133"/>
  <c r="BG9" i="133"/>
  <c r="BC9" i="133"/>
  <c r="BB9" i="133"/>
  <c r="BA9" i="133"/>
  <c r="AZ9" i="133"/>
  <c r="AY9" i="133"/>
  <c r="AX9" i="133"/>
  <c r="AW9" i="133"/>
  <c r="AV9" i="133"/>
  <c r="AM9" i="133"/>
  <c r="AL9" i="133"/>
  <c r="M9" i="133"/>
  <c r="BH8" i="133"/>
  <c r="BG8" i="133"/>
  <c r="BC8" i="133"/>
  <c r="BB8" i="133"/>
  <c r="BA8" i="133"/>
  <c r="AZ8" i="133"/>
  <c r="AY8" i="133"/>
  <c r="AX8" i="133"/>
  <c r="AW8" i="133"/>
  <c r="AV8" i="133"/>
  <c r="AM8" i="133"/>
  <c r="AL8" i="133"/>
  <c r="M8" i="133"/>
  <c r="BH7" i="133"/>
  <c r="BG7" i="133"/>
  <c r="BC7" i="133"/>
  <c r="BB7" i="133"/>
  <c r="BA7" i="133"/>
  <c r="AZ7" i="133"/>
  <c r="AY7" i="133"/>
  <c r="AX7" i="133"/>
  <c r="AW7" i="133"/>
  <c r="AV7" i="133"/>
  <c r="AM7" i="133"/>
  <c r="AL7" i="133"/>
  <c r="M7" i="133"/>
  <c r="BH6" i="133"/>
  <c r="BG6" i="133"/>
  <c r="BC6" i="133"/>
  <c r="BB6" i="133"/>
  <c r="BA6" i="133"/>
  <c r="AZ6" i="133"/>
  <c r="AY6" i="133"/>
  <c r="AX6" i="133"/>
  <c r="AW6" i="133"/>
  <c r="AV6" i="133"/>
  <c r="AM6" i="133"/>
  <c r="AL6" i="133"/>
  <c r="M6" i="133"/>
  <c r="BH5" i="133"/>
  <c r="BG5" i="133"/>
  <c r="BC5" i="133"/>
  <c r="BB5" i="133"/>
  <c r="BA5" i="133"/>
  <c r="AZ5" i="133"/>
  <c r="AY5" i="133"/>
  <c r="AX5" i="133"/>
  <c r="AW5" i="133"/>
  <c r="AV5" i="133"/>
  <c r="AM5" i="133"/>
  <c r="AL5" i="133"/>
  <c r="M5" i="133"/>
  <c r="BH4" i="133"/>
  <c r="BG4" i="133"/>
  <c r="BC4" i="133"/>
  <c r="BB4" i="133"/>
  <c r="BA4" i="133"/>
  <c r="AZ4" i="133"/>
  <c r="AY4" i="133"/>
  <c r="AX4" i="133"/>
  <c r="AW4" i="133"/>
  <c r="AV4" i="133"/>
  <c r="AM4" i="133"/>
  <c r="AL4" i="133"/>
  <c r="M4" i="133"/>
  <c r="O26" i="132"/>
  <c r="BH25" i="132"/>
  <c r="BG25" i="132"/>
  <c r="BC25" i="132"/>
  <c r="BB25" i="132"/>
  <c r="BA25" i="132"/>
  <c r="AZ25" i="132"/>
  <c r="AY25" i="132"/>
  <c r="AX25" i="132"/>
  <c r="AW25" i="132"/>
  <c r="AV25" i="132"/>
  <c r="AM25" i="132"/>
  <c r="AE24" i="71" s="1"/>
  <c r="AL25" i="132"/>
  <c r="M25" i="132"/>
  <c r="BH24" i="132"/>
  <c r="BG24" i="132"/>
  <c r="AM24" i="132"/>
  <c r="AL24" i="132"/>
  <c r="M24" i="132"/>
  <c r="BH23" i="132"/>
  <c r="BG23" i="132"/>
  <c r="BC23" i="132"/>
  <c r="BB23" i="132"/>
  <c r="BA23" i="132"/>
  <c r="AZ23" i="132"/>
  <c r="AY23" i="132"/>
  <c r="AX23" i="132"/>
  <c r="AW23" i="132"/>
  <c r="AV23" i="132"/>
  <c r="AM23" i="132"/>
  <c r="AL23" i="132"/>
  <c r="M23" i="132"/>
  <c r="BH22" i="132"/>
  <c r="BG22" i="132"/>
  <c r="BC22" i="132"/>
  <c r="BB22" i="132"/>
  <c r="BA22" i="132"/>
  <c r="AZ22" i="132"/>
  <c r="AY22" i="132"/>
  <c r="AX22" i="132"/>
  <c r="AW22" i="132"/>
  <c r="AV22" i="132"/>
  <c r="AM22" i="132"/>
  <c r="AL22" i="132"/>
  <c r="M22" i="132"/>
  <c r="BH21" i="132"/>
  <c r="BG21" i="132"/>
  <c r="BC21" i="132"/>
  <c r="BB21" i="132"/>
  <c r="BA21" i="132"/>
  <c r="AZ21" i="132"/>
  <c r="AY21" i="132"/>
  <c r="AX21" i="132"/>
  <c r="AW21" i="132"/>
  <c r="AV21" i="132"/>
  <c r="AM21" i="132"/>
  <c r="AL21" i="132"/>
  <c r="M21" i="132"/>
  <c r="BH20" i="132"/>
  <c r="BG20" i="132"/>
  <c r="BC20" i="132"/>
  <c r="BB20" i="132"/>
  <c r="BA20" i="132"/>
  <c r="AZ20" i="132"/>
  <c r="AY20" i="132"/>
  <c r="AX20" i="132"/>
  <c r="AW20" i="132"/>
  <c r="AV20" i="132"/>
  <c r="AM20" i="132"/>
  <c r="AL20" i="132"/>
  <c r="M20" i="132"/>
  <c r="BH19" i="132"/>
  <c r="BG19" i="132"/>
  <c r="BC19" i="132"/>
  <c r="BB19" i="132"/>
  <c r="BA19" i="132"/>
  <c r="AZ19" i="132"/>
  <c r="AY19" i="132"/>
  <c r="AX19" i="132"/>
  <c r="AW19" i="132"/>
  <c r="AV19" i="132"/>
  <c r="AM19" i="132"/>
  <c r="AL19" i="132"/>
  <c r="M19" i="132"/>
  <c r="BH18" i="132"/>
  <c r="BG18" i="132"/>
  <c r="BC18" i="132"/>
  <c r="BB18" i="132"/>
  <c r="BA18" i="132"/>
  <c r="AZ18" i="132"/>
  <c r="AY18" i="132"/>
  <c r="AX18" i="132"/>
  <c r="AW18" i="132"/>
  <c r="AV18" i="132"/>
  <c r="AM18" i="132"/>
  <c r="AL18" i="132"/>
  <c r="M18" i="132"/>
  <c r="BH17" i="132"/>
  <c r="BG17" i="132"/>
  <c r="BC17" i="132"/>
  <c r="BB17" i="132"/>
  <c r="BA17" i="132"/>
  <c r="AZ17" i="132"/>
  <c r="AY17" i="132"/>
  <c r="AX17" i="132"/>
  <c r="AW17" i="132"/>
  <c r="AV17" i="132"/>
  <c r="AM17" i="132"/>
  <c r="AL17" i="132"/>
  <c r="M17" i="132"/>
  <c r="BH16" i="132"/>
  <c r="BG16" i="132"/>
  <c r="BC16" i="132"/>
  <c r="BB16" i="132"/>
  <c r="BA16" i="132"/>
  <c r="AZ16" i="132"/>
  <c r="AY16" i="132"/>
  <c r="AX16" i="132"/>
  <c r="AW16" i="132"/>
  <c r="AV16" i="132"/>
  <c r="AM16" i="132"/>
  <c r="AL16" i="132"/>
  <c r="M16" i="132"/>
  <c r="BH15" i="132"/>
  <c r="BG15" i="132"/>
  <c r="BC15" i="132"/>
  <c r="BB15" i="132"/>
  <c r="BA15" i="132"/>
  <c r="AZ15" i="132"/>
  <c r="AY15" i="132"/>
  <c r="AX15" i="132"/>
  <c r="AW15" i="132"/>
  <c r="AV15" i="132"/>
  <c r="AM15" i="132"/>
  <c r="AL15" i="132"/>
  <c r="M15" i="132"/>
  <c r="BH14" i="132"/>
  <c r="BG14" i="132"/>
  <c r="BC14" i="132"/>
  <c r="BB14" i="132"/>
  <c r="BA14" i="132"/>
  <c r="AZ14" i="132"/>
  <c r="AY14" i="132"/>
  <c r="AX14" i="132"/>
  <c r="AW14" i="132"/>
  <c r="AV14" i="132"/>
  <c r="AM14" i="132"/>
  <c r="AL14" i="132"/>
  <c r="M14" i="132"/>
  <c r="BH13" i="132"/>
  <c r="BG13" i="132"/>
  <c r="BC13" i="132"/>
  <c r="BB13" i="132"/>
  <c r="BA13" i="132"/>
  <c r="AZ13" i="132"/>
  <c r="AY13" i="132"/>
  <c r="AX13" i="132"/>
  <c r="AW13" i="132"/>
  <c r="AV13" i="132"/>
  <c r="AM13" i="132"/>
  <c r="AL13" i="132"/>
  <c r="M13" i="132"/>
  <c r="BH12" i="132"/>
  <c r="BG12" i="132"/>
  <c r="BC12" i="132"/>
  <c r="BB12" i="132"/>
  <c r="BA12" i="132"/>
  <c r="AZ12" i="132"/>
  <c r="AY12" i="132"/>
  <c r="AX12" i="132"/>
  <c r="AW12" i="132"/>
  <c r="AV12" i="132"/>
  <c r="AM12" i="132"/>
  <c r="AL12" i="132"/>
  <c r="M12" i="132"/>
  <c r="BH10" i="132"/>
  <c r="BG10" i="132"/>
  <c r="BC10" i="132"/>
  <c r="BB10" i="132"/>
  <c r="BA10" i="132"/>
  <c r="AZ10" i="132"/>
  <c r="AY10" i="132"/>
  <c r="AX10" i="132"/>
  <c r="AW10" i="132"/>
  <c r="AV10" i="132"/>
  <c r="AM10" i="132"/>
  <c r="AL10" i="132"/>
  <c r="M10" i="132"/>
  <c r="BH9" i="132"/>
  <c r="BG9" i="132"/>
  <c r="BC9" i="132"/>
  <c r="BB9" i="132"/>
  <c r="BA9" i="132"/>
  <c r="AZ9" i="132"/>
  <c r="AY9" i="132"/>
  <c r="AX9" i="132"/>
  <c r="AW9" i="132"/>
  <c r="AV9" i="132"/>
  <c r="AM9" i="132"/>
  <c r="AL9" i="132"/>
  <c r="M9" i="132"/>
  <c r="BH8" i="132"/>
  <c r="BG8" i="132"/>
  <c r="BC8" i="132"/>
  <c r="BB8" i="132"/>
  <c r="BA8" i="132"/>
  <c r="AZ8" i="132"/>
  <c r="AY8" i="132"/>
  <c r="AX8" i="132"/>
  <c r="AW8" i="132"/>
  <c r="AV8" i="132"/>
  <c r="AM8" i="132"/>
  <c r="AL8" i="132"/>
  <c r="M8" i="132"/>
  <c r="BH7" i="132"/>
  <c r="BG7" i="132"/>
  <c r="BC7" i="132"/>
  <c r="BB7" i="132"/>
  <c r="BA7" i="132"/>
  <c r="AZ7" i="132"/>
  <c r="AY7" i="132"/>
  <c r="AX7" i="132"/>
  <c r="AW7" i="132"/>
  <c r="AV7" i="132"/>
  <c r="AM7" i="132"/>
  <c r="AL7" i="132"/>
  <c r="M7" i="132"/>
  <c r="BH6" i="132"/>
  <c r="BG6" i="132"/>
  <c r="BC6" i="132"/>
  <c r="BB6" i="132"/>
  <c r="BA6" i="132"/>
  <c r="AZ6" i="132"/>
  <c r="AY6" i="132"/>
  <c r="AX6" i="132"/>
  <c r="AW6" i="132"/>
  <c r="AV6" i="132"/>
  <c r="AM6" i="132"/>
  <c r="AL6" i="132"/>
  <c r="M6" i="132"/>
  <c r="BH5" i="132"/>
  <c r="BG5" i="132"/>
  <c r="BC5" i="132"/>
  <c r="BB5" i="132"/>
  <c r="BA5" i="132"/>
  <c r="AZ5" i="132"/>
  <c r="AY5" i="132"/>
  <c r="AX5" i="132"/>
  <c r="AW5" i="132"/>
  <c r="AV5" i="132"/>
  <c r="AM5" i="132"/>
  <c r="AL5" i="132"/>
  <c r="M5" i="132"/>
  <c r="BH4" i="132"/>
  <c r="BG4" i="132"/>
  <c r="BC4" i="132"/>
  <c r="BB4" i="132"/>
  <c r="BA4" i="132"/>
  <c r="AZ4" i="132"/>
  <c r="AY4" i="132"/>
  <c r="AX4" i="132"/>
  <c r="AW4" i="132"/>
  <c r="AV4" i="132"/>
  <c r="AM4" i="132"/>
  <c r="AL4" i="132"/>
  <c r="M4" i="132"/>
  <c r="O26" i="131"/>
  <c r="BH25" i="131"/>
  <c r="BG25" i="131"/>
  <c r="BC25" i="131"/>
  <c r="BB25" i="131"/>
  <c r="BA25" i="131"/>
  <c r="AZ25" i="131"/>
  <c r="AY25" i="131"/>
  <c r="AX25" i="131"/>
  <c r="AW25" i="131"/>
  <c r="AV25" i="131"/>
  <c r="AM25" i="131"/>
  <c r="AD24" i="71" s="1"/>
  <c r="AL25" i="131"/>
  <c r="M25" i="131"/>
  <c r="BH24" i="131"/>
  <c r="BG24" i="131"/>
  <c r="AM24" i="131"/>
  <c r="AL24" i="131"/>
  <c r="M24" i="131"/>
  <c r="BH23" i="131"/>
  <c r="BG23" i="131"/>
  <c r="BC23" i="131"/>
  <c r="BB23" i="131"/>
  <c r="BA23" i="131"/>
  <c r="AZ23" i="131"/>
  <c r="AY23" i="131"/>
  <c r="AX23" i="131"/>
  <c r="AW23" i="131"/>
  <c r="AV23" i="131"/>
  <c r="AM23" i="131"/>
  <c r="AL23" i="131"/>
  <c r="M23" i="131"/>
  <c r="BH22" i="131"/>
  <c r="BG22" i="131"/>
  <c r="BC22" i="131"/>
  <c r="BB22" i="131"/>
  <c r="BA22" i="131"/>
  <c r="AZ22" i="131"/>
  <c r="AY22" i="131"/>
  <c r="AX22" i="131"/>
  <c r="AW22" i="131"/>
  <c r="AV22" i="131"/>
  <c r="AM22" i="131"/>
  <c r="AL22" i="131"/>
  <c r="M22" i="131"/>
  <c r="BH21" i="131"/>
  <c r="BG21" i="131"/>
  <c r="BC21" i="131"/>
  <c r="BB21" i="131"/>
  <c r="BA21" i="131"/>
  <c r="AZ21" i="131"/>
  <c r="AY21" i="131"/>
  <c r="AX21" i="131"/>
  <c r="AW21" i="131"/>
  <c r="AV21" i="131"/>
  <c r="AM21" i="131"/>
  <c r="AL21" i="131"/>
  <c r="M21" i="131"/>
  <c r="BH20" i="131"/>
  <c r="BG20" i="131"/>
  <c r="BC20" i="131"/>
  <c r="BB20" i="131"/>
  <c r="BA20" i="131"/>
  <c r="AZ20" i="131"/>
  <c r="AY20" i="131"/>
  <c r="AX20" i="131"/>
  <c r="AW20" i="131"/>
  <c r="AV20" i="131"/>
  <c r="AM20" i="131"/>
  <c r="AL20" i="131"/>
  <c r="M20" i="131"/>
  <c r="BH19" i="131"/>
  <c r="BG19" i="131"/>
  <c r="BC19" i="131"/>
  <c r="BB19" i="131"/>
  <c r="BA19" i="131"/>
  <c r="AZ19" i="131"/>
  <c r="AY19" i="131"/>
  <c r="AX19" i="131"/>
  <c r="AW19" i="131"/>
  <c r="AV19" i="131"/>
  <c r="AM19" i="131"/>
  <c r="AL19" i="131"/>
  <c r="M19" i="131"/>
  <c r="BH18" i="131"/>
  <c r="BG18" i="131"/>
  <c r="BC18" i="131"/>
  <c r="BB18" i="131"/>
  <c r="BA18" i="131"/>
  <c r="AZ18" i="131"/>
  <c r="AY18" i="131"/>
  <c r="AX18" i="131"/>
  <c r="AW18" i="131"/>
  <c r="AV18" i="131"/>
  <c r="AM18" i="131"/>
  <c r="AL18" i="131"/>
  <c r="M18" i="131"/>
  <c r="BH17" i="131"/>
  <c r="BG17" i="131"/>
  <c r="BC17" i="131"/>
  <c r="BB17" i="131"/>
  <c r="BA17" i="131"/>
  <c r="AZ17" i="131"/>
  <c r="AY17" i="131"/>
  <c r="AX17" i="131"/>
  <c r="AW17" i="131"/>
  <c r="AV17" i="131"/>
  <c r="AM17" i="131"/>
  <c r="AL17" i="131"/>
  <c r="M17" i="131"/>
  <c r="BH16" i="131"/>
  <c r="BG16" i="131"/>
  <c r="BC16" i="131"/>
  <c r="BB16" i="131"/>
  <c r="BA16" i="131"/>
  <c r="AZ16" i="131"/>
  <c r="AY16" i="131"/>
  <c r="AX16" i="131"/>
  <c r="AW16" i="131"/>
  <c r="AV16" i="131"/>
  <c r="AM16" i="131"/>
  <c r="AL16" i="131"/>
  <c r="M16" i="131"/>
  <c r="BH15" i="131"/>
  <c r="BG15" i="131"/>
  <c r="BC15" i="131"/>
  <c r="BB15" i="131"/>
  <c r="BA15" i="131"/>
  <c r="AZ15" i="131"/>
  <c r="AY15" i="131"/>
  <c r="AX15" i="131"/>
  <c r="AW15" i="131"/>
  <c r="AV15" i="131"/>
  <c r="AM15" i="131"/>
  <c r="AL15" i="131"/>
  <c r="M15" i="131"/>
  <c r="BH14" i="131"/>
  <c r="BG14" i="131"/>
  <c r="BC14" i="131"/>
  <c r="BB14" i="131"/>
  <c r="BA14" i="131"/>
  <c r="AZ14" i="131"/>
  <c r="AY14" i="131"/>
  <c r="AX14" i="131"/>
  <c r="AW14" i="131"/>
  <c r="AV14" i="131"/>
  <c r="AM14" i="131"/>
  <c r="AL14" i="131"/>
  <c r="M14" i="131"/>
  <c r="BH13" i="131"/>
  <c r="BG13" i="131"/>
  <c r="BC13" i="131"/>
  <c r="BB13" i="131"/>
  <c r="BA13" i="131"/>
  <c r="AZ13" i="131"/>
  <c r="AY13" i="131"/>
  <c r="AX13" i="131"/>
  <c r="AW13" i="131"/>
  <c r="AV13" i="131"/>
  <c r="AM13" i="131"/>
  <c r="AL13" i="131"/>
  <c r="M13" i="131"/>
  <c r="BH12" i="131"/>
  <c r="BG12" i="131"/>
  <c r="BC12" i="131"/>
  <c r="BB12" i="131"/>
  <c r="BA12" i="131"/>
  <c r="AZ12" i="131"/>
  <c r="AY12" i="131"/>
  <c r="AX12" i="131"/>
  <c r="AW12" i="131"/>
  <c r="AV12" i="131"/>
  <c r="AM12" i="131"/>
  <c r="AL12" i="131"/>
  <c r="M12" i="131"/>
  <c r="BH10" i="131"/>
  <c r="BG10" i="131"/>
  <c r="BC10" i="131"/>
  <c r="BB10" i="131"/>
  <c r="BA10" i="131"/>
  <c r="AZ10" i="131"/>
  <c r="AY10" i="131"/>
  <c r="AX10" i="131"/>
  <c r="AW10" i="131"/>
  <c r="AV10" i="131"/>
  <c r="AM10" i="131"/>
  <c r="AL10" i="131"/>
  <c r="M10" i="131"/>
  <c r="BH9" i="131"/>
  <c r="BG9" i="131"/>
  <c r="BC9" i="131"/>
  <c r="BB9" i="131"/>
  <c r="BA9" i="131"/>
  <c r="AZ9" i="131"/>
  <c r="AY9" i="131"/>
  <c r="AX9" i="131"/>
  <c r="AW9" i="131"/>
  <c r="AV9" i="131"/>
  <c r="AM9" i="131"/>
  <c r="AL9" i="131"/>
  <c r="M9" i="131"/>
  <c r="BH8" i="131"/>
  <c r="BG8" i="131"/>
  <c r="BC8" i="131"/>
  <c r="BB8" i="131"/>
  <c r="BA8" i="131"/>
  <c r="AZ8" i="131"/>
  <c r="AY8" i="131"/>
  <c r="AX8" i="131"/>
  <c r="AW8" i="131"/>
  <c r="AV8" i="131"/>
  <c r="AM8" i="131"/>
  <c r="AL8" i="131"/>
  <c r="M8" i="131"/>
  <c r="BH7" i="131"/>
  <c r="BG7" i="131"/>
  <c r="BC7" i="131"/>
  <c r="BB7" i="131"/>
  <c r="BA7" i="131"/>
  <c r="AZ7" i="131"/>
  <c r="AY7" i="131"/>
  <c r="AX7" i="131"/>
  <c r="AW7" i="131"/>
  <c r="AV7" i="131"/>
  <c r="AM7" i="131"/>
  <c r="AL7" i="131"/>
  <c r="M7" i="131"/>
  <c r="BH6" i="131"/>
  <c r="BG6" i="131"/>
  <c r="BC6" i="131"/>
  <c r="BB6" i="131"/>
  <c r="BA6" i="131"/>
  <c r="AZ6" i="131"/>
  <c r="AY6" i="131"/>
  <c r="AX6" i="131"/>
  <c r="AW6" i="131"/>
  <c r="AV6" i="131"/>
  <c r="AM6" i="131"/>
  <c r="AL6" i="131"/>
  <c r="M6" i="131"/>
  <c r="BH5" i="131"/>
  <c r="BG5" i="131"/>
  <c r="BC5" i="131"/>
  <c r="BB5" i="131"/>
  <c r="BA5" i="131"/>
  <c r="AZ5" i="131"/>
  <c r="AY5" i="131"/>
  <c r="AX5" i="131"/>
  <c r="AW5" i="131"/>
  <c r="AV5" i="131"/>
  <c r="AM5" i="131"/>
  <c r="AL5" i="131"/>
  <c r="M5" i="131"/>
  <c r="BH4" i="131"/>
  <c r="BG4" i="131"/>
  <c r="BC4" i="131"/>
  <c r="BB4" i="131"/>
  <c r="BA4" i="131"/>
  <c r="AZ4" i="131"/>
  <c r="AY4" i="131"/>
  <c r="AX4" i="131"/>
  <c r="AW4" i="131"/>
  <c r="AV4" i="131"/>
  <c r="AM4" i="131"/>
  <c r="AL4" i="131"/>
  <c r="M4" i="131"/>
  <c r="O26" i="130"/>
  <c r="BH25" i="130"/>
  <c r="BG25" i="130"/>
  <c r="BC25" i="130"/>
  <c r="BB25" i="130"/>
  <c r="BA25" i="130"/>
  <c r="AZ25" i="130"/>
  <c r="AY25" i="130"/>
  <c r="AX25" i="130"/>
  <c r="AW25" i="130"/>
  <c r="AV25" i="130"/>
  <c r="AM25" i="130"/>
  <c r="AC24" i="71" s="1"/>
  <c r="AL25" i="130"/>
  <c r="M25" i="130"/>
  <c r="BH24" i="130"/>
  <c r="BG24" i="130"/>
  <c r="AM24" i="130"/>
  <c r="AL24" i="130"/>
  <c r="M24" i="130"/>
  <c r="BH23" i="130"/>
  <c r="BG23" i="130"/>
  <c r="BC23" i="130"/>
  <c r="BB23" i="130"/>
  <c r="BA23" i="130"/>
  <c r="AZ23" i="130"/>
  <c r="AY23" i="130"/>
  <c r="AX23" i="130"/>
  <c r="AW23" i="130"/>
  <c r="AV23" i="130"/>
  <c r="AM23" i="130"/>
  <c r="AL23" i="130"/>
  <c r="M23" i="130"/>
  <c r="BH22" i="130"/>
  <c r="BG22" i="130"/>
  <c r="BC22" i="130"/>
  <c r="BB22" i="130"/>
  <c r="BA22" i="130"/>
  <c r="AZ22" i="130"/>
  <c r="AY22" i="130"/>
  <c r="AX22" i="130"/>
  <c r="AW22" i="130"/>
  <c r="AV22" i="130"/>
  <c r="AM22" i="130"/>
  <c r="AL22" i="130"/>
  <c r="M22" i="130"/>
  <c r="BH21" i="130"/>
  <c r="BG21" i="130"/>
  <c r="BC21" i="130"/>
  <c r="BB21" i="130"/>
  <c r="BA21" i="130"/>
  <c r="AZ21" i="130"/>
  <c r="AY21" i="130"/>
  <c r="AX21" i="130"/>
  <c r="AW21" i="130"/>
  <c r="AV21" i="130"/>
  <c r="AM21" i="130"/>
  <c r="AL21" i="130"/>
  <c r="M21" i="130"/>
  <c r="BH20" i="130"/>
  <c r="BG20" i="130"/>
  <c r="BC20" i="130"/>
  <c r="BB20" i="130"/>
  <c r="BA20" i="130"/>
  <c r="AZ20" i="130"/>
  <c r="AY20" i="130"/>
  <c r="AX20" i="130"/>
  <c r="AW20" i="130"/>
  <c r="AV20" i="130"/>
  <c r="AM20" i="130"/>
  <c r="AL20" i="130"/>
  <c r="M20" i="130"/>
  <c r="BH19" i="130"/>
  <c r="BG19" i="130"/>
  <c r="BC19" i="130"/>
  <c r="BB19" i="130"/>
  <c r="BA19" i="130"/>
  <c r="AZ19" i="130"/>
  <c r="AY19" i="130"/>
  <c r="AX19" i="130"/>
  <c r="AW19" i="130"/>
  <c r="AV19" i="130"/>
  <c r="AM19" i="130"/>
  <c r="AL19" i="130"/>
  <c r="M19" i="130"/>
  <c r="BH18" i="130"/>
  <c r="BG18" i="130"/>
  <c r="BC18" i="130"/>
  <c r="BB18" i="130"/>
  <c r="BA18" i="130"/>
  <c r="AZ18" i="130"/>
  <c r="AY18" i="130"/>
  <c r="AX18" i="130"/>
  <c r="AW18" i="130"/>
  <c r="AV18" i="130"/>
  <c r="AM18" i="130"/>
  <c r="AL18" i="130"/>
  <c r="M18" i="130"/>
  <c r="BH17" i="130"/>
  <c r="BG17" i="130"/>
  <c r="BC17" i="130"/>
  <c r="BB17" i="130"/>
  <c r="BA17" i="130"/>
  <c r="AZ17" i="130"/>
  <c r="AY17" i="130"/>
  <c r="AX17" i="130"/>
  <c r="AW17" i="130"/>
  <c r="AV17" i="130"/>
  <c r="AM17" i="130"/>
  <c r="AL17" i="130"/>
  <c r="M17" i="130"/>
  <c r="BH16" i="130"/>
  <c r="BG16" i="130"/>
  <c r="BC16" i="130"/>
  <c r="BB16" i="130"/>
  <c r="BA16" i="130"/>
  <c r="AZ16" i="130"/>
  <c r="AY16" i="130"/>
  <c r="AX16" i="130"/>
  <c r="AW16" i="130"/>
  <c r="AV16" i="130"/>
  <c r="AM16" i="130"/>
  <c r="AL16" i="130"/>
  <c r="M16" i="130"/>
  <c r="BH15" i="130"/>
  <c r="BG15" i="130"/>
  <c r="BC15" i="130"/>
  <c r="BB15" i="130"/>
  <c r="BA15" i="130"/>
  <c r="AZ15" i="130"/>
  <c r="AY15" i="130"/>
  <c r="AX15" i="130"/>
  <c r="AW15" i="130"/>
  <c r="AV15" i="130"/>
  <c r="AM15" i="130"/>
  <c r="AL15" i="130"/>
  <c r="M15" i="130"/>
  <c r="BH14" i="130"/>
  <c r="BG14" i="130"/>
  <c r="BC14" i="130"/>
  <c r="BB14" i="130"/>
  <c r="BA14" i="130"/>
  <c r="AZ14" i="130"/>
  <c r="AY14" i="130"/>
  <c r="AX14" i="130"/>
  <c r="AW14" i="130"/>
  <c r="AV14" i="130"/>
  <c r="AM14" i="130"/>
  <c r="AL14" i="130"/>
  <c r="M14" i="130"/>
  <c r="BH13" i="130"/>
  <c r="BG13" i="130"/>
  <c r="BC13" i="130"/>
  <c r="BB13" i="130"/>
  <c r="BA13" i="130"/>
  <c r="AZ13" i="130"/>
  <c r="AY13" i="130"/>
  <c r="AX13" i="130"/>
  <c r="AW13" i="130"/>
  <c r="AV13" i="130"/>
  <c r="AM13" i="130"/>
  <c r="AL13" i="130"/>
  <c r="M13" i="130"/>
  <c r="BH12" i="130"/>
  <c r="BG12" i="130"/>
  <c r="BC12" i="130"/>
  <c r="BB12" i="130"/>
  <c r="BA12" i="130"/>
  <c r="AZ12" i="130"/>
  <c r="AY12" i="130"/>
  <c r="AX12" i="130"/>
  <c r="AW12" i="130"/>
  <c r="AV12" i="130"/>
  <c r="AM12" i="130"/>
  <c r="AL12" i="130"/>
  <c r="M12" i="130"/>
  <c r="BH10" i="130"/>
  <c r="BG10" i="130"/>
  <c r="BC10" i="130"/>
  <c r="BB10" i="130"/>
  <c r="BA10" i="130"/>
  <c r="AZ10" i="130"/>
  <c r="AY10" i="130"/>
  <c r="AX10" i="130"/>
  <c r="AW10" i="130"/>
  <c r="AV10" i="130"/>
  <c r="AM10" i="130"/>
  <c r="AL10" i="130"/>
  <c r="M10" i="130"/>
  <c r="BH9" i="130"/>
  <c r="BG9" i="130"/>
  <c r="BC9" i="130"/>
  <c r="BB9" i="130"/>
  <c r="BA9" i="130"/>
  <c r="AZ9" i="130"/>
  <c r="AY9" i="130"/>
  <c r="AX9" i="130"/>
  <c r="AW9" i="130"/>
  <c r="AV9" i="130"/>
  <c r="AM9" i="130"/>
  <c r="AL9" i="130"/>
  <c r="M9" i="130"/>
  <c r="BH8" i="130"/>
  <c r="BG8" i="130"/>
  <c r="BC8" i="130"/>
  <c r="BB8" i="130"/>
  <c r="BA8" i="130"/>
  <c r="AZ8" i="130"/>
  <c r="AY8" i="130"/>
  <c r="AX8" i="130"/>
  <c r="AW8" i="130"/>
  <c r="AV8" i="130"/>
  <c r="AM8" i="130"/>
  <c r="AL8" i="130"/>
  <c r="M8" i="130"/>
  <c r="BH7" i="130"/>
  <c r="BG7" i="130"/>
  <c r="BC7" i="130"/>
  <c r="BB7" i="130"/>
  <c r="BA7" i="130"/>
  <c r="AZ7" i="130"/>
  <c r="AY7" i="130"/>
  <c r="AX7" i="130"/>
  <c r="AW7" i="130"/>
  <c r="AV7" i="130"/>
  <c r="AM7" i="130"/>
  <c r="AL7" i="130"/>
  <c r="M7" i="130"/>
  <c r="BH6" i="130"/>
  <c r="BG6" i="130"/>
  <c r="BC6" i="130"/>
  <c r="BB6" i="130"/>
  <c r="BA6" i="130"/>
  <c r="AZ6" i="130"/>
  <c r="AY6" i="130"/>
  <c r="AX6" i="130"/>
  <c r="AW6" i="130"/>
  <c r="AV6" i="130"/>
  <c r="AM6" i="130"/>
  <c r="AL6" i="130"/>
  <c r="M6" i="130"/>
  <c r="BH5" i="130"/>
  <c r="BG5" i="130"/>
  <c r="BC5" i="130"/>
  <c r="BB5" i="130"/>
  <c r="BA5" i="130"/>
  <c r="AZ5" i="130"/>
  <c r="AY5" i="130"/>
  <c r="AX5" i="130"/>
  <c r="AW5" i="130"/>
  <c r="AV5" i="130"/>
  <c r="AM5" i="130"/>
  <c r="AL5" i="130"/>
  <c r="M5" i="130"/>
  <c r="BH4" i="130"/>
  <c r="BG4" i="130"/>
  <c r="BC4" i="130"/>
  <c r="BB4" i="130"/>
  <c r="BA4" i="130"/>
  <c r="AZ4" i="130"/>
  <c r="AY4" i="130"/>
  <c r="AX4" i="130"/>
  <c r="AW4" i="130"/>
  <c r="AV4" i="130"/>
  <c r="AM4" i="130"/>
  <c r="AL4" i="130"/>
  <c r="M4" i="130"/>
  <c r="O26" i="129"/>
  <c r="BH25" i="129"/>
  <c r="BG25" i="129"/>
  <c r="BC25" i="129"/>
  <c r="BB25" i="129"/>
  <c r="BA25" i="129"/>
  <c r="AZ25" i="129"/>
  <c r="AY25" i="129"/>
  <c r="AX25" i="129"/>
  <c r="AW25" i="129"/>
  <c r="AV25" i="129"/>
  <c r="AM25" i="129"/>
  <c r="AB24" i="71" s="1"/>
  <c r="AL25" i="129"/>
  <c r="M25" i="129"/>
  <c r="BH24" i="129"/>
  <c r="BG24" i="129"/>
  <c r="AM24" i="129"/>
  <c r="AL24" i="129"/>
  <c r="M24" i="129"/>
  <c r="BH23" i="129"/>
  <c r="BG23" i="129"/>
  <c r="BC23" i="129"/>
  <c r="BB23" i="129"/>
  <c r="BA23" i="129"/>
  <c r="AZ23" i="129"/>
  <c r="AY23" i="129"/>
  <c r="AX23" i="129"/>
  <c r="AW23" i="129"/>
  <c r="AV23" i="129"/>
  <c r="AM23" i="129"/>
  <c r="AL23" i="129"/>
  <c r="M23" i="129"/>
  <c r="BH22" i="129"/>
  <c r="BG22" i="129"/>
  <c r="BC22" i="129"/>
  <c r="BB22" i="129"/>
  <c r="BA22" i="129"/>
  <c r="AZ22" i="129"/>
  <c r="AY22" i="129"/>
  <c r="AX22" i="129"/>
  <c r="AW22" i="129"/>
  <c r="AV22" i="129"/>
  <c r="AM22" i="129"/>
  <c r="AL22" i="129"/>
  <c r="M22" i="129"/>
  <c r="BH21" i="129"/>
  <c r="BG21" i="129"/>
  <c r="BC21" i="129"/>
  <c r="BB21" i="129"/>
  <c r="BA21" i="129"/>
  <c r="AZ21" i="129"/>
  <c r="AY21" i="129"/>
  <c r="AX21" i="129"/>
  <c r="AW21" i="129"/>
  <c r="AV21" i="129"/>
  <c r="AM21" i="129"/>
  <c r="AL21" i="129"/>
  <c r="M21" i="129"/>
  <c r="BH20" i="129"/>
  <c r="BG20" i="129"/>
  <c r="BC20" i="129"/>
  <c r="BB20" i="129"/>
  <c r="BA20" i="129"/>
  <c r="AZ20" i="129"/>
  <c r="AY20" i="129"/>
  <c r="AX20" i="129"/>
  <c r="AW20" i="129"/>
  <c r="AV20" i="129"/>
  <c r="AM20" i="129"/>
  <c r="AL20" i="129"/>
  <c r="M20" i="129"/>
  <c r="BH19" i="129"/>
  <c r="BG19" i="129"/>
  <c r="BC19" i="129"/>
  <c r="BB19" i="129"/>
  <c r="BA19" i="129"/>
  <c r="AZ19" i="129"/>
  <c r="AY19" i="129"/>
  <c r="AX19" i="129"/>
  <c r="AW19" i="129"/>
  <c r="AV19" i="129"/>
  <c r="AM19" i="129"/>
  <c r="AL19" i="129"/>
  <c r="M19" i="129"/>
  <c r="BH18" i="129"/>
  <c r="BG18" i="129"/>
  <c r="BC18" i="129"/>
  <c r="BB18" i="129"/>
  <c r="BA18" i="129"/>
  <c r="AZ18" i="129"/>
  <c r="AY18" i="129"/>
  <c r="AX18" i="129"/>
  <c r="AW18" i="129"/>
  <c r="AV18" i="129"/>
  <c r="AM18" i="129"/>
  <c r="AL18" i="129"/>
  <c r="M18" i="129"/>
  <c r="BH17" i="129"/>
  <c r="BG17" i="129"/>
  <c r="BC17" i="129"/>
  <c r="BB17" i="129"/>
  <c r="BA17" i="129"/>
  <c r="AZ17" i="129"/>
  <c r="AY17" i="129"/>
  <c r="AX17" i="129"/>
  <c r="AW17" i="129"/>
  <c r="AV17" i="129"/>
  <c r="AM17" i="129"/>
  <c r="AL17" i="129"/>
  <c r="M17" i="129"/>
  <c r="BH16" i="129"/>
  <c r="BG16" i="129"/>
  <c r="BC16" i="129"/>
  <c r="BB16" i="129"/>
  <c r="BA16" i="129"/>
  <c r="AZ16" i="129"/>
  <c r="AY16" i="129"/>
  <c r="AX16" i="129"/>
  <c r="AW16" i="129"/>
  <c r="AV16" i="129"/>
  <c r="AM16" i="129"/>
  <c r="AL16" i="129"/>
  <c r="M16" i="129"/>
  <c r="BH15" i="129"/>
  <c r="BG15" i="129"/>
  <c r="BC15" i="129"/>
  <c r="BB15" i="129"/>
  <c r="BA15" i="129"/>
  <c r="AZ15" i="129"/>
  <c r="AY15" i="129"/>
  <c r="AX15" i="129"/>
  <c r="AW15" i="129"/>
  <c r="AV15" i="129"/>
  <c r="AM15" i="129"/>
  <c r="AL15" i="129"/>
  <c r="M15" i="129"/>
  <c r="BH14" i="129"/>
  <c r="BG14" i="129"/>
  <c r="BC14" i="129"/>
  <c r="BB14" i="129"/>
  <c r="BA14" i="129"/>
  <c r="AZ14" i="129"/>
  <c r="AY14" i="129"/>
  <c r="AX14" i="129"/>
  <c r="AW14" i="129"/>
  <c r="AV14" i="129"/>
  <c r="AM14" i="129"/>
  <c r="AL14" i="129"/>
  <c r="M14" i="129"/>
  <c r="BH13" i="129"/>
  <c r="BG13" i="129"/>
  <c r="BC13" i="129"/>
  <c r="BB13" i="129"/>
  <c r="BA13" i="129"/>
  <c r="AZ13" i="129"/>
  <c r="AY13" i="129"/>
  <c r="AX13" i="129"/>
  <c r="AW13" i="129"/>
  <c r="AV13" i="129"/>
  <c r="AM13" i="129"/>
  <c r="AL13" i="129"/>
  <c r="M13" i="129"/>
  <c r="BH12" i="129"/>
  <c r="BG12" i="129"/>
  <c r="BC12" i="129"/>
  <c r="BB12" i="129"/>
  <c r="BA12" i="129"/>
  <c r="AZ12" i="129"/>
  <c r="AY12" i="129"/>
  <c r="AX12" i="129"/>
  <c r="AW12" i="129"/>
  <c r="AV12" i="129"/>
  <c r="AM12" i="129"/>
  <c r="AL12" i="129"/>
  <c r="M12" i="129"/>
  <c r="BH10" i="129"/>
  <c r="BG10" i="129"/>
  <c r="BC10" i="129"/>
  <c r="BB10" i="129"/>
  <c r="BA10" i="129"/>
  <c r="AZ10" i="129"/>
  <c r="AY10" i="129"/>
  <c r="AX10" i="129"/>
  <c r="AW10" i="129"/>
  <c r="AV10" i="129"/>
  <c r="AM10" i="129"/>
  <c r="AL10" i="129"/>
  <c r="M10" i="129"/>
  <c r="BH9" i="129"/>
  <c r="BG9" i="129"/>
  <c r="BC9" i="129"/>
  <c r="BB9" i="129"/>
  <c r="BA9" i="129"/>
  <c r="AZ9" i="129"/>
  <c r="AY9" i="129"/>
  <c r="AX9" i="129"/>
  <c r="AW9" i="129"/>
  <c r="AV9" i="129"/>
  <c r="AM9" i="129"/>
  <c r="AL9" i="129"/>
  <c r="M9" i="129"/>
  <c r="BH8" i="129"/>
  <c r="BG8" i="129"/>
  <c r="BC8" i="129"/>
  <c r="BB8" i="129"/>
  <c r="BA8" i="129"/>
  <c r="AZ8" i="129"/>
  <c r="AY8" i="129"/>
  <c r="AX8" i="129"/>
  <c r="AW8" i="129"/>
  <c r="AV8" i="129"/>
  <c r="AM8" i="129"/>
  <c r="AL8" i="129"/>
  <c r="M8" i="129"/>
  <c r="BH7" i="129"/>
  <c r="BG7" i="129"/>
  <c r="BC7" i="129"/>
  <c r="BB7" i="129"/>
  <c r="BA7" i="129"/>
  <c r="AZ7" i="129"/>
  <c r="AY7" i="129"/>
  <c r="AX7" i="129"/>
  <c r="AW7" i="129"/>
  <c r="AV7" i="129"/>
  <c r="AM7" i="129"/>
  <c r="AL7" i="129"/>
  <c r="M7" i="129"/>
  <c r="BH6" i="129"/>
  <c r="BG6" i="129"/>
  <c r="BC6" i="129"/>
  <c r="BB6" i="129"/>
  <c r="BA6" i="129"/>
  <c r="AZ6" i="129"/>
  <c r="AY6" i="129"/>
  <c r="AX6" i="129"/>
  <c r="AW6" i="129"/>
  <c r="AV6" i="129"/>
  <c r="AM6" i="129"/>
  <c r="AL6" i="129"/>
  <c r="M6" i="129"/>
  <c r="BH5" i="129"/>
  <c r="BG5" i="129"/>
  <c r="BC5" i="129"/>
  <c r="BB5" i="129"/>
  <c r="BA5" i="129"/>
  <c r="AZ5" i="129"/>
  <c r="AY5" i="129"/>
  <c r="AX5" i="129"/>
  <c r="AW5" i="129"/>
  <c r="AV5" i="129"/>
  <c r="AM5" i="129"/>
  <c r="AL5" i="129"/>
  <c r="M5" i="129"/>
  <c r="BH4" i="129"/>
  <c r="BG4" i="129"/>
  <c r="BC4" i="129"/>
  <c r="BB4" i="129"/>
  <c r="BA4" i="129"/>
  <c r="AZ4" i="129"/>
  <c r="AY4" i="129"/>
  <c r="AX4" i="129"/>
  <c r="AW4" i="129"/>
  <c r="AV4" i="129"/>
  <c r="AM4" i="129"/>
  <c r="AL4" i="129"/>
  <c r="M4" i="129"/>
  <c r="O26" i="128"/>
  <c r="BH25" i="128"/>
  <c r="BG25" i="128"/>
  <c r="BC25" i="128"/>
  <c r="BB25" i="128"/>
  <c r="BA25" i="128"/>
  <c r="AZ25" i="128"/>
  <c r="AY25" i="128"/>
  <c r="AX25" i="128"/>
  <c r="AW25" i="128"/>
  <c r="AV25" i="128"/>
  <c r="AM25" i="128"/>
  <c r="AA24" i="71" s="1"/>
  <c r="AL25" i="128"/>
  <c r="M25" i="128"/>
  <c r="BH24" i="128"/>
  <c r="BG24" i="128"/>
  <c r="AM24" i="128"/>
  <c r="AL24" i="128"/>
  <c r="M24" i="128"/>
  <c r="BH23" i="128"/>
  <c r="BG23" i="128"/>
  <c r="BC23" i="128"/>
  <c r="BB23" i="128"/>
  <c r="BA23" i="128"/>
  <c r="AZ23" i="128"/>
  <c r="AY23" i="128"/>
  <c r="AX23" i="128"/>
  <c r="AW23" i="128"/>
  <c r="AV23" i="128"/>
  <c r="AM23" i="128"/>
  <c r="AL23" i="128"/>
  <c r="M23" i="128"/>
  <c r="BH22" i="128"/>
  <c r="BG22" i="128"/>
  <c r="BC22" i="128"/>
  <c r="BB22" i="128"/>
  <c r="BA22" i="128"/>
  <c r="AZ22" i="128"/>
  <c r="AY22" i="128"/>
  <c r="AX22" i="128"/>
  <c r="AW22" i="128"/>
  <c r="AV22" i="128"/>
  <c r="AM22" i="128"/>
  <c r="AL22" i="128"/>
  <c r="M22" i="128"/>
  <c r="BH21" i="128"/>
  <c r="BG21" i="128"/>
  <c r="BC21" i="128"/>
  <c r="BB21" i="128"/>
  <c r="BA21" i="128"/>
  <c r="AZ21" i="128"/>
  <c r="AY21" i="128"/>
  <c r="AX21" i="128"/>
  <c r="AW21" i="128"/>
  <c r="AV21" i="128"/>
  <c r="AM21" i="128"/>
  <c r="AL21" i="128"/>
  <c r="M21" i="128"/>
  <c r="BH20" i="128"/>
  <c r="BG20" i="128"/>
  <c r="BC20" i="128"/>
  <c r="BB20" i="128"/>
  <c r="BA20" i="128"/>
  <c r="AZ20" i="128"/>
  <c r="AY20" i="128"/>
  <c r="AX20" i="128"/>
  <c r="AW20" i="128"/>
  <c r="AV20" i="128"/>
  <c r="AM20" i="128"/>
  <c r="AL20" i="128"/>
  <c r="M20" i="128"/>
  <c r="BH19" i="128"/>
  <c r="BG19" i="128"/>
  <c r="BC19" i="128"/>
  <c r="BB19" i="128"/>
  <c r="BA19" i="128"/>
  <c r="AZ19" i="128"/>
  <c r="AY19" i="128"/>
  <c r="AX19" i="128"/>
  <c r="AW19" i="128"/>
  <c r="AV19" i="128"/>
  <c r="AM19" i="128"/>
  <c r="AL19" i="128"/>
  <c r="M19" i="128"/>
  <c r="BH18" i="128"/>
  <c r="BG18" i="128"/>
  <c r="BC18" i="128"/>
  <c r="BB18" i="128"/>
  <c r="BA18" i="128"/>
  <c r="AZ18" i="128"/>
  <c r="AY18" i="128"/>
  <c r="AX18" i="128"/>
  <c r="AW18" i="128"/>
  <c r="AV18" i="128"/>
  <c r="AM18" i="128"/>
  <c r="AL18" i="128"/>
  <c r="M18" i="128"/>
  <c r="BH17" i="128"/>
  <c r="BG17" i="128"/>
  <c r="BC17" i="128"/>
  <c r="BB17" i="128"/>
  <c r="BA17" i="128"/>
  <c r="AZ17" i="128"/>
  <c r="AY17" i="128"/>
  <c r="AX17" i="128"/>
  <c r="AW17" i="128"/>
  <c r="AV17" i="128"/>
  <c r="AM17" i="128"/>
  <c r="AL17" i="128"/>
  <c r="M17" i="128"/>
  <c r="BH16" i="128"/>
  <c r="BG16" i="128"/>
  <c r="BC16" i="128"/>
  <c r="BB16" i="128"/>
  <c r="BA16" i="128"/>
  <c r="AZ16" i="128"/>
  <c r="AY16" i="128"/>
  <c r="AX16" i="128"/>
  <c r="AW16" i="128"/>
  <c r="AV16" i="128"/>
  <c r="AM16" i="128"/>
  <c r="AL16" i="128"/>
  <c r="M16" i="128"/>
  <c r="BH15" i="128"/>
  <c r="BG15" i="128"/>
  <c r="BC15" i="128"/>
  <c r="BB15" i="128"/>
  <c r="BA15" i="128"/>
  <c r="AZ15" i="128"/>
  <c r="AY15" i="128"/>
  <c r="AX15" i="128"/>
  <c r="AW15" i="128"/>
  <c r="AV15" i="128"/>
  <c r="AM15" i="128"/>
  <c r="AL15" i="128"/>
  <c r="M15" i="128"/>
  <c r="BH14" i="128"/>
  <c r="BG14" i="128"/>
  <c r="BC14" i="128"/>
  <c r="BB14" i="128"/>
  <c r="BA14" i="128"/>
  <c r="AZ14" i="128"/>
  <c r="AY14" i="128"/>
  <c r="AX14" i="128"/>
  <c r="AW14" i="128"/>
  <c r="AV14" i="128"/>
  <c r="AM14" i="128"/>
  <c r="AL14" i="128"/>
  <c r="M14" i="128"/>
  <c r="BH13" i="128"/>
  <c r="BG13" i="128"/>
  <c r="BC13" i="128"/>
  <c r="BB13" i="128"/>
  <c r="BA13" i="128"/>
  <c r="AZ13" i="128"/>
  <c r="AY13" i="128"/>
  <c r="AX13" i="128"/>
  <c r="AW13" i="128"/>
  <c r="AV13" i="128"/>
  <c r="AM13" i="128"/>
  <c r="AL13" i="128"/>
  <c r="M13" i="128"/>
  <c r="BH12" i="128"/>
  <c r="BG12" i="128"/>
  <c r="BC12" i="128"/>
  <c r="BB12" i="128"/>
  <c r="BA12" i="128"/>
  <c r="AZ12" i="128"/>
  <c r="AY12" i="128"/>
  <c r="AX12" i="128"/>
  <c r="AW12" i="128"/>
  <c r="AV12" i="128"/>
  <c r="AM12" i="128"/>
  <c r="AL12" i="128"/>
  <c r="M12" i="128"/>
  <c r="BH10" i="128"/>
  <c r="BG10" i="128"/>
  <c r="BC10" i="128"/>
  <c r="BB10" i="128"/>
  <c r="BA10" i="128"/>
  <c r="AZ10" i="128"/>
  <c r="AY10" i="128"/>
  <c r="AX10" i="128"/>
  <c r="AW10" i="128"/>
  <c r="AV10" i="128"/>
  <c r="AM10" i="128"/>
  <c r="AL10" i="128"/>
  <c r="M10" i="128"/>
  <c r="BH9" i="128"/>
  <c r="BG9" i="128"/>
  <c r="BC9" i="128"/>
  <c r="BB9" i="128"/>
  <c r="BA9" i="128"/>
  <c r="AZ9" i="128"/>
  <c r="AY9" i="128"/>
  <c r="AX9" i="128"/>
  <c r="AW9" i="128"/>
  <c r="AV9" i="128"/>
  <c r="AM9" i="128"/>
  <c r="AL9" i="128"/>
  <c r="M9" i="128"/>
  <c r="BH8" i="128"/>
  <c r="BG8" i="128"/>
  <c r="BC8" i="128"/>
  <c r="BB8" i="128"/>
  <c r="BA8" i="128"/>
  <c r="AZ8" i="128"/>
  <c r="AY8" i="128"/>
  <c r="AX8" i="128"/>
  <c r="AW8" i="128"/>
  <c r="AV8" i="128"/>
  <c r="AM8" i="128"/>
  <c r="AL8" i="128"/>
  <c r="M8" i="128"/>
  <c r="BH7" i="128"/>
  <c r="BG7" i="128"/>
  <c r="BC7" i="128"/>
  <c r="BB7" i="128"/>
  <c r="BA7" i="128"/>
  <c r="AZ7" i="128"/>
  <c r="AY7" i="128"/>
  <c r="AX7" i="128"/>
  <c r="AW7" i="128"/>
  <c r="AV7" i="128"/>
  <c r="AM7" i="128"/>
  <c r="AL7" i="128"/>
  <c r="M7" i="128"/>
  <c r="BH6" i="128"/>
  <c r="BG6" i="128"/>
  <c r="BC6" i="128"/>
  <c r="BB6" i="128"/>
  <c r="BA6" i="128"/>
  <c r="AZ6" i="128"/>
  <c r="AY6" i="128"/>
  <c r="AX6" i="128"/>
  <c r="AW6" i="128"/>
  <c r="AV6" i="128"/>
  <c r="AM6" i="128"/>
  <c r="AL6" i="128"/>
  <c r="M6" i="128"/>
  <c r="BH5" i="128"/>
  <c r="BG5" i="128"/>
  <c r="BC5" i="128"/>
  <c r="BB5" i="128"/>
  <c r="BA5" i="128"/>
  <c r="AZ5" i="128"/>
  <c r="AY5" i="128"/>
  <c r="AX5" i="128"/>
  <c r="AW5" i="128"/>
  <c r="AV5" i="128"/>
  <c r="AM5" i="128"/>
  <c r="AL5" i="128"/>
  <c r="M5" i="128"/>
  <c r="BH4" i="128"/>
  <c r="BG4" i="128"/>
  <c r="BC4" i="128"/>
  <c r="BB4" i="128"/>
  <c r="BA4" i="128"/>
  <c r="AZ4" i="128"/>
  <c r="AY4" i="128"/>
  <c r="AX4" i="128"/>
  <c r="AW4" i="128"/>
  <c r="AV4" i="128"/>
  <c r="AM4" i="128"/>
  <c r="AL4" i="128"/>
  <c r="M4" i="128"/>
  <c r="O26" i="127"/>
  <c r="BH25" i="127"/>
  <c r="BG25" i="127"/>
  <c r="BC25" i="127"/>
  <c r="BB25" i="127"/>
  <c r="BA25" i="127"/>
  <c r="AZ25" i="127"/>
  <c r="AY25" i="127"/>
  <c r="AX25" i="127"/>
  <c r="AW25" i="127"/>
  <c r="AV25" i="127"/>
  <c r="AM25" i="127"/>
  <c r="Z24" i="71" s="1"/>
  <c r="AL25" i="127"/>
  <c r="M25" i="127"/>
  <c r="BH24" i="127"/>
  <c r="BG24" i="127"/>
  <c r="AM24" i="127"/>
  <c r="AL24" i="127"/>
  <c r="M24" i="127"/>
  <c r="BH23" i="127"/>
  <c r="BG23" i="127"/>
  <c r="BC23" i="127"/>
  <c r="BB23" i="127"/>
  <c r="BA23" i="127"/>
  <c r="AZ23" i="127"/>
  <c r="AY23" i="127"/>
  <c r="AX23" i="127"/>
  <c r="AW23" i="127"/>
  <c r="AV23" i="127"/>
  <c r="AM23" i="127"/>
  <c r="AL23" i="127"/>
  <c r="M23" i="127"/>
  <c r="BH22" i="127"/>
  <c r="BG22" i="127"/>
  <c r="BC22" i="127"/>
  <c r="BB22" i="127"/>
  <c r="BA22" i="127"/>
  <c r="AZ22" i="127"/>
  <c r="AY22" i="127"/>
  <c r="AX22" i="127"/>
  <c r="AW22" i="127"/>
  <c r="AV22" i="127"/>
  <c r="AM22" i="127"/>
  <c r="AL22" i="127"/>
  <c r="M22" i="127"/>
  <c r="BH21" i="127"/>
  <c r="BG21" i="127"/>
  <c r="BC21" i="127"/>
  <c r="BB21" i="127"/>
  <c r="BA21" i="127"/>
  <c r="AZ21" i="127"/>
  <c r="AY21" i="127"/>
  <c r="AX21" i="127"/>
  <c r="AW21" i="127"/>
  <c r="AV21" i="127"/>
  <c r="AM21" i="127"/>
  <c r="AL21" i="127"/>
  <c r="M21" i="127"/>
  <c r="BH20" i="127"/>
  <c r="BG20" i="127"/>
  <c r="BC20" i="127"/>
  <c r="BB20" i="127"/>
  <c r="BA20" i="127"/>
  <c r="AZ20" i="127"/>
  <c r="AY20" i="127"/>
  <c r="AX20" i="127"/>
  <c r="AW20" i="127"/>
  <c r="AV20" i="127"/>
  <c r="AM20" i="127"/>
  <c r="AL20" i="127"/>
  <c r="M20" i="127"/>
  <c r="BH19" i="127"/>
  <c r="BG19" i="127"/>
  <c r="BC19" i="127"/>
  <c r="BB19" i="127"/>
  <c r="BA19" i="127"/>
  <c r="AZ19" i="127"/>
  <c r="AY19" i="127"/>
  <c r="AX19" i="127"/>
  <c r="AW19" i="127"/>
  <c r="AV19" i="127"/>
  <c r="AM19" i="127"/>
  <c r="AL19" i="127"/>
  <c r="M19" i="127"/>
  <c r="BH18" i="127"/>
  <c r="BG18" i="127"/>
  <c r="BC18" i="127"/>
  <c r="BB18" i="127"/>
  <c r="BA18" i="127"/>
  <c r="AZ18" i="127"/>
  <c r="AY18" i="127"/>
  <c r="AX18" i="127"/>
  <c r="AW18" i="127"/>
  <c r="AV18" i="127"/>
  <c r="AM18" i="127"/>
  <c r="AL18" i="127"/>
  <c r="M18" i="127"/>
  <c r="BH17" i="127"/>
  <c r="BG17" i="127"/>
  <c r="BC17" i="127"/>
  <c r="BB17" i="127"/>
  <c r="BA17" i="127"/>
  <c r="AZ17" i="127"/>
  <c r="AY17" i="127"/>
  <c r="AX17" i="127"/>
  <c r="AW17" i="127"/>
  <c r="AV17" i="127"/>
  <c r="AM17" i="127"/>
  <c r="AL17" i="127"/>
  <c r="M17" i="127"/>
  <c r="BH16" i="127"/>
  <c r="BG16" i="127"/>
  <c r="BC16" i="127"/>
  <c r="BB16" i="127"/>
  <c r="BA16" i="127"/>
  <c r="AZ16" i="127"/>
  <c r="AY16" i="127"/>
  <c r="AX16" i="127"/>
  <c r="AW16" i="127"/>
  <c r="AV16" i="127"/>
  <c r="AM16" i="127"/>
  <c r="AL16" i="127"/>
  <c r="M16" i="127"/>
  <c r="BH15" i="127"/>
  <c r="BG15" i="127"/>
  <c r="BC15" i="127"/>
  <c r="BB15" i="127"/>
  <c r="BA15" i="127"/>
  <c r="AZ15" i="127"/>
  <c r="AY15" i="127"/>
  <c r="AX15" i="127"/>
  <c r="AW15" i="127"/>
  <c r="AV15" i="127"/>
  <c r="AM15" i="127"/>
  <c r="AL15" i="127"/>
  <c r="M15" i="127"/>
  <c r="BH14" i="127"/>
  <c r="BG14" i="127"/>
  <c r="BC14" i="127"/>
  <c r="BB14" i="127"/>
  <c r="BA14" i="127"/>
  <c r="AZ14" i="127"/>
  <c r="AY14" i="127"/>
  <c r="AX14" i="127"/>
  <c r="AW14" i="127"/>
  <c r="AV14" i="127"/>
  <c r="AM14" i="127"/>
  <c r="AL14" i="127"/>
  <c r="M14" i="127"/>
  <c r="BH13" i="127"/>
  <c r="BG13" i="127"/>
  <c r="BC13" i="127"/>
  <c r="BB13" i="127"/>
  <c r="BA13" i="127"/>
  <c r="AZ13" i="127"/>
  <c r="AY13" i="127"/>
  <c r="AX13" i="127"/>
  <c r="AW13" i="127"/>
  <c r="AV13" i="127"/>
  <c r="AM13" i="127"/>
  <c r="AL13" i="127"/>
  <c r="M13" i="127"/>
  <c r="BH12" i="127"/>
  <c r="BG12" i="127"/>
  <c r="BC12" i="127"/>
  <c r="BB12" i="127"/>
  <c r="BA12" i="127"/>
  <c r="AZ12" i="127"/>
  <c r="AY12" i="127"/>
  <c r="AX12" i="127"/>
  <c r="AW12" i="127"/>
  <c r="AV12" i="127"/>
  <c r="AM12" i="127"/>
  <c r="AL12" i="127"/>
  <c r="M12" i="127"/>
  <c r="BH10" i="127"/>
  <c r="BG10" i="127"/>
  <c r="BC10" i="127"/>
  <c r="BB10" i="127"/>
  <c r="BA10" i="127"/>
  <c r="AZ10" i="127"/>
  <c r="AY10" i="127"/>
  <c r="AX10" i="127"/>
  <c r="AW10" i="127"/>
  <c r="AV10" i="127"/>
  <c r="AM10" i="127"/>
  <c r="AL10" i="127"/>
  <c r="M10" i="127"/>
  <c r="BH9" i="127"/>
  <c r="BG9" i="127"/>
  <c r="BC9" i="127"/>
  <c r="BB9" i="127"/>
  <c r="BA9" i="127"/>
  <c r="AZ9" i="127"/>
  <c r="AY9" i="127"/>
  <c r="AX9" i="127"/>
  <c r="AW9" i="127"/>
  <c r="AV9" i="127"/>
  <c r="AM9" i="127"/>
  <c r="AL9" i="127"/>
  <c r="M9" i="127"/>
  <c r="BH8" i="127"/>
  <c r="BG8" i="127"/>
  <c r="BC8" i="127"/>
  <c r="BB8" i="127"/>
  <c r="BA8" i="127"/>
  <c r="AZ8" i="127"/>
  <c r="AY8" i="127"/>
  <c r="AX8" i="127"/>
  <c r="AW8" i="127"/>
  <c r="AV8" i="127"/>
  <c r="AM8" i="127"/>
  <c r="AL8" i="127"/>
  <c r="M8" i="127"/>
  <c r="BH7" i="127"/>
  <c r="BG7" i="127"/>
  <c r="BC7" i="127"/>
  <c r="BB7" i="127"/>
  <c r="BA7" i="127"/>
  <c r="AZ7" i="127"/>
  <c r="AY7" i="127"/>
  <c r="AX7" i="127"/>
  <c r="AW7" i="127"/>
  <c r="AV7" i="127"/>
  <c r="AM7" i="127"/>
  <c r="AL7" i="127"/>
  <c r="M7" i="127"/>
  <c r="BH6" i="127"/>
  <c r="BG6" i="127"/>
  <c r="BC6" i="127"/>
  <c r="BB6" i="127"/>
  <c r="BA6" i="127"/>
  <c r="AZ6" i="127"/>
  <c r="AY6" i="127"/>
  <c r="AX6" i="127"/>
  <c r="AW6" i="127"/>
  <c r="AV6" i="127"/>
  <c r="AM6" i="127"/>
  <c r="AL6" i="127"/>
  <c r="M6" i="127"/>
  <c r="BH5" i="127"/>
  <c r="BG5" i="127"/>
  <c r="BC5" i="127"/>
  <c r="BB5" i="127"/>
  <c r="BA5" i="127"/>
  <c r="AZ5" i="127"/>
  <c r="AY5" i="127"/>
  <c r="AX5" i="127"/>
  <c r="AW5" i="127"/>
  <c r="AV5" i="127"/>
  <c r="AM5" i="127"/>
  <c r="AL5" i="127"/>
  <c r="M5" i="127"/>
  <c r="BH4" i="127"/>
  <c r="BG4" i="127"/>
  <c r="BC4" i="127"/>
  <c r="BB4" i="127"/>
  <c r="BA4" i="127"/>
  <c r="AZ4" i="127"/>
  <c r="AY4" i="127"/>
  <c r="AX4" i="127"/>
  <c r="AW4" i="127"/>
  <c r="AV4" i="127"/>
  <c r="AM4" i="127"/>
  <c r="AL4" i="127"/>
  <c r="M4" i="127"/>
  <c r="O26" i="126"/>
  <c r="BH25" i="126"/>
  <c r="BG25" i="126"/>
  <c r="BC25" i="126"/>
  <c r="BB25" i="126"/>
  <c r="BA25" i="126"/>
  <c r="AZ25" i="126"/>
  <c r="AY25" i="126"/>
  <c r="AX25" i="126"/>
  <c r="AW25" i="126"/>
  <c r="AV25" i="126"/>
  <c r="AM25" i="126"/>
  <c r="Y24" i="71" s="1"/>
  <c r="AL25" i="126"/>
  <c r="M25" i="126"/>
  <c r="BH24" i="126"/>
  <c r="BG24" i="126"/>
  <c r="AM24" i="126"/>
  <c r="AL24" i="126"/>
  <c r="M24" i="126"/>
  <c r="BH23" i="126"/>
  <c r="BG23" i="126"/>
  <c r="BC23" i="126"/>
  <c r="BB23" i="126"/>
  <c r="BA23" i="126"/>
  <c r="AZ23" i="126"/>
  <c r="AY23" i="126"/>
  <c r="AX23" i="126"/>
  <c r="AW23" i="126"/>
  <c r="AV23" i="126"/>
  <c r="AM23" i="126"/>
  <c r="AL23" i="126"/>
  <c r="M23" i="126"/>
  <c r="BH22" i="126"/>
  <c r="BG22" i="126"/>
  <c r="BC22" i="126"/>
  <c r="BB22" i="126"/>
  <c r="BA22" i="126"/>
  <c r="AZ22" i="126"/>
  <c r="AY22" i="126"/>
  <c r="AX22" i="126"/>
  <c r="AW22" i="126"/>
  <c r="AV22" i="126"/>
  <c r="AM22" i="126"/>
  <c r="AL22" i="126"/>
  <c r="M22" i="126"/>
  <c r="BH21" i="126"/>
  <c r="BG21" i="126"/>
  <c r="BC21" i="126"/>
  <c r="BB21" i="126"/>
  <c r="BA21" i="126"/>
  <c r="AZ21" i="126"/>
  <c r="AY21" i="126"/>
  <c r="AX21" i="126"/>
  <c r="AW21" i="126"/>
  <c r="AV21" i="126"/>
  <c r="AM21" i="126"/>
  <c r="AL21" i="126"/>
  <c r="M21" i="126"/>
  <c r="BH20" i="126"/>
  <c r="BG20" i="126"/>
  <c r="BC20" i="126"/>
  <c r="BB20" i="126"/>
  <c r="BA20" i="126"/>
  <c r="AZ20" i="126"/>
  <c r="AY20" i="126"/>
  <c r="AX20" i="126"/>
  <c r="AW20" i="126"/>
  <c r="AV20" i="126"/>
  <c r="AM20" i="126"/>
  <c r="AL20" i="126"/>
  <c r="M20" i="126"/>
  <c r="BH19" i="126"/>
  <c r="BG19" i="126"/>
  <c r="BC19" i="126"/>
  <c r="BB19" i="126"/>
  <c r="BA19" i="126"/>
  <c r="AZ19" i="126"/>
  <c r="AY19" i="126"/>
  <c r="AX19" i="126"/>
  <c r="AW19" i="126"/>
  <c r="AV19" i="126"/>
  <c r="AM19" i="126"/>
  <c r="AL19" i="126"/>
  <c r="M19" i="126"/>
  <c r="BH18" i="126"/>
  <c r="BG18" i="126"/>
  <c r="BC18" i="126"/>
  <c r="BB18" i="126"/>
  <c r="BA18" i="126"/>
  <c r="AZ18" i="126"/>
  <c r="AY18" i="126"/>
  <c r="AX18" i="126"/>
  <c r="AW18" i="126"/>
  <c r="AV18" i="126"/>
  <c r="AM18" i="126"/>
  <c r="AL18" i="126"/>
  <c r="M18" i="126"/>
  <c r="BH17" i="126"/>
  <c r="BG17" i="126"/>
  <c r="BC17" i="126"/>
  <c r="BB17" i="126"/>
  <c r="BA17" i="126"/>
  <c r="AZ17" i="126"/>
  <c r="AY17" i="126"/>
  <c r="AX17" i="126"/>
  <c r="AW17" i="126"/>
  <c r="AV17" i="126"/>
  <c r="AM17" i="126"/>
  <c r="AL17" i="126"/>
  <c r="M17" i="126"/>
  <c r="BH16" i="126"/>
  <c r="BG16" i="126"/>
  <c r="BC16" i="126"/>
  <c r="BB16" i="126"/>
  <c r="BA16" i="126"/>
  <c r="AZ16" i="126"/>
  <c r="AY16" i="126"/>
  <c r="AX16" i="126"/>
  <c r="AW16" i="126"/>
  <c r="AV16" i="126"/>
  <c r="AM16" i="126"/>
  <c r="AL16" i="126"/>
  <c r="M16" i="126"/>
  <c r="BH15" i="126"/>
  <c r="BG15" i="126"/>
  <c r="BC15" i="126"/>
  <c r="BB15" i="126"/>
  <c r="BA15" i="126"/>
  <c r="AZ15" i="126"/>
  <c r="AY15" i="126"/>
  <c r="AX15" i="126"/>
  <c r="AW15" i="126"/>
  <c r="AV15" i="126"/>
  <c r="AM15" i="126"/>
  <c r="AL15" i="126"/>
  <c r="M15" i="126"/>
  <c r="BH14" i="126"/>
  <c r="BG14" i="126"/>
  <c r="BC14" i="126"/>
  <c r="BB14" i="126"/>
  <c r="BA14" i="126"/>
  <c r="AZ14" i="126"/>
  <c r="AY14" i="126"/>
  <c r="AX14" i="126"/>
  <c r="AW14" i="126"/>
  <c r="AV14" i="126"/>
  <c r="AM14" i="126"/>
  <c r="AL14" i="126"/>
  <c r="M14" i="126"/>
  <c r="BH13" i="126"/>
  <c r="BG13" i="126"/>
  <c r="BC13" i="126"/>
  <c r="BB13" i="126"/>
  <c r="BA13" i="126"/>
  <c r="AZ13" i="126"/>
  <c r="AY13" i="126"/>
  <c r="AX13" i="126"/>
  <c r="AW13" i="126"/>
  <c r="AV13" i="126"/>
  <c r="AM13" i="126"/>
  <c r="AL13" i="126"/>
  <c r="M13" i="126"/>
  <c r="BH12" i="126"/>
  <c r="BG12" i="126"/>
  <c r="BC12" i="126"/>
  <c r="BB12" i="126"/>
  <c r="BA12" i="126"/>
  <c r="AZ12" i="126"/>
  <c r="AY12" i="126"/>
  <c r="AX12" i="126"/>
  <c r="AW12" i="126"/>
  <c r="AV12" i="126"/>
  <c r="AM12" i="126"/>
  <c r="AL12" i="126"/>
  <c r="M12" i="126"/>
  <c r="BH10" i="126"/>
  <c r="BG10" i="126"/>
  <c r="BC10" i="126"/>
  <c r="BB10" i="126"/>
  <c r="BA10" i="126"/>
  <c r="AZ10" i="126"/>
  <c r="AY10" i="126"/>
  <c r="AX10" i="126"/>
  <c r="AW10" i="126"/>
  <c r="AV10" i="126"/>
  <c r="AM10" i="126"/>
  <c r="AL10" i="126"/>
  <c r="M10" i="126"/>
  <c r="BH9" i="126"/>
  <c r="BG9" i="126"/>
  <c r="BC9" i="126"/>
  <c r="BB9" i="126"/>
  <c r="BA9" i="126"/>
  <c r="AZ9" i="126"/>
  <c r="AY9" i="126"/>
  <c r="AX9" i="126"/>
  <c r="AW9" i="126"/>
  <c r="AV9" i="126"/>
  <c r="AM9" i="126"/>
  <c r="AL9" i="126"/>
  <c r="M9" i="126"/>
  <c r="BH8" i="126"/>
  <c r="BG8" i="126"/>
  <c r="BC8" i="126"/>
  <c r="BB8" i="126"/>
  <c r="BA8" i="126"/>
  <c r="AZ8" i="126"/>
  <c r="AY8" i="126"/>
  <c r="AX8" i="126"/>
  <c r="AW8" i="126"/>
  <c r="AV8" i="126"/>
  <c r="AM8" i="126"/>
  <c r="AL8" i="126"/>
  <c r="M8" i="126"/>
  <c r="BH7" i="126"/>
  <c r="BG7" i="126"/>
  <c r="BC7" i="126"/>
  <c r="BB7" i="126"/>
  <c r="BA7" i="126"/>
  <c r="AZ7" i="126"/>
  <c r="AY7" i="126"/>
  <c r="AX7" i="126"/>
  <c r="AW7" i="126"/>
  <c r="AV7" i="126"/>
  <c r="AM7" i="126"/>
  <c r="AL7" i="126"/>
  <c r="M7" i="126"/>
  <c r="BH6" i="126"/>
  <c r="BG6" i="126"/>
  <c r="BC6" i="126"/>
  <c r="BB6" i="126"/>
  <c r="BA6" i="126"/>
  <c r="AZ6" i="126"/>
  <c r="AY6" i="126"/>
  <c r="AX6" i="126"/>
  <c r="AW6" i="126"/>
  <c r="AV6" i="126"/>
  <c r="AM6" i="126"/>
  <c r="AL6" i="126"/>
  <c r="M6" i="126"/>
  <c r="BH5" i="126"/>
  <c r="BG5" i="126"/>
  <c r="BC5" i="126"/>
  <c r="BB5" i="126"/>
  <c r="BA5" i="126"/>
  <c r="AZ5" i="126"/>
  <c r="AY5" i="126"/>
  <c r="AX5" i="126"/>
  <c r="AW5" i="126"/>
  <c r="AV5" i="126"/>
  <c r="AM5" i="126"/>
  <c r="AL5" i="126"/>
  <c r="M5" i="126"/>
  <c r="BH4" i="126"/>
  <c r="BG4" i="126"/>
  <c r="BC4" i="126"/>
  <c r="BB4" i="126"/>
  <c r="BA4" i="126"/>
  <c r="AZ4" i="126"/>
  <c r="AY4" i="126"/>
  <c r="AX4" i="126"/>
  <c r="AW4" i="126"/>
  <c r="AV4" i="126"/>
  <c r="AM4" i="126"/>
  <c r="AL4" i="126"/>
  <c r="M4" i="126"/>
  <c r="O26" i="125"/>
  <c r="BH25" i="125"/>
  <c r="BG25" i="125"/>
  <c r="BC25" i="125"/>
  <c r="BB25" i="125"/>
  <c r="BA25" i="125"/>
  <c r="AZ25" i="125"/>
  <c r="AY25" i="125"/>
  <c r="AX25" i="125"/>
  <c r="AW25" i="125"/>
  <c r="AV25" i="125"/>
  <c r="AM25" i="125"/>
  <c r="X24" i="71" s="1"/>
  <c r="AL25" i="125"/>
  <c r="M25" i="125"/>
  <c r="BH24" i="125"/>
  <c r="BG24" i="125"/>
  <c r="AM24" i="125"/>
  <c r="AL24" i="125"/>
  <c r="M24" i="125"/>
  <c r="BH23" i="125"/>
  <c r="BG23" i="125"/>
  <c r="BC23" i="125"/>
  <c r="BB23" i="125"/>
  <c r="BA23" i="125"/>
  <c r="AZ23" i="125"/>
  <c r="AY23" i="125"/>
  <c r="AX23" i="125"/>
  <c r="AW23" i="125"/>
  <c r="AV23" i="125"/>
  <c r="AM23" i="125"/>
  <c r="AL23" i="125"/>
  <c r="M23" i="125"/>
  <c r="BH22" i="125"/>
  <c r="BG22" i="125"/>
  <c r="BC22" i="125"/>
  <c r="BB22" i="125"/>
  <c r="BA22" i="125"/>
  <c r="AZ22" i="125"/>
  <c r="AY22" i="125"/>
  <c r="AX22" i="125"/>
  <c r="AW22" i="125"/>
  <c r="AV22" i="125"/>
  <c r="AM22" i="125"/>
  <c r="AL22" i="125"/>
  <c r="M22" i="125"/>
  <c r="BH21" i="125"/>
  <c r="BG21" i="125"/>
  <c r="BC21" i="125"/>
  <c r="BB21" i="125"/>
  <c r="BA21" i="125"/>
  <c r="AZ21" i="125"/>
  <c r="AY21" i="125"/>
  <c r="AX21" i="125"/>
  <c r="AW21" i="125"/>
  <c r="AV21" i="125"/>
  <c r="AM21" i="125"/>
  <c r="AL21" i="125"/>
  <c r="M21" i="125"/>
  <c r="BH20" i="125"/>
  <c r="BG20" i="125"/>
  <c r="BC20" i="125"/>
  <c r="BB20" i="125"/>
  <c r="BA20" i="125"/>
  <c r="AZ20" i="125"/>
  <c r="AY20" i="125"/>
  <c r="AX20" i="125"/>
  <c r="AW20" i="125"/>
  <c r="AV20" i="125"/>
  <c r="AM20" i="125"/>
  <c r="AL20" i="125"/>
  <c r="M20" i="125"/>
  <c r="BH19" i="125"/>
  <c r="BG19" i="125"/>
  <c r="BC19" i="125"/>
  <c r="BB19" i="125"/>
  <c r="BA19" i="125"/>
  <c r="AZ19" i="125"/>
  <c r="AY19" i="125"/>
  <c r="AX19" i="125"/>
  <c r="AW19" i="125"/>
  <c r="AV19" i="125"/>
  <c r="AM19" i="125"/>
  <c r="AL19" i="125"/>
  <c r="M19" i="125"/>
  <c r="BH18" i="125"/>
  <c r="BG18" i="125"/>
  <c r="BC18" i="125"/>
  <c r="BB18" i="125"/>
  <c r="BA18" i="125"/>
  <c r="AZ18" i="125"/>
  <c r="AY18" i="125"/>
  <c r="AX18" i="125"/>
  <c r="AW18" i="125"/>
  <c r="AV18" i="125"/>
  <c r="AM18" i="125"/>
  <c r="AL18" i="125"/>
  <c r="M18" i="125"/>
  <c r="BH17" i="125"/>
  <c r="BG17" i="125"/>
  <c r="BC17" i="125"/>
  <c r="BB17" i="125"/>
  <c r="BA17" i="125"/>
  <c r="AZ17" i="125"/>
  <c r="AY17" i="125"/>
  <c r="AX17" i="125"/>
  <c r="AW17" i="125"/>
  <c r="AV17" i="125"/>
  <c r="AM17" i="125"/>
  <c r="AL17" i="125"/>
  <c r="M17" i="125"/>
  <c r="BH16" i="125"/>
  <c r="BG16" i="125"/>
  <c r="BC16" i="125"/>
  <c r="BB16" i="125"/>
  <c r="BA16" i="125"/>
  <c r="AZ16" i="125"/>
  <c r="AY16" i="125"/>
  <c r="AX16" i="125"/>
  <c r="AW16" i="125"/>
  <c r="AV16" i="125"/>
  <c r="AM16" i="125"/>
  <c r="AL16" i="125"/>
  <c r="M16" i="125"/>
  <c r="BH15" i="125"/>
  <c r="BG15" i="125"/>
  <c r="BC15" i="125"/>
  <c r="BB15" i="125"/>
  <c r="BA15" i="125"/>
  <c r="AZ15" i="125"/>
  <c r="AY15" i="125"/>
  <c r="AX15" i="125"/>
  <c r="AW15" i="125"/>
  <c r="AV15" i="125"/>
  <c r="AM15" i="125"/>
  <c r="AL15" i="125"/>
  <c r="M15" i="125"/>
  <c r="BH14" i="125"/>
  <c r="BG14" i="125"/>
  <c r="BC14" i="125"/>
  <c r="BB14" i="125"/>
  <c r="BA14" i="125"/>
  <c r="AZ14" i="125"/>
  <c r="AY14" i="125"/>
  <c r="AX14" i="125"/>
  <c r="AW14" i="125"/>
  <c r="AV14" i="125"/>
  <c r="AM14" i="125"/>
  <c r="AL14" i="125"/>
  <c r="M14" i="125"/>
  <c r="BH13" i="125"/>
  <c r="BG13" i="125"/>
  <c r="BC13" i="125"/>
  <c r="BB13" i="125"/>
  <c r="BA13" i="125"/>
  <c r="AZ13" i="125"/>
  <c r="AY13" i="125"/>
  <c r="AX13" i="125"/>
  <c r="AW13" i="125"/>
  <c r="AV13" i="125"/>
  <c r="AM13" i="125"/>
  <c r="AL13" i="125"/>
  <c r="M13" i="125"/>
  <c r="BH12" i="125"/>
  <c r="BG12" i="125"/>
  <c r="BC12" i="125"/>
  <c r="BB12" i="125"/>
  <c r="BA12" i="125"/>
  <c r="AZ12" i="125"/>
  <c r="AY12" i="125"/>
  <c r="AX12" i="125"/>
  <c r="AW12" i="125"/>
  <c r="AV12" i="125"/>
  <c r="AM12" i="125"/>
  <c r="AL12" i="125"/>
  <c r="M12" i="125"/>
  <c r="BH10" i="125"/>
  <c r="BG10" i="125"/>
  <c r="BC10" i="125"/>
  <c r="BB10" i="125"/>
  <c r="BA10" i="125"/>
  <c r="AZ10" i="125"/>
  <c r="AY10" i="125"/>
  <c r="AX10" i="125"/>
  <c r="AW10" i="125"/>
  <c r="AV10" i="125"/>
  <c r="AM10" i="125"/>
  <c r="AL10" i="125"/>
  <c r="M10" i="125"/>
  <c r="BH9" i="125"/>
  <c r="BG9" i="125"/>
  <c r="BC9" i="125"/>
  <c r="BB9" i="125"/>
  <c r="BA9" i="125"/>
  <c r="AZ9" i="125"/>
  <c r="AY9" i="125"/>
  <c r="AX9" i="125"/>
  <c r="AW9" i="125"/>
  <c r="AV9" i="125"/>
  <c r="AM9" i="125"/>
  <c r="AL9" i="125"/>
  <c r="M9" i="125"/>
  <c r="BH8" i="125"/>
  <c r="BG8" i="125"/>
  <c r="BC8" i="125"/>
  <c r="BB8" i="125"/>
  <c r="BA8" i="125"/>
  <c r="AZ8" i="125"/>
  <c r="AY8" i="125"/>
  <c r="AX8" i="125"/>
  <c r="AW8" i="125"/>
  <c r="AV8" i="125"/>
  <c r="AM8" i="125"/>
  <c r="AL8" i="125"/>
  <c r="M8" i="125"/>
  <c r="BH7" i="125"/>
  <c r="BG7" i="125"/>
  <c r="BC7" i="125"/>
  <c r="BB7" i="125"/>
  <c r="BA7" i="125"/>
  <c r="AZ7" i="125"/>
  <c r="AY7" i="125"/>
  <c r="AX7" i="125"/>
  <c r="AW7" i="125"/>
  <c r="AV7" i="125"/>
  <c r="AM7" i="125"/>
  <c r="AL7" i="125"/>
  <c r="M7" i="125"/>
  <c r="BH6" i="125"/>
  <c r="BG6" i="125"/>
  <c r="BC6" i="125"/>
  <c r="BB6" i="125"/>
  <c r="BA6" i="125"/>
  <c r="AZ6" i="125"/>
  <c r="AY6" i="125"/>
  <c r="AX6" i="125"/>
  <c r="AW6" i="125"/>
  <c r="AV6" i="125"/>
  <c r="AM6" i="125"/>
  <c r="AL6" i="125"/>
  <c r="M6" i="125"/>
  <c r="BH5" i="125"/>
  <c r="BG5" i="125"/>
  <c r="BC5" i="125"/>
  <c r="BB5" i="125"/>
  <c r="BA5" i="125"/>
  <c r="AZ5" i="125"/>
  <c r="AY5" i="125"/>
  <c r="AX5" i="125"/>
  <c r="AW5" i="125"/>
  <c r="AV5" i="125"/>
  <c r="AM5" i="125"/>
  <c r="AL5" i="125"/>
  <c r="M5" i="125"/>
  <c r="BH4" i="125"/>
  <c r="BG4" i="125"/>
  <c r="BC4" i="125"/>
  <c r="BB4" i="125"/>
  <c r="BA4" i="125"/>
  <c r="AZ4" i="125"/>
  <c r="AY4" i="125"/>
  <c r="AX4" i="125"/>
  <c r="AW4" i="125"/>
  <c r="AV4" i="125"/>
  <c r="AM4" i="125"/>
  <c r="AL4" i="125"/>
  <c r="M4" i="125"/>
  <c r="O26" i="124"/>
  <c r="BH25" i="124"/>
  <c r="BG25" i="124"/>
  <c r="BC25" i="124"/>
  <c r="BB25" i="124"/>
  <c r="BA25" i="124"/>
  <c r="AZ25" i="124"/>
  <c r="AY25" i="124"/>
  <c r="AX25" i="124"/>
  <c r="AW25" i="124"/>
  <c r="AV25" i="124"/>
  <c r="AM25" i="124"/>
  <c r="W24" i="71" s="1"/>
  <c r="AL25" i="124"/>
  <c r="M25" i="124"/>
  <c r="BH24" i="124"/>
  <c r="BG24" i="124"/>
  <c r="AM24" i="124"/>
  <c r="AL24" i="124"/>
  <c r="M24" i="124"/>
  <c r="BH23" i="124"/>
  <c r="BG23" i="124"/>
  <c r="BC23" i="124"/>
  <c r="BB23" i="124"/>
  <c r="BA23" i="124"/>
  <c r="AZ23" i="124"/>
  <c r="AY23" i="124"/>
  <c r="AX23" i="124"/>
  <c r="AW23" i="124"/>
  <c r="AV23" i="124"/>
  <c r="AM23" i="124"/>
  <c r="AL23" i="124"/>
  <c r="M23" i="124"/>
  <c r="BH22" i="124"/>
  <c r="BG22" i="124"/>
  <c r="BC22" i="124"/>
  <c r="BB22" i="124"/>
  <c r="BA22" i="124"/>
  <c r="AZ22" i="124"/>
  <c r="AY22" i="124"/>
  <c r="AX22" i="124"/>
  <c r="AW22" i="124"/>
  <c r="AV22" i="124"/>
  <c r="AM22" i="124"/>
  <c r="AL22" i="124"/>
  <c r="M22" i="124"/>
  <c r="BH21" i="124"/>
  <c r="BG21" i="124"/>
  <c r="BC21" i="124"/>
  <c r="BB21" i="124"/>
  <c r="BA21" i="124"/>
  <c r="AZ21" i="124"/>
  <c r="AY21" i="124"/>
  <c r="AX21" i="124"/>
  <c r="AW21" i="124"/>
  <c r="AV21" i="124"/>
  <c r="AM21" i="124"/>
  <c r="AL21" i="124"/>
  <c r="M21" i="124"/>
  <c r="BH20" i="124"/>
  <c r="BG20" i="124"/>
  <c r="BC20" i="124"/>
  <c r="BB20" i="124"/>
  <c r="BA20" i="124"/>
  <c r="AZ20" i="124"/>
  <c r="AY20" i="124"/>
  <c r="AX20" i="124"/>
  <c r="AW20" i="124"/>
  <c r="AV20" i="124"/>
  <c r="AM20" i="124"/>
  <c r="AL20" i="124"/>
  <c r="M20" i="124"/>
  <c r="BH19" i="124"/>
  <c r="BG19" i="124"/>
  <c r="BC19" i="124"/>
  <c r="BB19" i="124"/>
  <c r="BA19" i="124"/>
  <c r="AZ19" i="124"/>
  <c r="AY19" i="124"/>
  <c r="AX19" i="124"/>
  <c r="AW19" i="124"/>
  <c r="AV19" i="124"/>
  <c r="AM19" i="124"/>
  <c r="AL19" i="124"/>
  <c r="M19" i="124"/>
  <c r="BH18" i="124"/>
  <c r="BG18" i="124"/>
  <c r="BC18" i="124"/>
  <c r="BB18" i="124"/>
  <c r="BA18" i="124"/>
  <c r="AZ18" i="124"/>
  <c r="AY18" i="124"/>
  <c r="AX18" i="124"/>
  <c r="AW18" i="124"/>
  <c r="AV18" i="124"/>
  <c r="AM18" i="124"/>
  <c r="AL18" i="124"/>
  <c r="M18" i="124"/>
  <c r="BH17" i="124"/>
  <c r="BG17" i="124"/>
  <c r="BC17" i="124"/>
  <c r="BB17" i="124"/>
  <c r="BA17" i="124"/>
  <c r="AZ17" i="124"/>
  <c r="AY17" i="124"/>
  <c r="AX17" i="124"/>
  <c r="AW17" i="124"/>
  <c r="AV17" i="124"/>
  <c r="AM17" i="124"/>
  <c r="AL17" i="124"/>
  <c r="M17" i="124"/>
  <c r="BH16" i="124"/>
  <c r="BG16" i="124"/>
  <c r="BC16" i="124"/>
  <c r="BB16" i="124"/>
  <c r="BA16" i="124"/>
  <c r="AZ16" i="124"/>
  <c r="AY16" i="124"/>
  <c r="AX16" i="124"/>
  <c r="AW16" i="124"/>
  <c r="AV16" i="124"/>
  <c r="AM16" i="124"/>
  <c r="AL16" i="124"/>
  <c r="M16" i="124"/>
  <c r="BH15" i="124"/>
  <c r="BG15" i="124"/>
  <c r="BC15" i="124"/>
  <c r="BB15" i="124"/>
  <c r="BA15" i="124"/>
  <c r="AZ15" i="124"/>
  <c r="AY15" i="124"/>
  <c r="AX15" i="124"/>
  <c r="AW15" i="124"/>
  <c r="AV15" i="124"/>
  <c r="AM15" i="124"/>
  <c r="AL15" i="124"/>
  <c r="M15" i="124"/>
  <c r="BH14" i="124"/>
  <c r="BG14" i="124"/>
  <c r="BC14" i="124"/>
  <c r="BB14" i="124"/>
  <c r="BA14" i="124"/>
  <c r="AZ14" i="124"/>
  <c r="AY14" i="124"/>
  <c r="AX14" i="124"/>
  <c r="AW14" i="124"/>
  <c r="AV14" i="124"/>
  <c r="AM14" i="124"/>
  <c r="AL14" i="124"/>
  <c r="M14" i="124"/>
  <c r="BH13" i="124"/>
  <c r="BG13" i="124"/>
  <c r="BC13" i="124"/>
  <c r="BB13" i="124"/>
  <c r="BA13" i="124"/>
  <c r="AZ13" i="124"/>
  <c r="AY13" i="124"/>
  <c r="AX13" i="124"/>
  <c r="AW13" i="124"/>
  <c r="AV13" i="124"/>
  <c r="AM13" i="124"/>
  <c r="AL13" i="124"/>
  <c r="M13" i="124"/>
  <c r="BH12" i="124"/>
  <c r="BG12" i="124"/>
  <c r="BC12" i="124"/>
  <c r="BB12" i="124"/>
  <c r="BA12" i="124"/>
  <c r="AZ12" i="124"/>
  <c r="AY12" i="124"/>
  <c r="AX12" i="124"/>
  <c r="AW12" i="124"/>
  <c r="AV12" i="124"/>
  <c r="AM12" i="124"/>
  <c r="AL12" i="124"/>
  <c r="M12" i="124"/>
  <c r="BH10" i="124"/>
  <c r="BG10" i="124"/>
  <c r="BC10" i="124"/>
  <c r="BB10" i="124"/>
  <c r="BA10" i="124"/>
  <c r="AZ10" i="124"/>
  <c r="AY10" i="124"/>
  <c r="AX10" i="124"/>
  <c r="AW10" i="124"/>
  <c r="AV10" i="124"/>
  <c r="AM10" i="124"/>
  <c r="AL10" i="124"/>
  <c r="M10" i="124"/>
  <c r="BH9" i="124"/>
  <c r="BG9" i="124"/>
  <c r="BC9" i="124"/>
  <c r="BB9" i="124"/>
  <c r="BA9" i="124"/>
  <c r="AZ9" i="124"/>
  <c r="AY9" i="124"/>
  <c r="AX9" i="124"/>
  <c r="AW9" i="124"/>
  <c r="AV9" i="124"/>
  <c r="AM9" i="124"/>
  <c r="AL9" i="124"/>
  <c r="M9" i="124"/>
  <c r="BH8" i="124"/>
  <c r="BG8" i="124"/>
  <c r="BC8" i="124"/>
  <c r="BB8" i="124"/>
  <c r="BA8" i="124"/>
  <c r="AZ8" i="124"/>
  <c r="AY8" i="124"/>
  <c r="AX8" i="124"/>
  <c r="AW8" i="124"/>
  <c r="AV8" i="124"/>
  <c r="AM8" i="124"/>
  <c r="AL8" i="124"/>
  <c r="M8" i="124"/>
  <c r="BH7" i="124"/>
  <c r="BG7" i="124"/>
  <c r="BC7" i="124"/>
  <c r="BB7" i="124"/>
  <c r="BA7" i="124"/>
  <c r="AZ7" i="124"/>
  <c r="AY7" i="124"/>
  <c r="AX7" i="124"/>
  <c r="AW7" i="124"/>
  <c r="AV7" i="124"/>
  <c r="AM7" i="124"/>
  <c r="AL7" i="124"/>
  <c r="M7" i="124"/>
  <c r="BH6" i="124"/>
  <c r="BG6" i="124"/>
  <c r="BC6" i="124"/>
  <c r="BB6" i="124"/>
  <c r="BA6" i="124"/>
  <c r="AZ6" i="124"/>
  <c r="AY6" i="124"/>
  <c r="AX6" i="124"/>
  <c r="AW6" i="124"/>
  <c r="AV6" i="124"/>
  <c r="AM6" i="124"/>
  <c r="AL6" i="124"/>
  <c r="M6" i="124"/>
  <c r="BH5" i="124"/>
  <c r="BG5" i="124"/>
  <c r="BC5" i="124"/>
  <c r="BB5" i="124"/>
  <c r="BA5" i="124"/>
  <c r="AZ5" i="124"/>
  <c r="AY5" i="124"/>
  <c r="AX5" i="124"/>
  <c r="AW5" i="124"/>
  <c r="AV5" i="124"/>
  <c r="AM5" i="124"/>
  <c r="AL5" i="124"/>
  <c r="M5" i="124"/>
  <c r="BH4" i="124"/>
  <c r="BG4" i="124"/>
  <c r="BC4" i="124"/>
  <c r="BB4" i="124"/>
  <c r="BA4" i="124"/>
  <c r="AZ4" i="124"/>
  <c r="AY4" i="124"/>
  <c r="AX4" i="124"/>
  <c r="AW4" i="124"/>
  <c r="AV4" i="124"/>
  <c r="AM4" i="124"/>
  <c r="AL4" i="124"/>
  <c r="M4" i="124"/>
  <c r="O26" i="123"/>
  <c r="BH25" i="123"/>
  <c r="BG25" i="123"/>
  <c r="BC25" i="123"/>
  <c r="BB25" i="123"/>
  <c r="BA25" i="123"/>
  <c r="AZ25" i="123"/>
  <c r="AY25" i="123"/>
  <c r="AX25" i="123"/>
  <c r="AW25" i="123"/>
  <c r="AV25" i="123"/>
  <c r="AM25" i="123"/>
  <c r="V24" i="71" s="1"/>
  <c r="AL25" i="123"/>
  <c r="M25" i="123"/>
  <c r="BH24" i="123"/>
  <c r="BG24" i="123"/>
  <c r="AM24" i="123"/>
  <c r="AL24" i="123"/>
  <c r="M24" i="123"/>
  <c r="BH23" i="123"/>
  <c r="BG23" i="123"/>
  <c r="BC23" i="123"/>
  <c r="BB23" i="123"/>
  <c r="BA23" i="123"/>
  <c r="AZ23" i="123"/>
  <c r="AY23" i="123"/>
  <c r="AX23" i="123"/>
  <c r="AW23" i="123"/>
  <c r="AV23" i="123"/>
  <c r="AM23" i="123"/>
  <c r="AL23" i="123"/>
  <c r="M23" i="123"/>
  <c r="BH22" i="123"/>
  <c r="BG22" i="123"/>
  <c r="BC22" i="123"/>
  <c r="BB22" i="123"/>
  <c r="BA22" i="123"/>
  <c r="AZ22" i="123"/>
  <c r="AY22" i="123"/>
  <c r="AX22" i="123"/>
  <c r="AW22" i="123"/>
  <c r="AV22" i="123"/>
  <c r="AM22" i="123"/>
  <c r="AL22" i="123"/>
  <c r="M22" i="123"/>
  <c r="BH21" i="123"/>
  <c r="BG21" i="123"/>
  <c r="BC21" i="123"/>
  <c r="BB21" i="123"/>
  <c r="BA21" i="123"/>
  <c r="AZ21" i="123"/>
  <c r="AY21" i="123"/>
  <c r="AX21" i="123"/>
  <c r="AW21" i="123"/>
  <c r="AV21" i="123"/>
  <c r="AM21" i="123"/>
  <c r="AL21" i="123"/>
  <c r="M21" i="123"/>
  <c r="BH20" i="123"/>
  <c r="BG20" i="123"/>
  <c r="BC20" i="123"/>
  <c r="BB20" i="123"/>
  <c r="BA20" i="123"/>
  <c r="AZ20" i="123"/>
  <c r="AY20" i="123"/>
  <c r="AX20" i="123"/>
  <c r="AW20" i="123"/>
  <c r="AV20" i="123"/>
  <c r="AM20" i="123"/>
  <c r="AL20" i="123"/>
  <c r="M20" i="123"/>
  <c r="BH19" i="123"/>
  <c r="BG19" i="123"/>
  <c r="BC19" i="123"/>
  <c r="BB19" i="123"/>
  <c r="BA19" i="123"/>
  <c r="AZ19" i="123"/>
  <c r="AY19" i="123"/>
  <c r="AX19" i="123"/>
  <c r="AW19" i="123"/>
  <c r="AV19" i="123"/>
  <c r="AM19" i="123"/>
  <c r="AL19" i="123"/>
  <c r="M19" i="123"/>
  <c r="BH18" i="123"/>
  <c r="BG18" i="123"/>
  <c r="BC18" i="123"/>
  <c r="BB18" i="123"/>
  <c r="BA18" i="123"/>
  <c r="AZ18" i="123"/>
  <c r="AY18" i="123"/>
  <c r="AX18" i="123"/>
  <c r="AW18" i="123"/>
  <c r="AV18" i="123"/>
  <c r="AM18" i="123"/>
  <c r="AL18" i="123"/>
  <c r="M18" i="123"/>
  <c r="BH17" i="123"/>
  <c r="BG17" i="123"/>
  <c r="BC17" i="123"/>
  <c r="BB17" i="123"/>
  <c r="BA17" i="123"/>
  <c r="AZ17" i="123"/>
  <c r="AY17" i="123"/>
  <c r="AX17" i="123"/>
  <c r="AW17" i="123"/>
  <c r="AV17" i="123"/>
  <c r="AM17" i="123"/>
  <c r="AL17" i="123"/>
  <c r="M17" i="123"/>
  <c r="BH16" i="123"/>
  <c r="BG16" i="123"/>
  <c r="BC16" i="123"/>
  <c r="BB16" i="123"/>
  <c r="BA16" i="123"/>
  <c r="AZ16" i="123"/>
  <c r="AY16" i="123"/>
  <c r="AX16" i="123"/>
  <c r="AW16" i="123"/>
  <c r="AV16" i="123"/>
  <c r="AM16" i="123"/>
  <c r="AL16" i="123"/>
  <c r="M16" i="123"/>
  <c r="BH15" i="123"/>
  <c r="BG15" i="123"/>
  <c r="BC15" i="123"/>
  <c r="BB15" i="123"/>
  <c r="BA15" i="123"/>
  <c r="AZ15" i="123"/>
  <c r="AY15" i="123"/>
  <c r="AX15" i="123"/>
  <c r="AW15" i="123"/>
  <c r="AV15" i="123"/>
  <c r="AM15" i="123"/>
  <c r="AL15" i="123"/>
  <c r="M15" i="123"/>
  <c r="BH14" i="123"/>
  <c r="BG14" i="123"/>
  <c r="BC14" i="123"/>
  <c r="BB14" i="123"/>
  <c r="BA14" i="123"/>
  <c r="AZ14" i="123"/>
  <c r="AY14" i="123"/>
  <c r="AX14" i="123"/>
  <c r="AW14" i="123"/>
  <c r="AV14" i="123"/>
  <c r="AM14" i="123"/>
  <c r="AL14" i="123"/>
  <c r="M14" i="123"/>
  <c r="BH13" i="123"/>
  <c r="BG13" i="123"/>
  <c r="BC13" i="123"/>
  <c r="BB13" i="123"/>
  <c r="BA13" i="123"/>
  <c r="AZ13" i="123"/>
  <c r="AY13" i="123"/>
  <c r="AX13" i="123"/>
  <c r="AW13" i="123"/>
  <c r="AV13" i="123"/>
  <c r="AM13" i="123"/>
  <c r="AL13" i="123"/>
  <c r="M13" i="123"/>
  <c r="BH12" i="123"/>
  <c r="BG12" i="123"/>
  <c r="BC12" i="123"/>
  <c r="BB12" i="123"/>
  <c r="BA12" i="123"/>
  <c r="AZ12" i="123"/>
  <c r="AY12" i="123"/>
  <c r="AX12" i="123"/>
  <c r="AW12" i="123"/>
  <c r="AV12" i="123"/>
  <c r="AM12" i="123"/>
  <c r="AL12" i="123"/>
  <c r="M12" i="123"/>
  <c r="BH10" i="123"/>
  <c r="BG10" i="123"/>
  <c r="BC10" i="123"/>
  <c r="BB10" i="123"/>
  <c r="BA10" i="123"/>
  <c r="AZ10" i="123"/>
  <c r="AY10" i="123"/>
  <c r="AX10" i="123"/>
  <c r="AW10" i="123"/>
  <c r="AV10" i="123"/>
  <c r="AM10" i="123"/>
  <c r="AL10" i="123"/>
  <c r="M10" i="123"/>
  <c r="BH9" i="123"/>
  <c r="BG9" i="123"/>
  <c r="BC9" i="123"/>
  <c r="BB9" i="123"/>
  <c r="BA9" i="123"/>
  <c r="AZ9" i="123"/>
  <c r="AY9" i="123"/>
  <c r="AX9" i="123"/>
  <c r="AW9" i="123"/>
  <c r="AV9" i="123"/>
  <c r="AM9" i="123"/>
  <c r="AL9" i="123"/>
  <c r="M9" i="123"/>
  <c r="BH8" i="123"/>
  <c r="BG8" i="123"/>
  <c r="BC8" i="123"/>
  <c r="BB8" i="123"/>
  <c r="BA8" i="123"/>
  <c r="AZ8" i="123"/>
  <c r="AY8" i="123"/>
  <c r="AX8" i="123"/>
  <c r="AW8" i="123"/>
  <c r="AV8" i="123"/>
  <c r="AM8" i="123"/>
  <c r="AL8" i="123"/>
  <c r="M8" i="123"/>
  <c r="BH7" i="123"/>
  <c r="BG7" i="123"/>
  <c r="BC7" i="123"/>
  <c r="BB7" i="123"/>
  <c r="BA7" i="123"/>
  <c r="AZ7" i="123"/>
  <c r="AY7" i="123"/>
  <c r="AX7" i="123"/>
  <c r="AW7" i="123"/>
  <c r="AV7" i="123"/>
  <c r="AM7" i="123"/>
  <c r="AL7" i="123"/>
  <c r="M7" i="123"/>
  <c r="BH6" i="123"/>
  <c r="BG6" i="123"/>
  <c r="BC6" i="123"/>
  <c r="BB6" i="123"/>
  <c r="BA6" i="123"/>
  <c r="AZ6" i="123"/>
  <c r="AY6" i="123"/>
  <c r="AX6" i="123"/>
  <c r="AW6" i="123"/>
  <c r="AV6" i="123"/>
  <c r="AM6" i="123"/>
  <c r="AL6" i="123"/>
  <c r="M6" i="123"/>
  <c r="BH5" i="123"/>
  <c r="BG5" i="123"/>
  <c r="BC5" i="123"/>
  <c r="BB5" i="123"/>
  <c r="BA5" i="123"/>
  <c r="AZ5" i="123"/>
  <c r="AY5" i="123"/>
  <c r="AX5" i="123"/>
  <c r="AW5" i="123"/>
  <c r="AV5" i="123"/>
  <c r="AM5" i="123"/>
  <c r="AL5" i="123"/>
  <c r="M5" i="123"/>
  <c r="BH4" i="123"/>
  <c r="BG4" i="123"/>
  <c r="BC4" i="123"/>
  <c r="BB4" i="123"/>
  <c r="BA4" i="123"/>
  <c r="AZ4" i="123"/>
  <c r="AY4" i="123"/>
  <c r="AX4" i="123"/>
  <c r="AW4" i="123"/>
  <c r="AV4" i="123"/>
  <c r="AM4" i="123"/>
  <c r="AL4" i="123"/>
  <c r="M4" i="123"/>
  <c r="O26" i="122"/>
  <c r="BH25" i="122"/>
  <c r="BG25" i="122"/>
  <c r="BC25" i="122"/>
  <c r="BB25" i="122"/>
  <c r="BA25" i="122"/>
  <c r="AZ25" i="122"/>
  <c r="AY25" i="122"/>
  <c r="AX25" i="122"/>
  <c r="AW25" i="122"/>
  <c r="AV25" i="122"/>
  <c r="AM25" i="122"/>
  <c r="U24" i="71" s="1"/>
  <c r="AL25" i="122"/>
  <c r="M25" i="122"/>
  <c r="BH24" i="122"/>
  <c r="BG24" i="122"/>
  <c r="AM24" i="122"/>
  <c r="AL24" i="122"/>
  <c r="M24" i="122"/>
  <c r="BH23" i="122"/>
  <c r="BG23" i="122"/>
  <c r="BC23" i="122"/>
  <c r="BB23" i="122"/>
  <c r="BA23" i="122"/>
  <c r="AZ23" i="122"/>
  <c r="AY23" i="122"/>
  <c r="AX23" i="122"/>
  <c r="AW23" i="122"/>
  <c r="AV23" i="122"/>
  <c r="AM23" i="122"/>
  <c r="AL23" i="122"/>
  <c r="M23" i="122"/>
  <c r="BH22" i="122"/>
  <c r="BG22" i="122"/>
  <c r="BC22" i="122"/>
  <c r="BB22" i="122"/>
  <c r="BA22" i="122"/>
  <c r="AZ22" i="122"/>
  <c r="AY22" i="122"/>
  <c r="AX22" i="122"/>
  <c r="AW22" i="122"/>
  <c r="AV22" i="122"/>
  <c r="AM22" i="122"/>
  <c r="AL22" i="122"/>
  <c r="M22" i="122"/>
  <c r="BH21" i="122"/>
  <c r="BG21" i="122"/>
  <c r="BC21" i="122"/>
  <c r="BB21" i="122"/>
  <c r="BA21" i="122"/>
  <c r="AZ21" i="122"/>
  <c r="AY21" i="122"/>
  <c r="AX21" i="122"/>
  <c r="AW21" i="122"/>
  <c r="AV21" i="122"/>
  <c r="AM21" i="122"/>
  <c r="AL21" i="122"/>
  <c r="M21" i="122"/>
  <c r="BH20" i="122"/>
  <c r="BG20" i="122"/>
  <c r="BC20" i="122"/>
  <c r="BB20" i="122"/>
  <c r="BA20" i="122"/>
  <c r="AZ20" i="122"/>
  <c r="AY20" i="122"/>
  <c r="AX20" i="122"/>
  <c r="AW20" i="122"/>
  <c r="AV20" i="122"/>
  <c r="AM20" i="122"/>
  <c r="AL20" i="122"/>
  <c r="M20" i="122"/>
  <c r="BH19" i="122"/>
  <c r="BG19" i="122"/>
  <c r="BC19" i="122"/>
  <c r="BB19" i="122"/>
  <c r="BA19" i="122"/>
  <c r="AZ19" i="122"/>
  <c r="AY19" i="122"/>
  <c r="AX19" i="122"/>
  <c r="AW19" i="122"/>
  <c r="AV19" i="122"/>
  <c r="AM19" i="122"/>
  <c r="AL19" i="122"/>
  <c r="M19" i="122"/>
  <c r="BH18" i="122"/>
  <c r="BG18" i="122"/>
  <c r="BC18" i="122"/>
  <c r="BB18" i="122"/>
  <c r="BA18" i="122"/>
  <c r="AZ18" i="122"/>
  <c r="AY18" i="122"/>
  <c r="AX18" i="122"/>
  <c r="AW18" i="122"/>
  <c r="AV18" i="122"/>
  <c r="AM18" i="122"/>
  <c r="AL18" i="122"/>
  <c r="M18" i="122"/>
  <c r="BH17" i="122"/>
  <c r="BG17" i="122"/>
  <c r="BC17" i="122"/>
  <c r="BB17" i="122"/>
  <c r="BA17" i="122"/>
  <c r="AZ17" i="122"/>
  <c r="AY17" i="122"/>
  <c r="AX17" i="122"/>
  <c r="AW17" i="122"/>
  <c r="AV17" i="122"/>
  <c r="AM17" i="122"/>
  <c r="AL17" i="122"/>
  <c r="M17" i="122"/>
  <c r="BH16" i="122"/>
  <c r="BG16" i="122"/>
  <c r="BC16" i="122"/>
  <c r="BB16" i="122"/>
  <c r="BA16" i="122"/>
  <c r="AZ16" i="122"/>
  <c r="AY16" i="122"/>
  <c r="AX16" i="122"/>
  <c r="AW16" i="122"/>
  <c r="AV16" i="122"/>
  <c r="AM16" i="122"/>
  <c r="AL16" i="122"/>
  <c r="M16" i="122"/>
  <c r="BH15" i="122"/>
  <c r="BG15" i="122"/>
  <c r="BC15" i="122"/>
  <c r="BB15" i="122"/>
  <c r="BA15" i="122"/>
  <c r="AZ15" i="122"/>
  <c r="AY15" i="122"/>
  <c r="AX15" i="122"/>
  <c r="AW15" i="122"/>
  <c r="AV15" i="122"/>
  <c r="AM15" i="122"/>
  <c r="AL15" i="122"/>
  <c r="M15" i="122"/>
  <c r="BH14" i="122"/>
  <c r="BG14" i="122"/>
  <c r="BC14" i="122"/>
  <c r="BB14" i="122"/>
  <c r="BA14" i="122"/>
  <c r="AZ14" i="122"/>
  <c r="AY14" i="122"/>
  <c r="AX14" i="122"/>
  <c r="AW14" i="122"/>
  <c r="AV14" i="122"/>
  <c r="AM14" i="122"/>
  <c r="AL14" i="122"/>
  <c r="M14" i="122"/>
  <c r="BH13" i="122"/>
  <c r="BG13" i="122"/>
  <c r="BC13" i="122"/>
  <c r="BB13" i="122"/>
  <c r="BA13" i="122"/>
  <c r="AZ13" i="122"/>
  <c r="AY13" i="122"/>
  <c r="AX13" i="122"/>
  <c r="AW13" i="122"/>
  <c r="AV13" i="122"/>
  <c r="AM13" i="122"/>
  <c r="AL13" i="122"/>
  <c r="M13" i="122"/>
  <c r="BH12" i="122"/>
  <c r="BG12" i="122"/>
  <c r="BC12" i="122"/>
  <c r="BB12" i="122"/>
  <c r="BA12" i="122"/>
  <c r="AZ12" i="122"/>
  <c r="AY12" i="122"/>
  <c r="AX12" i="122"/>
  <c r="AW12" i="122"/>
  <c r="AV12" i="122"/>
  <c r="AM12" i="122"/>
  <c r="AL12" i="122"/>
  <c r="M12" i="122"/>
  <c r="BH10" i="122"/>
  <c r="BG10" i="122"/>
  <c r="BC10" i="122"/>
  <c r="BB10" i="122"/>
  <c r="BA10" i="122"/>
  <c r="AZ10" i="122"/>
  <c r="AY10" i="122"/>
  <c r="AX10" i="122"/>
  <c r="AW10" i="122"/>
  <c r="AV10" i="122"/>
  <c r="AM10" i="122"/>
  <c r="AL10" i="122"/>
  <c r="M10" i="122"/>
  <c r="BH9" i="122"/>
  <c r="BG9" i="122"/>
  <c r="BC9" i="122"/>
  <c r="BB9" i="122"/>
  <c r="BA9" i="122"/>
  <c r="AZ9" i="122"/>
  <c r="AY9" i="122"/>
  <c r="AX9" i="122"/>
  <c r="AW9" i="122"/>
  <c r="AV9" i="122"/>
  <c r="AM9" i="122"/>
  <c r="AL9" i="122"/>
  <c r="M9" i="122"/>
  <c r="BH8" i="122"/>
  <c r="BG8" i="122"/>
  <c r="BC8" i="122"/>
  <c r="BB8" i="122"/>
  <c r="BA8" i="122"/>
  <c r="AZ8" i="122"/>
  <c r="AY8" i="122"/>
  <c r="AX8" i="122"/>
  <c r="AW8" i="122"/>
  <c r="AV8" i="122"/>
  <c r="AM8" i="122"/>
  <c r="AL8" i="122"/>
  <c r="M8" i="122"/>
  <c r="BH7" i="122"/>
  <c r="BG7" i="122"/>
  <c r="BC7" i="122"/>
  <c r="BB7" i="122"/>
  <c r="BA7" i="122"/>
  <c r="AZ7" i="122"/>
  <c r="AY7" i="122"/>
  <c r="AX7" i="122"/>
  <c r="AW7" i="122"/>
  <c r="AV7" i="122"/>
  <c r="AM7" i="122"/>
  <c r="AL7" i="122"/>
  <c r="M7" i="122"/>
  <c r="BH6" i="122"/>
  <c r="BG6" i="122"/>
  <c r="BC6" i="122"/>
  <c r="BB6" i="122"/>
  <c r="BA6" i="122"/>
  <c r="AZ6" i="122"/>
  <c r="AY6" i="122"/>
  <c r="AX6" i="122"/>
  <c r="AW6" i="122"/>
  <c r="AV6" i="122"/>
  <c r="AM6" i="122"/>
  <c r="AL6" i="122"/>
  <c r="M6" i="122"/>
  <c r="BH5" i="122"/>
  <c r="BG5" i="122"/>
  <c r="BC5" i="122"/>
  <c r="BB5" i="122"/>
  <c r="BA5" i="122"/>
  <c r="AZ5" i="122"/>
  <c r="AY5" i="122"/>
  <c r="AX5" i="122"/>
  <c r="AW5" i="122"/>
  <c r="AV5" i="122"/>
  <c r="AM5" i="122"/>
  <c r="AL5" i="122"/>
  <c r="M5" i="122"/>
  <c r="BH4" i="122"/>
  <c r="BG4" i="122"/>
  <c r="BC4" i="122"/>
  <c r="BB4" i="122"/>
  <c r="BA4" i="122"/>
  <c r="AZ4" i="122"/>
  <c r="AY4" i="122"/>
  <c r="AX4" i="122"/>
  <c r="AW4" i="122"/>
  <c r="AV4" i="122"/>
  <c r="AM4" i="122"/>
  <c r="AL4" i="122"/>
  <c r="M4" i="122"/>
  <c r="O26" i="121"/>
  <c r="BH25" i="121"/>
  <c r="BG25" i="121"/>
  <c r="BC25" i="121"/>
  <c r="BB25" i="121"/>
  <c r="BA25" i="121"/>
  <c r="AZ25" i="121"/>
  <c r="AY25" i="121"/>
  <c r="AX25" i="121"/>
  <c r="AW25" i="121"/>
  <c r="AV25" i="121"/>
  <c r="AM25" i="121"/>
  <c r="T24" i="71" s="1"/>
  <c r="AL25" i="121"/>
  <c r="M25" i="121"/>
  <c r="BH24" i="121"/>
  <c r="BG24" i="121"/>
  <c r="AM24" i="121"/>
  <c r="AL24" i="121"/>
  <c r="M24" i="121"/>
  <c r="BH23" i="121"/>
  <c r="BG23" i="121"/>
  <c r="BC23" i="121"/>
  <c r="BB23" i="121"/>
  <c r="BA23" i="121"/>
  <c r="AZ23" i="121"/>
  <c r="AY23" i="121"/>
  <c r="AX23" i="121"/>
  <c r="AW23" i="121"/>
  <c r="AV23" i="121"/>
  <c r="AM23" i="121"/>
  <c r="AL23" i="121"/>
  <c r="M23" i="121"/>
  <c r="BH22" i="121"/>
  <c r="BG22" i="121"/>
  <c r="BC22" i="121"/>
  <c r="BB22" i="121"/>
  <c r="BA22" i="121"/>
  <c r="AZ22" i="121"/>
  <c r="AY22" i="121"/>
  <c r="AX22" i="121"/>
  <c r="AW22" i="121"/>
  <c r="AV22" i="121"/>
  <c r="AM22" i="121"/>
  <c r="AL22" i="121"/>
  <c r="M22" i="121"/>
  <c r="BH21" i="121"/>
  <c r="BG21" i="121"/>
  <c r="BC21" i="121"/>
  <c r="BB21" i="121"/>
  <c r="BA21" i="121"/>
  <c r="AZ21" i="121"/>
  <c r="AY21" i="121"/>
  <c r="AX21" i="121"/>
  <c r="AW21" i="121"/>
  <c r="AV21" i="121"/>
  <c r="AM21" i="121"/>
  <c r="AL21" i="121"/>
  <c r="M21" i="121"/>
  <c r="BH20" i="121"/>
  <c r="BG20" i="121"/>
  <c r="BC20" i="121"/>
  <c r="BB20" i="121"/>
  <c r="BA20" i="121"/>
  <c r="AZ20" i="121"/>
  <c r="AY20" i="121"/>
  <c r="AX20" i="121"/>
  <c r="AW20" i="121"/>
  <c r="AV20" i="121"/>
  <c r="AM20" i="121"/>
  <c r="AL20" i="121"/>
  <c r="M20" i="121"/>
  <c r="BH19" i="121"/>
  <c r="BG19" i="121"/>
  <c r="BC19" i="121"/>
  <c r="BB19" i="121"/>
  <c r="BA19" i="121"/>
  <c r="AZ19" i="121"/>
  <c r="AY19" i="121"/>
  <c r="AX19" i="121"/>
  <c r="AW19" i="121"/>
  <c r="AV19" i="121"/>
  <c r="AM19" i="121"/>
  <c r="AL19" i="121"/>
  <c r="M19" i="121"/>
  <c r="BH18" i="121"/>
  <c r="BG18" i="121"/>
  <c r="BC18" i="121"/>
  <c r="BB18" i="121"/>
  <c r="BA18" i="121"/>
  <c r="AZ18" i="121"/>
  <c r="AY18" i="121"/>
  <c r="AX18" i="121"/>
  <c r="AW18" i="121"/>
  <c r="AV18" i="121"/>
  <c r="AM18" i="121"/>
  <c r="AL18" i="121"/>
  <c r="M18" i="121"/>
  <c r="BH17" i="121"/>
  <c r="BG17" i="121"/>
  <c r="BC17" i="121"/>
  <c r="BB17" i="121"/>
  <c r="BA17" i="121"/>
  <c r="AZ17" i="121"/>
  <c r="AY17" i="121"/>
  <c r="AX17" i="121"/>
  <c r="AW17" i="121"/>
  <c r="AV17" i="121"/>
  <c r="AM17" i="121"/>
  <c r="AL17" i="121"/>
  <c r="M17" i="121"/>
  <c r="BH16" i="121"/>
  <c r="BG16" i="121"/>
  <c r="BC16" i="121"/>
  <c r="BB16" i="121"/>
  <c r="BA16" i="121"/>
  <c r="AZ16" i="121"/>
  <c r="AY16" i="121"/>
  <c r="AX16" i="121"/>
  <c r="AW16" i="121"/>
  <c r="AV16" i="121"/>
  <c r="AM16" i="121"/>
  <c r="AL16" i="121"/>
  <c r="M16" i="121"/>
  <c r="BH15" i="121"/>
  <c r="BG15" i="121"/>
  <c r="BC15" i="121"/>
  <c r="BB15" i="121"/>
  <c r="BA15" i="121"/>
  <c r="AZ15" i="121"/>
  <c r="AY15" i="121"/>
  <c r="AX15" i="121"/>
  <c r="AW15" i="121"/>
  <c r="AV15" i="121"/>
  <c r="AM15" i="121"/>
  <c r="AL15" i="121"/>
  <c r="M15" i="121"/>
  <c r="BH14" i="121"/>
  <c r="BG14" i="121"/>
  <c r="BC14" i="121"/>
  <c r="BB14" i="121"/>
  <c r="BA14" i="121"/>
  <c r="AZ14" i="121"/>
  <c r="AY14" i="121"/>
  <c r="AX14" i="121"/>
  <c r="AW14" i="121"/>
  <c r="AV14" i="121"/>
  <c r="AM14" i="121"/>
  <c r="AL14" i="121"/>
  <c r="M14" i="121"/>
  <c r="BH13" i="121"/>
  <c r="BG13" i="121"/>
  <c r="BC13" i="121"/>
  <c r="BB13" i="121"/>
  <c r="BA13" i="121"/>
  <c r="AZ13" i="121"/>
  <c r="AY13" i="121"/>
  <c r="AX13" i="121"/>
  <c r="AW13" i="121"/>
  <c r="AV13" i="121"/>
  <c r="AM13" i="121"/>
  <c r="AL13" i="121"/>
  <c r="M13" i="121"/>
  <c r="BH12" i="121"/>
  <c r="BG12" i="121"/>
  <c r="BC12" i="121"/>
  <c r="BB12" i="121"/>
  <c r="BA12" i="121"/>
  <c r="AZ12" i="121"/>
  <c r="AY12" i="121"/>
  <c r="AX12" i="121"/>
  <c r="AW12" i="121"/>
  <c r="AV12" i="121"/>
  <c r="AM12" i="121"/>
  <c r="AL12" i="121"/>
  <c r="M12" i="121"/>
  <c r="BH10" i="121"/>
  <c r="BG10" i="121"/>
  <c r="BC10" i="121"/>
  <c r="BB10" i="121"/>
  <c r="BA10" i="121"/>
  <c r="AZ10" i="121"/>
  <c r="AY10" i="121"/>
  <c r="AX10" i="121"/>
  <c r="AW10" i="121"/>
  <c r="AV10" i="121"/>
  <c r="AM10" i="121"/>
  <c r="AL10" i="121"/>
  <c r="M10" i="121"/>
  <c r="BH9" i="121"/>
  <c r="BG9" i="121"/>
  <c r="BC9" i="121"/>
  <c r="BB9" i="121"/>
  <c r="BA9" i="121"/>
  <c r="AZ9" i="121"/>
  <c r="AY9" i="121"/>
  <c r="AX9" i="121"/>
  <c r="AW9" i="121"/>
  <c r="AV9" i="121"/>
  <c r="AM9" i="121"/>
  <c r="AL9" i="121"/>
  <c r="M9" i="121"/>
  <c r="BH8" i="121"/>
  <c r="BG8" i="121"/>
  <c r="BC8" i="121"/>
  <c r="BB8" i="121"/>
  <c r="BA8" i="121"/>
  <c r="AZ8" i="121"/>
  <c r="AY8" i="121"/>
  <c r="AX8" i="121"/>
  <c r="AW8" i="121"/>
  <c r="AV8" i="121"/>
  <c r="AM8" i="121"/>
  <c r="AL8" i="121"/>
  <c r="M8" i="121"/>
  <c r="BH7" i="121"/>
  <c r="BG7" i="121"/>
  <c r="BC7" i="121"/>
  <c r="BB7" i="121"/>
  <c r="BA7" i="121"/>
  <c r="AZ7" i="121"/>
  <c r="AY7" i="121"/>
  <c r="AX7" i="121"/>
  <c r="AW7" i="121"/>
  <c r="AV7" i="121"/>
  <c r="AM7" i="121"/>
  <c r="AL7" i="121"/>
  <c r="M7" i="121"/>
  <c r="BH6" i="121"/>
  <c r="BG6" i="121"/>
  <c r="BC6" i="121"/>
  <c r="BB6" i="121"/>
  <c r="BA6" i="121"/>
  <c r="AZ6" i="121"/>
  <c r="AY6" i="121"/>
  <c r="AX6" i="121"/>
  <c r="AW6" i="121"/>
  <c r="AV6" i="121"/>
  <c r="AM6" i="121"/>
  <c r="AL6" i="121"/>
  <c r="M6" i="121"/>
  <c r="BH5" i="121"/>
  <c r="BG5" i="121"/>
  <c r="BC5" i="121"/>
  <c r="BB5" i="121"/>
  <c r="BA5" i="121"/>
  <c r="AZ5" i="121"/>
  <c r="AY5" i="121"/>
  <c r="AX5" i="121"/>
  <c r="AW5" i="121"/>
  <c r="AV5" i="121"/>
  <c r="AM5" i="121"/>
  <c r="AL5" i="121"/>
  <c r="M5" i="121"/>
  <c r="BH4" i="121"/>
  <c r="BG4" i="121"/>
  <c r="BC4" i="121"/>
  <c r="BB4" i="121"/>
  <c r="BA4" i="121"/>
  <c r="AZ4" i="121"/>
  <c r="AY4" i="121"/>
  <c r="AX4" i="121"/>
  <c r="AW4" i="121"/>
  <c r="AV4" i="121"/>
  <c r="AM4" i="121"/>
  <c r="AL4" i="121"/>
  <c r="M4" i="121"/>
  <c r="O26" i="120"/>
  <c r="BH25" i="120"/>
  <c r="BG25" i="120"/>
  <c r="BC25" i="120"/>
  <c r="BB25" i="120"/>
  <c r="BA25" i="120"/>
  <c r="AZ25" i="120"/>
  <c r="AY25" i="120"/>
  <c r="AX25" i="120"/>
  <c r="AW25" i="120"/>
  <c r="AV25" i="120"/>
  <c r="AM25" i="120"/>
  <c r="S24" i="71" s="1"/>
  <c r="AL25" i="120"/>
  <c r="M25" i="120"/>
  <c r="BH24" i="120"/>
  <c r="BG24" i="120"/>
  <c r="AM24" i="120"/>
  <c r="AL24" i="120"/>
  <c r="M24" i="120"/>
  <c r="BH23" i="120"/>
  <c r="BG23" i="120"/>
  <c r="BC23" i="120"/>
  <c r="BB23" i="120"/>
  <c r="BA23" i="120"/>
  <c r="AZ23" i="120"/>
  <c r="AY23" i="120"/>
  <c r="AX23" i="120"/>
  <c r="AW23" i="120"/>
  <c r="AV23" i="120"/>
  <c r="AM23" i="120"/>
  <c r="AL23" i="120"/>
  <c r="M23" i="120"/>
  <c r="BH22" i="120"/>
  <c r="BG22" i="120"/>
  <c r="BC22" i="120"/>
  <c r="BB22" i="120"/>
  <c r="BA22" i="120"/>
  <c r="AZ22" i="120"/>
  <c r="AY22" i="120"/>
  <c r="AX22" i="120"/>
  <c r="AW22" i="120"/>
  <c r="AV22" i="120"/>
  <c r="AM22" i="120"/>
  <c r="AL22" i="120"/>
  <c r="M22" i="120"/>
  <c r="BH21" i="120"/>
  <c r="BG21" i="120"/>
  <c r="BC21" i="120"/>
  <c r="BB21" i="120"/>
  <c r="BA21" i="120"/>
  <c r="AZ21" i="120"/>
  <c r="AY21" i="120"/>
  <c r="AX21" i="120"/>
  <c r="AW21" i="120"/>
  <c r="AV21" i="120"/>
  <c r="AM21" i="120"/>
  <c r="AL21" i="120"/>
  <c r="M21" i="120"/>
  <c r="BH20" i="120"/>
  <c r="BG20" i="120"/>
  <c r="BC20" i="120"/>
  <c r="BB20" i="120"/>
  <c r="BA20" i="120"/>
  <c r="AZ20" i="120"/>
  <c r="AY20" i="120"/>
  <c r="AX20" i="120"/>
  <c r="AW20" i="120"/>
  <c r="AV20" i="120"/>
  <c r="AM20" i="120"/>
  <c r="AL20" i="120"/>
  <c r="M20" i="120"/>
  <c r="BH19" i="120"/>
  <c r="BG19" i="120"/>
  <c r="BC19" i="120"/>
  <c r="BB19" i="120"/>
  <c r="BA19" i="120"/>
  <c r="AZ19" i="120"/>
  <c r="AY19" i="120"/>
  <c r="AX19" i="120"/>
  <c r="AW19" i="120"/>
  <c r="AV19" i="120"/>
  <c r="AM19" i="120"/>
  <c r="AL19" i="120"/>
  <c r="M19" i="120"/>
  <c r="BH18" i="120"/>
  <c r="BG18" i="120"/>
  <c r="BC18" i="120"/>
  <c r="BB18" i="120"/>
  <c r="BA18" i="120"/>
  <c r="AZ18" i="120"/>
  <c r="AY18" i="120"/>
  <c r="AX18" i="120"/>
  <c r="AW18" i="120"/>
  <c r="AV18" i="120"/>
  <c r="AM18" i="120"/>
  <c r="AL18" i="120"/>
  <c r="M18" i="120"/>
  <c r="BH17" i="120"/>
  <c r="BG17" i="120"/>
  <c r="BC17" i="120"/>
  <c r="BB17" i="120"/>
  <c r="BA17" i="120"/>
  <c r="AZ17" i="120"/>
  <c r="AY17" i="120"/>
  <c r="AX17" i="120"/>
  <c r="AW17" i="120"/>
  <c r="AV17" i="120"/>
  <c r="AM17" i="120"/>
  <c r="AL17" i="120"/>
  <c r="M17" i="120"/>
  <c r="BH16" i="120"/>
  <c r="BG16" i="120"/>
  <c r="BC16" i="120"/>
  <c r="BB16" i="120"/>
  <c r="BA16" i="120"/>
  <c r="AZ16" i="120"/>
  <c r="AY16" i="120"/>
  <c r="AX16" i="120"/>
  <c r="AW16" i="120"/>
  <c r="AV16" i="120"/>
  <c r="AM16" i="120"/>
  <c r="AL16" i="120"/>
  <c r="M16" i="120"/>
  <c r="BH15" i="120"/>
  <c r="BG15" i="120"/>
  <c r="BC15" i="120"/>
  <c r="BB15" i="120"/>
  <c r="BA15" i="120"/>
  <c r="AZ15" i="120"/>
  <c r="AY15" i="120"/>
  <c r="AX15" i="120"/>
  <c r="AW15" i="120"/>
  <c r="AV15" i="120"/>
  <c r="AM15" i="120"/>
  <c r="AL15" i="120"/>
  <c r="M15" i="120"/>
  <c r="BH14" i="120"/>
  <c r="BG14" i="120"/>
  <c r="BC14" i="120"/>
  <c r="BB14" i="120"/>
  <c r="BA14" i="120"/>
  <c r="AZ14" i="120"/>
  <c r="AY14" i="120"/>
  <c r="AX14" i="120"/>
  <c r="AW14" i="120"/>
  <c r="AV14" i="120"/>
  <c r="AM14" i="120"/>
  <c r="AL14" i="120"/>
  <c r="M14" i="120"/>
  <c r="BH13" i="120"/>
  <c r="BG13" i="120"/>
  <c r="BC13" i="120"/>
  <c r="BB13" i="120"/>
  <c r="BA13" i="120"/>
  <c r="AZ13" i="120"/>
  <c r="AY13" i="120"/>
  <c r="AX13" i="120"/>
  <c r="AW13" i="120"/>
  <c r="AV13" i="120"/>
  <c r="AM13" i="120"/>
  <c r="AL13" i="120"/>
  <c r="M13" i="120"/>
  <c r="BH12" i="120"/>
  <c r="BG12" i="120"/>
  <c r="BC12" i="120"/>
  <c r="BB12" i="120"/>
  <c r="BA12" i="120"/>
  <c r="AZ12" i="120"/>
  <c r="AY12" i="120"/>
  <c r="AX12" i="120"/>
  <c r="AW12" i="120"/>
  <c r="AV12" i="120"/>
  <c r="AM12" i="120"/>
  <c r="AL12" i="120"/>
  <c r="M12" i="120"/>
  <c r="BH10" i="120"/>
  <c r="BG10" i="120"/>
  <c r="BC10" i="120"/>
  <c r="BB10" i="120"/>
  <c r="BA10" i="120"/>
  <c r="AZ10" i="120"/>
  <c r="AY10" i="120"/>
  <c r="AX10" i="120"/>
  <c r="AW10" i="120"/>
  <c r="AV10" i="120"/>
  <c r="AM10" i="120"/>
  <c r="AL10" i="120"/>
  <c r="M10" i="120"/>
  <c r="BH9" i="120"/>
  <c r="BG9" i="120"/>
  <c r="BC9" i="120"/>
  <c r="BB9" i="120"/>
  <c r="BA9" i="120"/>
  <c r="AZ9" i="120"/>
  <c r="AY9" i="120"/>
  <c r="AX9" i="120"/>
  <c r="AW9" i="120"/>
  <c r="AV9" i="120"/>
  <c r="AM9" i="120"/>
  <c r="AL9" i="120"/>
  <c r="M9" i="120"/>
  <c r="BH8" i="120"/>
  <c r="BG8" i="120"/>
  <c r="BC8" i="120"/>
  <c r="BB8" i="120"/>
  <c r="BA8" i="120"/>
  <c r="AZ8" i="120"/>
  <c r="AY8" i="120"/>
  <c r="AX8" i="120"/>
  <c r="AW8" i="120"/>
  <c r="AV8" i="120"/>
  <c r="AM8" i="120"/>
  <c r="AL8" i="120"/>
  <c r="M8" i="120"/>
  <c r="BH7" i="120"/>
  <c r="BG7" i="120"/>
  <c r="BC7" i="120"/>
  <c r="BB7" i="120"/>
  <c r="BA7" i="120"/>
  <c r="AZ7" i="120"/>
  <c r="AY7" i="120"/>
  <c r="AX7" i="120"/>
  <c r="AW7" i="120"/>
  <c r="AV7" i="120"/>
  <c r="AM7" i="120"/>
  <c r="AL7" i="120"/>
  <c r="M7" i="120"/>
  <c r="BH6" i="120"/>
  <c r="BG6" i="120"/>
  <c r="BC6" i="120"/>
  <c r="BB6" i="120"/>
  <c r="BA6" i="120"/>
  <c r="AZ6" i="120"/>
  <c r="AY6" i="120"/>
  <c r="AX6" i="120"/>
  <c r="AW6" i="120"/>
  <c r="AV6" i="120"/>
  <c r="AM6" i="120"/>
  <c r="AL6" i="120"/>
  <c r="M6" i="120"/>
  <c r="BH5" i="120"/>
  <c r="BG5" i="120"/>
  <c r="BC5" i="120"/>
  <c r="BB5" i="120"/>
  <c r="BA5" i="120"/>
  <c r="AZ5" i="120"/>
  <c r="AY5" i="120"/>
  <c r="AX5" i="120"/>
  <c r="AW5" i="120"/>
  <c r="AV5" i="120"/>
  <c r="AM5" i="120"/>
  <c r="AL5" i="120"/>
  <c r="M5" i="120"/>
  <c r="BH4" i="120"/>
  <c r="BG4" i="120"/>
  <c r="BC4" i="120"/>
  <c r="BB4" i="120"/>
  <c r="BA4" i="120"/>
  <c r="AZ4" i="120"/>
  <c r="AY4" i="120"/>
  <c r="AX4" i="120"/>
  <c r="AW4" i="120"/>
  <c r="AV4" i="120"/>
  <c r="AM4" i="120"/>
  <c r="AL4" i="120"/>
  <c r="M4" i="120"/>
  <c r="O26" i="119"/>
  <c r="BH25" i="119"/>
  <c r="BG25" i="119"/>
  <c r="BC25" i="119"/>
  <c r="BB25" i="119"/>
  <c r="BA25" i="119"/>
  <c r="AZ25" i="119"/>
  <c r="AY25" i="119"/>
  <c r="AX25" i="119"/>
  <c r="AW25" i="119"/>
  <c r="AV25" i="119"/>
  <c r="AM25" i="119"/>
  <c r="R24" i="71" s="1"/>
  <c r="AL25" i="119"/>
  <c r="M25" i="119"/>
  <c r="BH24" i="119"/>
  <c r="BG24" i="119"/>
  <c r="AM24" i="119"/>
  <c r="AL24" i="119"/>
  <c r="M24" i="119"/>
  <c r="BH23" i="119"/>
  <c r="BG23" i="119"/>
  <c r="BC23" i="119"/>
  <c r="BB23" i="119"/>
  <c r="BA23" i="119"/>
  <c r="AZ23" i="119"/>
  <c r="AY23" i="119"/>
  <c r="AX23" i="119"/>
  <c r="AW23" i="119"/>
  <c r="AV23" i="119"/>
  <c r="AM23" i="119"/>
  <c r="AL23" i="119"/>
  <c r="M23" i="119"/>
  <c r="BH22" i="119"/>
  <c r="BG22" i="119"/>
  <c r="BC22" i="119"/>
  <c r="BB22" i="119"/>
  <c r="BA22" i="119"/>
  <c r="AZ22" i="119"/>
  <c r="AY22" i="119"/>
  <c r="AX22" i="119"/>
  <c r="AW22" i="119"/>
  <c r="AV22" i="119"/>
  <c r="AM22" i="119"/>
  <c r="AL22" i="119"/>
  <c r="M22" i="119"/>
  <c r="BH21" i="119"/>
  <c r="BG21" i="119"/>
  <c r="BC21" i="119"/>
  <c r="BB21" i="119"/>
  <c r="BA21" i="119"/>
  <c r="AZ21" i="119"/>
  <c r="AY21" i="119"/>
  <c r="AX21" i="119"/>
  <c r="AW21" i="119"/>
  <c r="AV21" i="119"/>
  <c r="AM21" i="119"/>
  <c r="AL21" i="119"/>
  <c r="M21" i="119"/>
  <c r="BH20" i="119"/>
  <c r="BG20" i="119"/>
  <c r="BC20" i="119"/>
  <c r="BB20" i="119"/>
  <c r="BA20" i="119"/>
  <c r="AZ20" i="119"/>
  <c r="AY20" i="119"/>
  <c r="AX20" i="119"/>
  <c r="AW20" i="119"/>
  <c r="AV20" i="119"/>
  <c r="AM20" i="119"/>
  <c r="AL20" i="119"/>
  <c r="M20" i="119"/>
  <c r="BH19" i="119"/>
  <c r="BG19" i="119"/>
  <c r="BC19" i="119"/>
  <c r="BB19" i="119"/>
  <c r="BA19" i="119"/>
  <c r="AZ19" i="119"/>
  <c r="AY19" i="119"/>
  <c r="AX19" i="119"/>
  <c r="AW19" i="119"/>
  <c r="AV19" i="119"/>
  <c r="AM19" i="119"/>
  <c r="AL19" i="119"/>
  <c r="M19" i="119"/>
  <c r="BH18" i="119"/>
  <c r="BG18" i="119"/>
  <c r="BC18" i="119"/>
  <c r="BB18" i="119"/>
  <c r="BA18" i="119"/>
  <c r="AZ18" i="119"/>
  <c r="AY18" i="119"/>
  <c r="AX18" i="119"/>
  <c r="AW18" i="119"/>
  <c r="AV18" i="119"/>
  <c r="AM18" i="119"/>
  <c r="AL18" i="119"/>
  <c r="M18" i="119"/>
  <c r="BH17" i="119"/>
  <c r="BG17" i="119"/>
  <c r="BC17" i="119"/>
  <c r="BB17" i="119"/>
  <c r="BA17" i="119"/>
  <c r="AZ17" i="119"/>
  <c r="AY17" i="119"/>
  <c r="AX17" i="119"/>
  <c r="AW17" i="119"/>
  <c r="AV17" i="119"/>
  <c r="AM17" i="119"/>
  <c r="AL17" i="119"/>
  <c r="M17" i="119"/>
  <c r="BH16" i="119"/>
  <c r="BG16" i="119"/>
  <c r="BC16" i="119"/>
  <c r="BB16" i="119"/>
  <c r="BA16" i="119"/>
  <c r="AZ16" i="119"/>
  <c r="AY16" i="119"/>
  <c r="AX16" i="119"/>
  <c r="AW16" i="119"/>
  <c r="AV16" i="119"/>
  <c r="AM16" i="119"/>
  <c r="AL16" i="119"/>
  <c r="M16" i="119"/>
  <c r="BH15" i="119"/>
  <c r="BG15" i="119"/>
  <c r="BC15" i="119"/>
  <c r="BB15" i="119"/>
  <c r="BA15" i="119"/>
  <c r="AZ15" i="119"/>
  <c r="AY15" i="119"/>
  <c r="AX15" i="119"/>
  <c r="AW15" i="119"/>
  <c r="AV15" i="119"/>
  <c r="AM15" i="119"/>
  <c r="AL15" i="119"/>
  <c r="M15" i="119"/>
  <c r="BH14" i="119"/>
  <c r="BG14" i="119"/>
  <c r="BC14" i="119"/>
  <c r="BB14" i="119"/>
  <c r="BA14" i="119"/>
  <c r="AZ14" i="119"/>
  <c r="AY14" i="119"/>
  <c r="AX14" i="119"/>
  <c r="AW14" i="119"/>
  <c r="AV14" i="119"/>
  <c r="AM14" i="119"/>
  <c r="AL14" i="119"/>
  <c r="M14" i="119"/>
  <c r="BH13" i="119"/>
  <c r="BG13" i="119"/>
  <c r="BC13" i="119"/>
  <c r="BB13" i="119"/>
  <c r="BA13" i="119"/>
  <c r="AZ13" i="119"/>
  <c r="AY13" i="119"/>
  <c r="AX13" i="119"/>
  <c r="AW13" i="119"/>
  <c r="AV13" i="119"/>
  <c r="AM13" i="119"/>
  <c r="AL13" i="119"/>
  <c r="M13" i="119"/>
  <c r="BH12" i="119"/>
  <c r="BG12" i="119"/>
  <c r="BC12" i="119"/>
  <c r="BB12" i="119"/>
  <c r="BA12" i="119"/>
  <c r="AZ12" i="119"/>
  <c r="AY12" i="119"/>
  <c r="AX12" i="119"/>
  <c r="AW12" i="119"/>
  <c r="AV12" i="119"/>
  <c r="AM12" i="119"/>
  <c r="AL12" i="119"/>
  <c r="M12" i="119"/>
  <c r="BH10" i="119"/>
  <c r="BG10" i="119"/>
  <c r="BC10" i="119"/>
  <c r="BB10" i="119"/>
  <c r="BA10" i="119"/>
  <c r="AZ10" i="119"/>
  <c r="AY10" i="119"/>
  <c r="AX10" i="119"/>
  <c r="AW10" i="119"/>
  <c r="AV10" i="119"/>
  <c r="AM10" i="119"/>
  <c r="AL10" i="119"/>
  <c r="M10" i="119"/>
  <c r="BH9" i="119"/>
  <c r="BG9" i="119"/>
  <c r="BC9" i="119"/>
  <c r="BB9" i="119"/>
  <c r="BA9" i="119"/>
  <c r="AZ9" i="119"/>
  <c r="AY9" i="119"/>
  <c r="AX9" i="119"/>
  <c r="AW9" i="119"/>
  <c r="AV9" i="119"/>
  <c r="AM9" i="119"/>
  <c r="AL9" i="119"/>
  <c r="M9" i="119"/>
  <c r="BH8" i="119"/>
  <c r="BG8" i="119"/>
  <c r="BC8" i="119"/>
  <c r="BB8" i="119"/>
  <c r="BA8" i="119"/>
  <c r="AZ8" i="119"/>
  <c r="AY8" i="119"/>
  <c r="AX8" i="119"/>
  <c r="AW8" i="119"/>
  <c r="AV8" i="119"/>
  <c r="AM8" i="119"/>
  <c r="AL8" i="119"/>
  <c r="M8" i="119"/>
  <c r="BH7" i="119"/>
  <c r="BG7" i="119"/>
  <c r="BC7" i="119"/>
  <c r="BB7" i="119"/>
  <c r="BA7" i="119"/>
  <c r="AZ7" i="119"/>
  <c r="AY7" i="119"/>
  <c r="AX7" i="119"/>
  <c r="AW7" i="119"/>
  <c r="AV7" i="119"/>
  <c r="AM7" i="119"/>
  <c r="AL7" i="119"/>
  <c r="M7" i="119"/>
  <c r="BH6" i="119"/>
  <c r="BG6" i="119"/>
  <c r="BC6" i="119"/>
  <c r="BB6" i="119"/>
  <c r="BA6" i="119"/>
  <c r="AZ6" i="119"/>
  <c r="AY6" i="119"/>
  <c r="AX6" i="119"/>
  <c r="AW6" i="119"/>
  <c r="AV6" i="119"/>
  <c r="AM6" i="119"/>
  <c r="AL6" i="119"/>
  <c r="M6" i="119"/>
  <c r="BH5" i="119"/>
  <c r="BG5" i="119"/>
  <c r="BC5" i="119"/>
  <c r="BB5" i="119"/>
  <c r="BA5" i="119"/>
  <c r="AZ5" i="119"/>
  <c r="AY5" i="119"/>
  <c r="AX5" i="119"/>
  <c r="AW5" i="119"/>
  <c r="AV5" i="119"/>
  <c r="AM5" i="119"/>
  <c r="AL5" i="119"/>
  <c r="M5" i="119"/>
  <c r="BH4" i="119"/>
  <c r="BG4" i="119"/>
  <c r="BC4" i="119"/>
  <c r="BB4" i="119"/>
  <c r="BA4" i="119"/>
  <c r="AZ4" i="119"/>
  <c r="AY4" i="119"/>
  <c r="AX4" i="119"/>
  <c r="AW4" i="119"/>
  <c r="AV4" i="119"/>
  <c r="AM4" i="119"/>
  <c r="AL4" i="119"/>
  <c r="M4" i="119"/>
  <c r="O26" i="118"/>
  <c r="BH25" i="118"/>
  <c r="BG25" i="118"/>
  <c r="BC25" i="118"/>
  <c r="BB25" i="118"/>
  <c r="BA25" i="118"/>
  <c r="AZ25" i="118"/>
  <c r="AY25" i="118"/>
  <c r="AX25" i="118"/>
  <c r="AW25" i="118"/>
  <c r="AV25" i="118"/>
  <c r="AM25" i="118"/>
  <c r="Q24" i="71" s="1"/>
  <c r="AL25" i="118"/>
  <c r="M25" i="118"/>
  <c r="BH24" i="118"/>
  <c r="BG24" i="118"/>
  <c r="AM24" i="118"/>
  <c r="AL24" i="118"/>
  <c r="M24" i="118"/>
  <c r="BH23" i="118"/>
  <c r="BG23" i="118"/>
  <c r="BC23" i="118"/>
  <c r="BB23" i="118"/>
  <c r="BA23" i="118"/>
  <c r="AZ23" i="118"/>
  <c r="AY23" i="118"/>
  <c r="AX23" i="118"/>
  <c r="AW23" i="118"/>
  <c r="AV23" i="118"/>
  <c r="AM23" i="118"/>
  <c r="AL23" i="118"/>
  <c r="M23" i="118"/>
  <c r="BH22" i="118"/>
  <c r="BG22" i="118"/>
  <c r="BC22" i="118"/>
  <c r="BB22" i="118"/>
  <c r="BA22" i="118"/>
  <c r="AZ22" i="118"/>
  <c r="AY22" i="118"/>
  <c r="AX22" i="118"/>
  <c r="AW22" i="118"/>
  <c r="AV22" i="118"/>
  <c r="AM22" i="118"/>
  <c r="AL22" i="118"/>
  <c r="M22" i="118"/>
  <c r="BH21" i="118"/>
  <c r="BG21" i="118"/>
  <c r="BC21" i="118"/>
  <c r="BB21" i="118"/>
  <c r="BA21" i="118"/>
  <c r="AZ21" i="118"/>
  <c r="AY21" i="118"/>
  <c r="AX21" i="118"/>
  <c r="AW21" i="118"/>
  <c r="AV21" i="118"/>
  <c r="AM21" i="118"/>
  <c r="AL21" i="118"/>
  <c r="M21" i="118"/>
  <c r="BH20" i="118"/>
  <c r="BG20" i="118"/>
  <c r="BC20" i="118"/>
  <c r="BB20" i="118"/>
  <c r="BA20" i="118"/>
  <c r="AZ20" i="118"/>
  <c r="AY20" i="118"/>
  <c r="AX20" i="118"/>
  <c r="AW20" i="118"/>
  <c r="AV20" i="118"/>
  <c r="AM20" i="118"/>
  <c r="AL20" i="118"/>
  <c r="M20" i="118"/>
  <c r="BH19" i="118"/>
  <c r="BG19" i="118"/>
  <c r="BC19" i="118"/>
  <c r="BB19" i="118"/>
  <c r="BA19" i="118"/>
  <c r="AZ19" i="118"/>
  <c r="AY19" i="118"/>
  <c r="AX19" i="118"/>
  <c r="AW19" i="118"/>
  <c r="AV19" i="118"/>
  <c r="AM19" i="118"/>
  <c r="AL19" i="118"/>
  <c r="M19" i="118"/>
  <c r="BH18" i="118"/>
  <c r="BG18" i="118"/>
  <c r="BC18" i="118"/>
  <c r="BB18" i="118"/>
  <c r="BA18" i="118"/>
  <c r="AZ18" i="118"/>
  <c r="AY18" i="118"/>
  <c r="AX18" i="118"/>
  <c r="AW18" i="118"/>
  <c r="AV18" i="118"/>
  <c r="AM18" i="118"/>
  <c r="AL18" i="118"/>
  <c r="M18" i="118"/>
  <c r="BH17" i="118"/>
  <c r="BG17" i="118"/>
  <c r="BC17" i="118"/>
  <c r="BB17" i="118"/>
  <c r="BA17" i="118"/>
  <c r="AZ17" i="118"/>
  <c r="AY17" i="118"/>
  <c r="AX17" i="118"/>
  <c r="AW17" i="118"/>
  <c r="AV17" i="118"/>
  <c r="AM17" i="118"/>
  <c r="AL17" i="118"/>
  <c r="M17" i="118"/>
  <c r="BH16" i="118"/>
  <c r="BG16" i="118"/>
  <c r="BC16" i="118"/>
  <c r="BB16" i="118"/>
  <c r="BA16" i="118"/>
  <c r="AZ16" i="118"/>
  <c r="AY16" i="118"/>
  <c r="AX16" i="118"/>
  <c r="AW16" i="118"/>
  <c r="AV16" i="118"/>
  <c r="AM16" i="118"/>
  <c r="AL16" i="118"/>
  <c r="M16" i="118"/>
  <c r="BH15" i="118"/>
  <c r="BG15" i="118"/>
  <c r="BC15" i="118"/>
  <c r="BB15" i="118"/>
  <c r="BA15" i="118"/>
  <c r="AZ15" i="118"/>
  <c r="AY15" i="118"/>
  <c r="AX15" i="118"/>
  <c r="AW15" i="118"/>
  <c r="AV15" i="118"/>
  <c r="AM15" i="118"/>
  <c r="AL15" i="118"/>
  <c r="M15" i="118"/>
  <c r="BH14" i="118"/>
  <c r="BG14" i="118"/>
  <c r="BC14" i="118"/>
  <c r="BB14" i="118"/>
  <c r="BA14" i="118"/>
  <c r="AZ14" i="118"/>
  <c r="AY14" i="118"/>
  <c r="AX14" i="118"/>
  <c r="AW14" i="118"/>
  <c r="AV14" i="118"/>
  <c r="AM14" i="118"/>
  <c r="AL14" i="118"/>
  <c r="M14" i="118"/>
  <c r="BH13" i="118"/>
  <c r="BG13" i="118"/>
  <c r="BC13" i="118"/>
  <c r="BB13" i="118"/>
  <c r="BA13" i="118"/>
  <c r="AZ13" i="118"/>
  <c r="AY13" i="118"/>
  <c r="AX13" i="118"/>
  <c r="AW13" i="118"/>
  <c r="AV13" i="118"/>
  <c r="AM13" i="118"/>
  <c r="AL13" i="118"/>
  <c r="M13" i="118"/>
  <c r="BH12" i="118"/>
  <c r="BG12" i="118"/>
  <c r="BC12" i="118"/>
  <c r="BB12" i="118"/>
  <c r="BA12" i="118"/>
  <c r="AZ12" i="118"/>
  <c r="AY12" i="118"/>
  <c r="AX12" i="118"/>
  <c r="AW12" i="118"/>
  <c r="AV12" i="118"/>
  <c r="AM12" i="118"/>
  <c r="AL12" i="118"/>
  <c r="M12" i="118"/>
  <c r="BH10" i="118"/>
  <c r="BG10" i="118"/>
  <c r="BC10" i="118"/>
  <c r="BB10" i="118"/>
  <c r="BA10" i="118"/>
  <c r="AZ10" i="118"/>
  <c r="AY10" i="118"/>
  <c r="AX10" i="118"/>
  <c r="AW10" i="118"/>
  <c r="AV10" i="118"/>
  <c r="AM10" i="118"/>
  <c r="AL10" i="118"/>
  <c r="M10" i="118"/>
  <c r="BH9" i="118"/>
  <c r="BG9" i="118"/>
  <c r="BC9" i="118"/>
  <c r="BB9" i="118"/>
  <c r="BA9" i="118"/>
  <c r="AZ9" i="118"/>
  <c r="AY9" i="118"/>
  <c r="AX9" i="118"/>
  <c r="AW9" i="118"/>
  <c r="AV9" i="118"/>
  <c r="AM9" i="118"/>
  <c r="AL9" i="118"/>
  <c r="M9" i="118"/>
  <c r="BH8" i="118"/>
  <c r="BG8" i="118"/>
  <c r="BC8" i="118"/>
  <c r="BB8" i="118"/>
  <c r="BA8" i="118"/>
  <c r="AZ8" i="118"/>
  <c r="AY8" i="118"/>
  <c r="AX8" i="118"/>
  <c r="AW8" i="118"/>
  <c r="AV8" i="118"/>
  <c r="AM8" i="118"/>
  <c r="AL8" i="118"/>
  <c r="M8" i="118"/>
  <c r="BH7" i="118"/>
  <c r="BG7" i="118"/>
  <c r="BC7" i="118"/>
  <c r="BB7" i="118"/>
  <c r="BA7" i="118"/>
  <c r="AZ7" i="118"/>
  <c r="AY7" i="118"/>
  <c r="AX7" i="118"/>
  <c r="AW7" i="118"/>
  <c r="AV7" i="118"/>
  <c r="AM7" i="118"/>
  <c r="AL7" i="118"/>
  <c r="M7" i="118"/>
  <c r="BH6" i="118"/>
  <c r="BG6" i="118"/>
  <c r="BC6" i="118"/>
  <c r="BB6" i="118"/>
  <c r="BA6" i="118"/>
  <c r="AZ6" i="118"/>
  <c r="AY6" i="118"/>
  <c r="AX6" i="118"/>
  <c r="AW6" i="118"/>
  <c r="AV6" i="118"/>
  <c r="AM6" i="118"/>
  <c r="AL6" i="118"/>
  <c r="M6" i="118"/>
  <c r="BH5" i="118"/>
  <c r="BG5" i="118"/>
  <c r="BC5" i="118"/>
  <c r="BB5" i="118"/>
  <c r="BA5" i="118"/>
  <c r="AZ5" i="118"/>
  <c r="AY5" i="118"/>
  <c r="AX5" i="118"/>
  <c r="AW5" i="118"/>
  <c r="AV5" i="118"/>
  <c r="AM5" i="118"/>
  <c r="AL5" i="118"/>
  <c r="M5" i="118"/>
  <c r="BH4" i="118"/>
  <c r="BG4" i="118"/>
  <c r="BC4" i="118"/>
  <c r="BB4" i="118"/>
  <c r="BA4" i="118"/>
  <c r="AZ4" i="118"/>
  <c r="AY4" i="118"/>
  <c r="AX4" i="118"/>
  <c r="AW4" i="118"/>
  <c r="AV4" i="118"/>
  <c r="AM4" i="118"/>
  <c r="AL4" i="118"/>
  <c r="M4" i="118"/>
  <c r="O26" i="117"/>
  <c r="BH25" i="117"/>
  <c r="BG25" i="117"/>
  <c r="BC25" i="117"/>
  <c r="BB25" i="117"/>
  <c r="BA25" i="117"/>
  <c r="AZ25" i="117"/>
  <c r="AY25" i="117"/>
  <c r="AX25" i="117"/>
  <c r="AW25" i="117"/>
  <c r="AV25" i="117"/>
  <c r="AM25" i="117"/>
  <c r="P24" i="71" s="1"/>
  <c r="AL25" i="117"/>
  <c r="M25" i="117"/>
  <c r="BH24" i="117"/>
  <c r="BG24" i="117"/>
  <c r="AM24" i="117"/>
  <c r="AL24" i="117"/>
  <c r="M24" i="117"/>
  <c r="BH23" i="117"/>
  <c r="BG23" i="117"/>
  <c r="BC23" i="117"/>
  <c r="BB23" i="117"/>
  <c r="BA23" i="117"/>
  <c r="AZ23" i="117"/>
  <c r="AY23" i="117"/>
  <c r="AX23" i="117"/>
  <c r="AW23" i="117"/>
  <c r="AV23" i="117"/>
  <c r="AM23" i="117"/>
  <c r="AL23" i="117"/>
  <c r="M23" i="117"/>
  <c r="BH22" i="117"/>
  <c r="BG22" i="117"/>
  <c r="BC22" i="117"/>
  <c r="BB22" i="117"/>
  <c r="BA22" i="117"/>
  <c r="AZ22" i="117"/>
  <c r="AY22" i="117"/>
  <c r="AX22" i="117"/>
  <c r="AW22" i="117"/>
  <c r="AV22" i="117"/>
  <c r="AM22" i="117"/>
  <c r="AL22" i="117"/>
  <c r="M22" i="117"/>
  <c r="BH21" i="117"/>
  <c r="BG21" i="117"/>
  <c r="BC21" i="117"/>
  <c r="BB21" i="117"/>
  <c r="BA21" i="117"/>
  <c r="AZ21" i="117"/>
  <c r="AY21" i="117"/>
  <c r="AX21" i="117"/>
  <c r="AW21" i="117"/>
  <c r="AV21" i="117"/>
  <c r="AM21" i="117"/>
  <c r="AL21" i="117"/>
  <c r="M21" i="117"/>
  <c r="BH20" i="117"/>
  <c r="BG20" i="117"/>
  <c r="BC20" i="117"/>
  <c r="BB20" i="117"/>
  <c r="BA20" i="117"/>
  <c r="AZ20" i="117"/>
  <c r="AY20" i="117"/>
  <c r="AX20" i="117"/>
  <c r="AW20" i="117"/>
  <c r="AV20" i="117"/>
  <c r="AM20" i="117"/>
  <c r="AL20" i="117"/>
  <c r="M20" i="117"/>
  <c r="BH19" i="117"/>
  <c r="BG19" i="117"/>
  <c r="BC19" i="117"/>
  <c r="BB19" i="117"/>
  <c r="BA19" i="117"/>
  <c r="AZ19" i="117"/>
  <c r="AY19" i="117"/>
  <c r="AX19" i="117"/>
  <c r="AW19" i="117"/>
  <c r="AV19" i="117"/>
  <c r="AM19" i="117"/>
  <c r="AL19" i="117"/>
  <c r="M19" i="117"/>
  <c r="BH18" i="117"/>
  <c r="BG18" i="117"/>
  <c r="BC18" i="117"/>
  <c r="BB18" i="117"/>
  <c r="BA18" i="117"/>
  <c r="AZ18" i="117"/>
  <c r="AY18" i="117"/>
  <c r="AX18" i="117"/>
  <c r="AW18" i="117"/>
  <c r="AV18" i="117"/>
  <c r="AM18" i="117"/>
  <c r="AL18" i="117"/>
  <c r="M18" i="117"/>
  <c r="BH17" i="117"/>
  <c r="BG17" i="117"/>
  <c r="BC17" i="117"/>
  <c r="BB17" i="117"/>
  <c r="BA17" i="117"/>
  <c r="AZ17" i="117"/>
  <c r="AY17" i="117"/>
  <c r="AX17" i="117"/>
  <c r="AW17" i="117"/>
  <c r="AV17" i="117"/>
  <c r="AM17" i="117"/>
  <c r="AL17" i="117"/>
  <c r="M17" i="117"/>
  <c r="BH16" i="117"/>
  <c r="BG16" i="117"/>
  <c r="BC16" i="117"/>
  <c r="BB16" i="117"/>
  <c r="BA16" i="117"/>
  <c r="AZ16" i="117"/>
  <c r="AY16" i="117"/>
  <c r="AX16" i="117"/>
  <c r="AW16" i="117"/>
  <c r="AV16" i="117"/>
  <c r="AM16" i="117"/>
  <c r="AL16" i="117"/>
  <c r="M16" i="117"/>
  <c r="BH15" i="117"/>
  <c r="BG15" i="117"/>
  <c r="BC15" i="117"/>
  <c r="BB15" i="117"/>
  <c r="BA15" i="117"/>
  <c r="AZ15" i="117"/>
  <c r="AY15" i="117"/>
  <c r="AX15" i="117"/>
  <c r="AW15" i="117"/>
  <c r="AV15" i="117"/>
  <c r="AM15" i="117"/>
  <c r="AL15" i="117"/>
  <c r="M15" i="117"/>
  <c r="BH14" i="117"/>
  <c r="BG14" i="117"/>
  <c r="BC14" i="117"/>
  <c r="BB14" i="117"/>
  <c r="BA14" i="117"/>
  <c r="AZ14" i="117"/>
  <c r="AY14" i="117"/>
  <c r="AX14" i="117"/>
  <c r="AW14" i="117"/>
  <c r="AV14" i="117"/>
  <c r="AM14" i="117"/>
  <c r="AL14" i="117"/>
  <c r="M14" i="117"/>
  <c r="BH13" i="117"/>
  <c r="BG13" i="117"/>
  <c r="BC13" i="117"/>
  <c r="BB13" i="117"/>
  <c r="BA13" i="117"/>
  <c r="AZ13" i="117"/>
  <c r="AY13" i="117"/>
  <c r="AX13" i="117"/>
  <c r="AW13" i="117"/>
  <c r="AV13" i="117"/>
  <c r="AM13" i="117"/>
  <c r="AL13" i="117"/>
  <c r="M13" i="117"/>
  <c r="BH12" i="117"/>
  <c r="BG12" i="117"/>
  <c r="BC12" i="117"/>
  <c r="BB12" i="117"/>
  <c r="BA12" i="117"/>
  <c r="AZ12" i="117"/>
  <c r="AY12" i="117"/>
  <c r="AX12" i="117"/>
  <c r="AW12" i="117"/>
  <c r="AV12" i="117"/>
  <c r="AM12" i="117"/>
  <c r="AL12" i="117"/>
  <c r="M12" i="117"/>
  <c r="BH10" i="117"/>
  <c r="BG10" i="117"/>
  <c r="BC10" i="117"/>
  <c r="BB10" i="117"/>
  <c r="BA10" i="117"/>
  <c r="AZ10" i="117"/>
  <c r="AY10" i="117"/>
  <c r="AX10" i="117"/>
  <c r="AW10" i="117"/>
  <c r="AV10" i="117"/>
  <c r="AM10" i="117"/>
  <c r="AL10" i="117"/>
  <c r="M10" i="117"/>
  <c r="BH9" i="117"/>
  <c r="BG9" i="117"/>
  <c r="BC9" i="117"/>
  <c r="BB9" i="117"/>
  <c r="BA9" i="117"/>
  <c r="AZ9" i="117"/>
  <c r="AY9" i="117"/>
  <c r="AX9" i="117"/>
  <c r="AW9" i="117"/>
  <c r="AV9" i="117"/>
  <c r="AM9" i="117"/>
  <c r="AL9" i="117"/>
  <c r="M9" i="117"/>
  <c r="BH8" i="117"/>
  <c r="BG8" i="117"/>
  <c r="BC8" i="117"/>
  <c r="BB8" i="117"/>
  <c r="BA8" i="117"/>
  <c r="AZ8" i="117"/>
  <c r="AY8" i="117"/>
  <c r="AX8" i="117"/>
  <c r="AW8" i="117"/>
  <c r="AV8" i="117"/>
  <c r="AM8" i="117"/>
  <c r="AL8" i="117"/>
  <c r="M8" i="117"/>
  <c r="BH7" i="117"/>
  <c r="BG7" i="117"/>
  <c r="BC7" i="117"/>
  <c r="BB7" i="117"/>
  <c r="BA7" i="117"/>
  <c r="AZ7" i="117"/>
  <c r="AY7" i="117"/>
  <c r="AX7" i="117"/>
  <c r="AW7" i="117"/>
  <c r="AV7" i="117"/>
  <c r="AM7" i="117"/>
  <c r="AL7" i="117"/>
  <c r="M7" i="117"/>
  <c r="BH6" i="117"/>
  <c r="BG6" i="117"/>
  <c r="BC6" i="117"/>
  <c r="BB6" i="117"/>
  <c r="BA6" i="117"/>
  <c r="AZ6" i="117"/>
  <c r="AY6" i="117"/>
  <c r="AX6" i="117"/>
  <c r="AW6" i="117"/>
  <c r="AV6" i="117"/>
  <c r="AM6" i="117"/>
  <c r="AL6" i="117"/>
  <c r="M6" i="117"/>
  <c r="BH5" i="117"/>
  <c r="BG5" i="117"/>
  <c r="BC5" i="117"/>
  <c r="BB5" i="117"/>
  <c r="BA5" i="117"/>
  <c r="AZ5" i="117"/>
  <c r="AY5" i="117"/>
  <c r="AX5" i="117"/>
  <c r="AW5" i="117"/>
  <c r="AV5" i="117"/>
  <c r="AM5" i="117"/>
  <c r="AL5" i="117"/>
  <c r="M5" i="117"/>
  <c r="BH4" i="117"/>
  <c r="BG4" i="117"/>
  <c r="BC4" i="117"/>
  <c r="BB4" i="117"/>
  <c r="BA4" i="117"/>
  <c r="AZ4" i="117"/>
  <c r="AY4" i="117"/>
  <c r="AX4" i="117"/>
  <c r="AW4" i="117"/>
  <c r="AV4" i="117"/>
  <c r="AM4" i="117"/>
  <c r="AL4" i="117"/>
  <c r="M4" i="117"/>
  <c r="O26" i="116"/>
  <c r="BH25" i="116"/>
  <c r="BG25" i="116"/>
  <c r="BC25" i="116"/>
  <c r="BB25" i="116"/>
  <c r="BA25" i="116"/>
  <c r="AZ25" i="116"/>
  <c r="AY25" i="116"/>
  <c r="AX25" i="116"/>
  <c r="AW25" i="116"/>
  <c r="AV25" i="116"/>
  <c r="AM25" i="116"/>
  <c r="O24" i="71" s="1"/>
  <c r="AL25" i="116"/>
  <c r="M25" i="116"/>
  <c r="BH24" i="116"/>
  <c r="BG24" i="116"/>
  <c r="AM24" i="116"/>
  <c r="AL24" i="116"/>
  <c r="M24" i="116"/>
  <c r="BH23" i="116"/>
  <c r="BG23" i="116"/>
  <c r="BC23" i="116"/>
  <c r="BB23" i="116"/>
  <c r="BA23" i="116"/>
  <c r="AZ23" i="116"/>
  <c r="AY23" i="116"/>
  <c r="AX23" i="116"/>
  <c r="AW23" i="116"/>
  <c r="AV23" i="116"/>
  <c r="AM23" i="116"/>
  <c r="AL23" i="116"/>
  <c r="M23" i="116"/>
  <c r="BH22" i="116"/>
  <c r="BG22" i="116"/>
  <c r="BC22" i="116"/>
  <c r="BB22" i="116"/>
  <c r="BA22" i="116"/>
  <c r="AZ22" i="116"/>
  <c r="AY22" i="116"/>
  <c r="AX22" i="116"/>
  <c r="AW22" i="116"/>
  <c r="AV22" i="116"/>
  <c r="AM22" i="116"/>
  <c r="AL22" i="116"/>
  <c r="M22" i="116"/>
  <c r="BH21" i="116"/>
  <c r="BG21" i="116"/>
  <c r="BC21" i="116"/>
  <c r="BB21" i="116"/>
  <c r="BA21" i="116"/>
  <c r="AZ21" i="116"/>
  <c r="AY21" i="116"/>
  <c r="AX21" i="116"/>
  <c r="AW21" i="116"/>
  <c r="AV21" i="116"/>
  <c r="AM21" i="116"/>
  <c r="AL21" i="116"/>
  <c r="M21" i="116"/>
  <c r="BH20" i="116"/>
  <c r="BG20" i="116"/>
  <c r="BC20" i="116"/>
  <c r="BB20" i="116"/>
  <c r="BA20" i="116"/>
  <c r="AZ20" i="116"/>
  <c r="AY20" i="116"/>
  <c r="AX20" i="116"/>
  <c r="AW20" i="116"/>
  <c r="AV20" i="116"/>
  <c r="AM20" i="116"/>
  <c r="AL20" i="116"/>
  <c r="M20" i="116"/>
  <c r="BH19" i="116"/>
  <c r="BG19" i="116"/>
  <c r="BC19" i="116"/>
  <c r="BB19" i="116"/>
  <c r="BA19" i="116"/>
  <c r="AZ19" i="116"/>
  <c r="AY19" i="116"/>
  <c r="AX19" i="116"/>
  <c r="AW19" i="116"/>
  <c r="AV19" i="116"/>
  <c r="AM19" i="116"/>
  <c r="AL19" i="116"/>
  <c r="M19" i="116"/>
  <c r="BH18" i="116"/>
  <c r="BG18" i="116"/>
  <c r="BC18" i="116"/>
  <c r="BB18" i="116"/>
  <c r="BA18" i="116"/>
  <c r="AZ18" i="116"/>
  <c r="AY18" i="116"/>
  <c r="AX18" i="116"/>
  <c r="AW18" i="116"/>
  <c r="AV18" i="116"/>
  <c r="AM18" i="116"/>
  <c r="AL18" i="116"/>
  <c r="M18" i="116"/>
  <c r="BH17" i="116"/>
  <c r="BG17" i="116"/>
  <c r="BC17" i="116"/>
  <c r="BB17" i="116"/>
  <c r="BA17" i="116"/>
  <c r="AZ17" i="116"/>
  <c r="AY17" i="116"/>
  <c r="AX17" i="116"/>
  <c r="AW17" i="116"/>
  <c r="AV17" i="116"/>
  <c r="AM17" i="116"/>
  <c r="AL17" i="116"/>
  <c r="M17" i="116"/>
  <c r="BH16" i="116"/>
  <c r="BG16" i="116"/>
  <c r="BC16" i="116"/>
  <c r="BB16" i="116"/>
  <c r="BA16" i="116"/>
  <c r="AZ16" i="116"/>
  <c r="AY16" i="116"/>
  <c r="AX16" i="116"/>
  <c r="AW16" i="116"/>
  <c r="AV16" i="116"/>
  <c r="AM16" i="116"/>
  <c r="AL16" i="116"/>
  <c r="M16" i="116"/>
  <c r="BH15" i="116"/>
  <c r="BG15" i="116"/>
  <c r="BC15" i="116"/>
  <c r="BB15" i="116"/>
  <c r="BA15" i="116"/>
  <c r="AZ15" i="116"/>
  <c r="AY15" i="116"/>
  <c r="AX15" i="116"/>
  <c r="AW15" i="116"/>
  <c r="AV15" i="116"/>
  <c r="AM15" i="116"/>
  <c r="AL15" i="116"/>
  <c r="M15" i="116"/>
  <c r="BH14" i="116"/>
  <c r="BG14" i="116"/>
  <c r="BC14" i="116"/>
  <c r="BB14" i="116"/>
  <c r="BA14" i="116"/>
  <c r="AZ14" i="116"/>
  <c r="AY14" i="116"/>
  <c r="AX14" i="116"/>
  <c r="AW14" i="116"/>
  <c r="AV14" i="116"/>
  <c r="AM14" i="116"/>
  <c r="AL14" i="116"/>
  <c r="M14" i="116"/>
  <c r="BH13" i="116"/>
  <c r="BG13" i="116"/>
  <c r="BC13" i="116"/>
  <c r="BB13" i="116"/>
  <c r="BA13" i="116"/>
  <c r="AZ13" i="116"/>
  <c r="AY13" i="116"/>
  <c r="AX13" i="116"/>
  <c r="AW13" i="116"/>
  <c r="AV13" i="116"/>
  <c r="AM13" i="116"/>
  <c r="AL13" i="116"/>
  <c r="M13" i="116"/>
  <c r="BH12" i="116"/>
  <c r="BG12" i="116"/>
  <c r="BC12" i="116"/>
  <c r="BB12" i="116"/>
  <c r="BA12" i="116"/>
  <c r="AZ12" i="116"/>
  <c r="AY12" i="116"/>
  <c r="AX12" i="116"/>
  <c r="AW12" i="116"/>
  <c r="AV12" i="116"/>
  <c r="AM12" i="116"/>
  <c r="AL12" i="116"/>
  <c r="M12" i="116"/>
  <c r="BH10" i="116"/>
  <c r="BG10" i="116"/>
  <c r="BC10" i="116"/>
  <c r="BB10" i="116"/>
  <c r="BA10" i="116"/>
  <c r="AZ10" i="116"/>
  <c r="AY10" i="116"/>
  <c r="AX10" i="116"/>
  <c r="AW10" i="116"/>
  <c r="AV10" i="116"/>
  <c r="AM10" i="116"/>
  <c r="AL10" i="116"/>
  <c r="M10" i="116"/>
  <c r="BH9" i="116"/>
  <c r="BG9" i="116"/>
  <c r="BC9" i="116"/>
  <c r="BB9" i="116"/>
  <c r="BA9" i="116"/>
  <c r="AZ9" i="116"/>
  <c r="AY9" i="116"/>
  <c r="AX9" i="116"/>
  <c r="AW9" i="116"/>
  <c r="AV9" i="116"/>
  <c r="AM9" i="116"/>
  <c r="AL9" i="116"/>
  <c r="M9" i="116"/>
  <c r="BH8" i="116"/>
  <c r="BG8" i="116"/>
  <c r="BC8" i="116"/>
  <c r="BB8" i="116"/>
  <c r="BA8" i="116"/>
  <c r="AZ8" i="116"/>
  <c r="AY8" i="116"/>
  <c r="AX8" i="116"/>
  <c r="AW8" i="116"/>
  <c r="AV8" i="116"/>
  <c r="AM8" i="116"/>
  <c r="AL8" i="116"/>
  <c r="M8" i="116"/>
  <c r="BH7" i="116"/>
  <c r="BG7" i="116"/>
  <c r="BC7" i="116"/>
  <c r="BB7" i="116"/>
  <c r="BA7" i="116"/>
  <c r="AZ7" i="116"/>
  <c r="AY7" i="116"/>
  <c r="AX7" i="116"/>
  <c r="AW7" i="116"/>
  <c r="AV7" i="116"/>
  <c r="AM7" i="116"/>
  <c r="AL7" i="116"/>
  <c r="M7" i="116"/>
  <c r="BH6" i="116"/>
  <c r="BG6" i="116"/>
  <c r="BC6" i="116"/>
  <c r="BB6" i="116"/>
  <c r="BA6" i="116"/>
  <c r="AZ6" i="116"/>
  <c r="AY6" i="116"/>
  <c r="AX6" i="116"/>
  <c r="AW6" i="116"/>
  <c r="AV6" i="116"/>
  <c r="AM6" i="116"/>
  <c r="AL6" i="116"/>
  <c r="M6" i="116"/>
  <c r="BH5" i="116"/>
  <c r="BG5" i="116"/>
  <c r="BC5" i="116"/>
  <c r="BB5" i="116"/>
  <c r="BA5" i="116"/>
  <c r="AZ5" i="116"/>
  <c r="AY5" i="116"/>
  <c r="AX5" i="116"/>
  <c r="AW5" i="116"/>
  <c r="AV5" i="116"/>
  <c r="AM5" i="116"/>
  <c r="AL5" i="116"/>
  <c r="M5" i="116"/>
  <c r="BH4" i="116"/>
  <c r="BG4" i="116"/>
  <c r="BC4" i="116"/>
  <c r="BB4" i="116"/>
  <c r="BA4" i="116"/>
  <c r="AZ4" i="116"/>
  <c r="AY4" i="116"/>
  <c r="AX4" i="116"/>
  <c r="AW4" i="116"/>
  <c r="AV4" i="116"/>
  <c r="AM4" i="116"/>
  <c r="AL4" i="116"/>
  <c r="M4" i="116"/>
  <c r="O26" i="115"/>
  <c r="BH25" i="115"/>
  <c r="BG25" i="115"/>
  <c r="BC25" i="115"/>
  <c r="BB25" i="115"/>
  <c r="BA25" i="115"/>
  <c r="AZ25" i="115"/>
  <c r="AY25" i="115"/>
  <c r="AX25" i="115"/>
  <c r="AW25" i="115"/>
  <c r="AV25" i="115"/>
  <c r="AM25" i="115"/>
  <c r="N24" i="71" s="1"/>
  <c r="AL25" i="115"/>
  <c r="M25" i="115"/>
  <c r="BH24" i="115"/>
  <c r="BG24" i="115"/>
  <c r="AM24" i="115"/>
  <c r="AL24" i="115"/>
  <c r="M24" i="115"/>
  <c r="BH23" i="115"/>
  <c r="BG23" i="115"/>
  <c r="BC23" i="115"/>
  <c r="BB23" i="115"/>
  <c r="BA23" i="115"/>
  <c r="AZ23" i="115"/>
  <c r="AY23" i="115"/>
  <c r="AX23" i="115"/>
  <c r="AW23" i="115"/>
  <c r="AV23" i="115"/>
  <c r="AM23" i="115"/>
  <c r="AL23" i="115"/>
  <c r="M23" i="115"/>
  <c r="BH22" i="115"/>
  <c r="BG22" i="115"/>
  <c r="BC22" i="115"/>
  <c r="BB22" i="115"/>
  <c r="BA22" i="115"/>
  <c r="AZ22" i="115"/>
  <c r="AY22" i="115"/>
  <c r="AX22" i="115"/>
  <c r="AW22" i="115"/>
  <c r="AV22" i="115"/>
  <c r="AM22" i="115"/>
  <c r="AL22" i="115"/>
  <c r="M22" i="115"/>
  <c r="BH21" i="115"/>
  <c r="BG21" i="115"/>
  <c r="BC21" i="115"/>
  <c r="BB21" i="115"/>
  <c r="BA21" i="115"/>
  <c r="AZ21" i="115"/>
  <c r="AY21" i="115"/>
  <c r="AX21" i="115"/>
  <c r="AW21" i="115"/>
  <c r="AV21" i="115"/>
  <c r="AM21" i="115"/>
  <c r="AL21" i="115"/>
  <c r="M21" i="115"/>
  <c r="BH20" i="115"/>
  <c r="BG20" i="115"/>
  <c r="BC20" i="115"/>
  <c r="BB20" i="115"/>
  <c r="BA20" i="115"/>
  <c r="AZ20" i="115"/>
  <c r="AY20" i="115"/>
  <c r="AX20" i="115"/>
  <c r="AW20" i="115"/>
  <c r="AV20" i="115"/>
  <c r="AM20" i="115"/>
  <c r="AL20" i="115"/>
  <c r="M20" i="115"/>
  <c r="BH19" i="115"/>
  <c r="BG19" i="115"/>
  <c r="BC19" i="115"/>
  <c r="BB19" i="115"/>
  <c r="BA19" i="115"/>
  <c r="AZ19" i="115"/>
  <c r="AY19" i="115"/>
  <c r="AX19" i="115"/>
  <c r="AW19" i="115"/>
  <c r="AV19" i="115"/>
  <c r="AM19" i="115"/>
  <c r="AL19" i="115"/>
  <c r="M19" i="115"/>
  <c r="BH18" i="115"/>
  <c r="BG18" i="115"/>
  <c r="BC18" i="115"/>
  <c r="BB18" i="115"/>
  <c r="BA18" i="115"/>
  <c r="AZ18" i="115"/>
  <c r="AY18" i="115"/>
  <c r="AX18" i="115"/>
  <c r="AW18" i="115"/>
  <c r="AV18" i="115"/>
  <c r="AM18" i="115"/>
  <c r="AL18" i="115"/>
  <c r="M18" i="115"/>
  <c r="BH17" i="115"/>
  <c r="BG17" i="115"/>
  <c r="BC17" i="115"/>
  <c r="BB17" i="115"/>
  <c r="BA17" i="115"/>
  <c r="AZ17" i="115"/>
  <c r="AY17" i="115"/>
  <c r="AX17" i="115"/>
  <c r="AW17" i="115"/>
  <c r="AV17" i="115"/>
  <c r="AM17" i="115"/>
  <c r="AL17" i="115"/>
  <c r="M17" i="115"/>
  <c r="BH16" i="115"/>
  <c r="BG16" i="115"/>
  <c r="BC16" i="115"/>
  <c r="BB16" i="115"/>
  <c r="BA16" i="115"/>
  <c r="AZ16" i="115"/>
  <c r="AY16" i="115"/>
  <c r="AX16" i="115"/>
  <c r="AW16" i="115"/>
  <c r="AV16" i="115"/>
  <c r="AM16" i="115"/>
  <c r="AL16" i="115"/>
  <c r="M16" i="115"/>
  <c r="BH15" i="115"/>
  <c r="BG15" i="115"/>
  <c r="BC15" i="115"/>
  <c r="BB15" i="115"/>
  <c r="BA15" i="115"/>
  <c r="AZ15" i="115"/>
  <c r="AY15" i="115"/>
  <c r="AX15" i="115"/>
  <c r="AW15" i="115"/>
  <c r="AV15" i="115"/>
  <c r="AM15" i="115"/>
  <c r="AL15" i="115"/>
  <c r="M15" i="115"/>
  <c r="BH14" i="115"/>
  <c r="BG14" i="115"/>
  <c r="BC14" i="115"/>
  <c r="BB14" i="115"/>
  <c r="BA14" i="115"/>
  <c r="AZ14" i="115"/>
  <c r="AY14" i="115"/>
  <c r="AX14" i="115"/>
  <c r="AW14" i="115"/>
  <c r="AV14" i="115"/>
  <c r="AM14" i="115"/>
  <c r="AL14" i="115"/>
  <c r="M14" i="115"/>
  <c r="BH13" i="115"/>
  <c r="BG13" i="115"/>
  <c r="BC13" i="115"/>
  <c r="BB13" i="115"/>
  <c r="BA13" i="115"/>
  <c r="AZ13" i="115"/>
  <c r="AY13" i="115"/>
  <c r="AX13" i="115"/>
  <c r="AW13" i="115"/>
  <c r="AV13" i="115"/>
  <c r="AM13" i="115"/>
  <c r="AL13" i="115"/>
  <c r="M13" i="115"/>
  <c r="BH12" i="115"/>
  <c r="BG12" i="115"/>
  <c r="BC12" i="115"/>
  <c r="BB12" i="115"/>
  <c r="BA12" i="115"/>
  <c r="AZ12" i="115"/>
  <c r="AY12" i="115"/>
  <c r="AX12" i="115"/>
  <c r="AW12" i="115"/>
  <c r="AV12" i="115"/>
  <c r="AM12" i="115"/>
  <c r="AL12" i="115"/>
  <c r="M12" i="115"/>
  <c r="BH10" i="115"/>
  <c r="BG10" i="115"/>
  <c r="BC10" i="115"/>
  <c r="BB10" i="115"/>
  <c r="BA10" i="115"/>
  <c r="AZ10" i="115"/>
  <c r="AY10" i="115"/>
  <c r="AX10" i="115"/>
  <c r="AW10" i="115"/>
  <c r="AV10" i="115"/>
  <c r="AM10" i="115"/>
  <c r="AL10" i="115"/>
  <c r="M10" i="115"/>
  <c r="BH9" i="115"/>
  <c r="BG9" i="115"/>
  <c r="BC9" i="115"/>
  <c r="BB9" i="115"/>
  <c r="BA9" i="115"/>
  <c r="AZ9" i="115"/>
  <c r="AY9" i="115"/>
  <c r="AX9" i="115"/>
  <c r="AW9" i="115"/>
  <c r="AV9" i="115"/>
  <c r="AM9" i="115"/>
  <c r="AL9" i="115"/>
  <c r="M9" i="115"/>
  <c r="BH8" i="115"/>
  <c r="BG8" i="115"/>
  <c r="BC8" i="115"/>
  <c r="BB8" i="115"/>
  <c r="BA8" i="115"/>
  <c r="AZ8" i="115"/>
  <c r="AY8" i="115"/>
  <c r="AX8" i="115"/>
  <c r="AW8" i="115"/>
  <c r="AV8" i="115"/>
  <c r="AM8" i="115"/>
  <c r="AL8" i="115"/>
  <c r="M8" i="115"/>
  <c r="BH7" i="115"/>
  <c r="BG7" i="115"/>
  <c r="BC7" i="115"/>
  <c r="BB7" i="115"/>
  <c r="BA7" i="115"/>
  <c r="AZ7" i="115"/>
  <c r="AY7" i="115"/>
  <c r="AX7" i="115"/>
  <c r="AW7" i="115"/>
  <c r="AV7" i="115"/>
  <c r="AM7" i="115"/>
  <c r="AL7" i="115"/>
  <c r="M7" i="115"/>
  <c r="BH6" i="115"/>
  <c r="BG6" i="115"/>
  <c r="BC6" i="115"/>
  <c r="BB6" i="115"/>
  <c r="BA6" i="115"/>
  <c r="AZ6" i="115"/>
  <c r="AY6" i="115"/>
  <c r="AX6" i="115"/>
  <c r="AW6" i="115"/>
  <c r="AV6" i="115"/>
  <c r="AM6" i="115"/>
  <c r="AL6" i="115"/>
  <c r="M6" i="115"/>
  <c r="BH5" i="115"/>
  <c r="BG5" i="115"/>
  <c r="BC5" i="115"/>
  <c r="BB5" i="115"/>
  <c r="BA5" i="115"/>
  <c r="AZ5" i="115"/>
  <c r="AY5" i="115"/>
  <c r="AX5" i="115"/>
  <c r="AW5" i="115"/>
  <c r="AV5" i="115"/>
  <c r="AM5" i="115"/>
  <c r="AL5" i="115"/>
  <c r="M5" i="115"/>
  <c r="BH4" i="115"/>
  <c r="BG4" i="115"/>
  <c r="BC4" i="115"/>
  <c r="BB4" i="115"/>
  <c r="BA4" i="115"/>
  <c r="AZ4" i="115"/>
  <c r="AY4" i="115"/>
  <c r="AX4" i="115"/>
  <c r="AW4" i="115"/>
  <c r="AV4" i="115"/>
  <c r="AM4" i="115"/>
  <c r="AL4" i="115"/>
  <c r="M4" i="115"/>
  <c r="O26" i="114"/>
  <c r="BH25" i="114"/>
  <c r="BG25" i="114"/>
  <c r="BC25" i="114"/>
  <c r="BB25" i="114"/>
  <c r="BA25" i="114"/>
  <c r="AZ25" i="114"/>
  <c r="AY25" i="114"/>
  <c r="AX25" i="114"/>
  <c r="AW25" i="114"/>
  <c r="AV25" i="114"/>
  <c r="AM25" i="114"/>
  <c r="M24" i="71" s="1"/>
  <c r="AL25" i="114"/>
  <c r="M25" i="114"/>
  <c r="BH24" i="114"/>
  <c r="BG24" i="114"/>
  <c r="AM24" i="114"/>
  <c r="AL24" i="114"/>
  <c r="M24" i="114"/>
  <c r="BH23" i="114"/>
  <c r="BG23" i="114"/>
  <c r="BC23" i="114"/>
  <c r="BB23" i="114"/>
  <c r="BA23" i="114"/>
  <c r="AZ23" i="114"/>
  <c r="AY23" i="114"/>
  <c r="AX23" i="114"/>
  <c r="AW23" i="114"/>
  <c r="AV23" i="114"/>
  <c r="AM23" i="114"/>
  <c r="AL23" i="114"/>
  <c r="M23" i="114"/>
  <c r="BH22" i="114"/>
  <c r="BG22" i="114"/>
  <c r="BC22" i="114"/>
  <c r="BB22" i="114"/>
  <c r="BA22" i="114"/>
  <c r="AZ22" i="114"/>
  <c r="AY22" i="114"/>
  <c r="AX22" i="114"/>
  <c r="AW22" i="114"/>
  <c r="AV22" i="114"/>
  <c r="AM22" i="114"/>
  <c r="AL22" i="114"/>
  <c r="M22" i="114"/>
  <c r="BH21" i="114"/>
  <c r="BG21" i="114"/>
  <c r="BC21" i="114"/>
  <c r="BB21" i="114"/>
  <c r="BA21" i="114"/>
  <c r="AZ21" i="114"/>
  <c r="AY21" i="114"/>
  <c r="AX21" i="114"/>
  <c r="AW21" i="114"/>
  <c r="AV21" i="114"/>
  <c r="AM21" i="114"/>
  <c r="AL21" i="114"/>
  <c r="M21" i="114"/>
  <c r="BH20" i="114"/>
  <c r="BG20" i="114"/>
  <c r="BC20" i="114"/>
  <c r="BB20" i="114"/>
  <c r="BA20" i="114"/>
  <c r="AZ20" i="114"/>
  <c r="AY20" i="114"/>
  <c r="AX20" i="114"/>
  <c r="AW20" i="114"/>
  <c r="AV20" i="114"/>
  <c r="AM20" i="114"/>
  <c r="AL20" i="114"/>
  <c r="M20" i="114"/>
  <c r="BH19" i="114"/>
  <c r="BG19" i="114"/>
  <c r="BC19" i="114"/>
  <c r="BB19" i="114"/>
  <c r="BA19" i="114"/>
  <c r="AZ19" i="114"/>
  <c r="AY19" i="114"/>
  <c r="AX19" i="114"/>
  <c r="AW19" i="114"/>
  <c r="AV19" i="114"/>
  <c r="AM19" i="114"/>
  <c r="AL19" i="114"/>
  <c r="M19" i="114"/>
  <c r="BH18" i="114"/>
  <c r="BG18" i="114"/>
  <c r="BC18" i="114"/>
  <c r="BB18" i="114"/>
  <c r="BA18" i="114"/>
  <c r="AZ18" i="114"/>
  <c r="AY18" i="114"/>
  <c r="AX18" i="114"/>
  <c r="AW18" i="114"/>
  <c r="AV18" i="114"/>
  <c r="AM18" i="114"/>
  <c r="AL18" i="114"/>
  <c r="M18" i="114"/>
  <c r="BH17" i="114"/>
  <c r="BG17" i="114"/>
  <c r="BC17" i="114"/>
  <c r="BB17" i="114"/>
  <c r="BA17" i="114"/>
  <c r="AZ17" i="114"/>
  <c r="AY17" i="114"/>
  <c r="AX17" i="114"/>
  <c r="AW17" i="114"/>
  <c r="AV17" i="114"/>
  <c r="AM17" i="114"/>
  <c r="AL17" i="114"/>
  <c r="M17" i="114"/>
  <c r="BH16" i="114"/>
  <c r="BG16" i="114"/>
  <c r="BC16" i="114"/>
  <c r="BB16" i="114"/>
  <c r="BA16" i="114"/>
  <c r="AZ16" i="114"/>
  <c r="AY16" i="114"/>
  <c r="AX16" i="114"/>
  <c r="AW16" i="114"/>
  <c r="AV16" i="114"/>
  <c r="AM16" i="114"/>
  <c r="AL16" i="114"/>
  <c r="M16" i="114"/>
  <c r="BH15" i="114"/>
  <c r="BG15" i="114"/>
  <c r="BC15" i="114"/>
  <c r="BB15" i="114"/>
  <c r="BA15" i="114"/>
  <c r="AZ15" i="114"/>
  <c r="AY15" i="114"/>
  <c r="AX15" i="114"/>
  <c r="AW15" i="114"/>
  <c r="AV15" i="114"/>
  <c r="AM15" i="114"/>
  <c r="AL15" i="114"/>
  <c r="M15" i="114"/>
  <c r="BH14" i="114"/>
  <c r="BG14" i="114"/>
  <c r="BC14" i="114"/>
  <c r="BB14" i="114"/>
  <c r="BA14" i="114"/>
  <c r="AZ14" i="114"/>
  <c r="AY14" i="114"/>
  <c r="AX14" i="114"/>
  <c r="AW14" i="114"/>
  <c r="AV14" i="114"/>
  <c r="AM14" i="114"/>
  <c r="AL14" i="114"/>
  <c r="M14" i="114"/>
  <c r="BH13" i="114"/>
  <c r="BG13" i="114"/>
  <c r="BC13" i="114"/>
  <c r="BB13" i="114"/>
  <c r="BA13" i="114"/>
  <c r="AZ13" i="114"/>
  <c r="AY13" i="114"/>
  <c r="AX13" i="114"/>
  <c r="AW13" i="114"/>
  <c r="AV13" i="114"/>
  <c r="AM13" i="114"/>
  <c r="AL13" i="114"/>
  <c r="M13" i="114"/>
  <c r="BH12" i="114"/>
  <c r="BG12" i="114"/>
  <c r="BC12" i="114"/>
  <c r="BB12" i="114"/>
  <c r="BA12" i="114"/>
  <c r="AZ12" i="114"/>
  <c r="AY12" i="114"/>
  <c r="AX12" i="114"/>
  <c r="AW12" i="114"/>
  <c r="AV12" i="114"/>
  <c r="AM12" i="114"/>
  <c r="AL12" i="114"/>
  <c r="M12" i="114"/>
  <c r="BH10" i="114"/>
  <c r="BG10" i="114"/>
  <c r="BC10" i="114"/>
  <c r="BB10" i="114"/>
  <c r="BA10" i="114"/>
  <c r="AZ10" i="114"/>
  <c r="AY10" i="114"/>
  <c r="AX10" i="114"/>
  <c r="AW10" i="114"/>
  <c r="AV10" i="114"/>
  <c r="AM10" i="114"/>
  <c r="AL10" i="114"/>
  <c r="M10" i="114"/>
  <c r="BH9" i="114"/>
  <c r="BG9" i="114"/>
  <c r="BC9" i="114"/>
  <c r="BB9" i="114"/>
  <c r="BA9" i="114"/>
  <c r="AZ9" i="114"/>
  <c r="AY9" i="114"/>
  <c r="AX9" i="114"/>
  <c r="AW9" i="114"/>
  <c r="AV9" i="114"/>
  <c r="AM9" i="114"/>
  <c r="AL9" i="114"/>
  <c r="M9" i="114"/>
  <c r="BH8" i="114"/>
  <c r="BG8" i="114"/>
  <c r="BC8" i="114"/>
  <c r="BB8" i="114"/>
  <c r="BA8" i="114"/>
  <c r="AZ8" i="114"/>
  <c r="AY8" i="114"/>
  <c r="AX8" i="114"/>
  <c r="AW8" i="114"/>
  <c r="AV8" i="114"/>
  <c r="AM8" i="114"/>
  <c r="AL8" i="114"/>
  <c r="M8" i="114"/>
  <c r="BH7" i="114"/>
  <c r="BG7" i="114"/>
  <c r="BC7" i="114"/>
  <c r="BB7" i="114"/>
  <c r="BA7" i="114"/>
  <c r="AZ7" i="114"/>
  <c r="AY7" i="114"/>
  <c r="AX7" i="114"/>
  <c r="AW7" i="114"/>
  <c r="AV7" i="114"/>
  <c r="AM7" i="114"/>
  <c r="AL7" i="114"/>
  <c r="M7" i="114"/>
  <c r="BH6" i="114"/>
  <c r="BG6" i="114"/>
  <c r="BC6" i="114"/>
  <c r="BB6" i="114"/>
  <c r="BA6" i="114"/>
  <c r="AZ6" i="114"/>
  <c r="AY6" i="114"/>
  <c r="AX6" i="114"/>
  <c r="AW6" i="114"/>
  <c r="AV6" i="114"/>
  <c r="AM6" i="114"/>
  <c r="AL6" i="114"/>
  <c r="M6" i="114"/>
  <c r="BH5" i="114"/>
  <c r="BG5" i="114"/>
  <c r="BC5" i="114"/>
  <c r="BB5" i="114"/>
  <c r="BA5" i="114"/>
  <c r="AZ5" i="114"/>
  <c r="AY5" i="114"/>
  <c r="AX5" i="114"/>
  <c r="AW5" i="114"/>
  <c r="AV5" i="114"/>
  <c r="AM5" i="114"/>
  <c r="AL5" i="114"/>
  <c r="M5" i="114"/>
  <c r="BH4" i="114"/>
  <c r="BG4" i="114"/>
  <c r="BC4" i="114"/>
  <c r="BB4" i="114"/>
  <c r="BA4" i="114"/>
  <c r="AZ4" i="114"/>
  <c r="AY4" i="114"/>
  <c r="AX4" i="114"/>
  <c r="AW4" i="114"/>
  <c r="AV4" i="114"/>
  <c r="AM4" i="114"/>
  <c r="AL4" i="114"/>
  <c r="M4" i="114"/>
  <c r="O26" i="113"/>
  <c r="BH25" i="113"/>
  <c r="BG25" i="113"/>
  <c r="BC25" i="113"/>
  <c r="BB25" i="113"/>
  <c r="BA25" i="113"/>
  <c r="AZ25" i="113"/>
  <c r="AY25" i="113"/>
  <c r="AX25" i="113"/>
  <c r="AW25" i="113"/>
  <c r="AV25" i="113"/>
  <c r="AM25" i="113"/>
  <c r="L24" i="71" s="1"/>
  <c r="AL25" i="113"/>
  <c r="M25" i="113"/>
  <c r="BH24" i="113"/>
  <c r="BG24" i="113"/>
  <c r="AM24" i="113"/>
  <c r="AL24" i="113"/>
  <c r="M24" i="113"/>
  <c r="BH23" i="113"/>
  <c r="BG23" i="113"/>
  <c r="BC23" i="113"/>
  <c r="BB23" i="113"/>
  <c r="BA23" i="113"/>
  <c r="AZ23" i="113"/>
  <c r="AY23" i="113"/>
  <c r="AX23" i="113"/>
  <c r="AW23" i="113"/>
  <c r="AV23" i="113"/>
  <c r="AM23" i="113"/>
  <c r="AL23" i="113"/>
  <c r="M23" i="113"/>
  <c r="BH22" i="113"/>
  <c r="BG22" i="113"/>
  <c r="BC22" i="113"/>
  <c r="BB22" i="113"/>
  <c r="BA22" i="113"/>
  <c r="AZ22" i="113"/>
  <c r="AY22" i="113"/>
  <c r="AX22" i="113"/>
  <c r="AW22" i="113"/>
  <c r="AV22" i="113"/>
  <c r="AM22" i="113"/>
  <c r="AL22" i="113"/>
  <c r="M22" i="113"/>
  <c r="BH21" i="113"/>
  <c r="BG21" i="113"/>
  <c r="BC21" i="113"/>
  <c r="BB21" i="113"/>
  <c r="BA21" i="113"/>
  <c r="AZ21" i="113"/>
  <c r="AY21" i="113"/>
  <c r="AX21" i="113"/>
  <c r="AW21" i="113"/>
  <c r="AV21" i="113"/>
  <c r="AM21" i="113"/>
  <c r="AL21" i="113"/>
  <c r="M21" i="113"/>
  <c r="BH20" i="113"/>
  <c r="BG20" i="113"/>
  <c r="BC20" i="113"/>
  <c r="BB20" i="113"/>
  <c r="BA20" i="113"/>
  <c r="AZ20" i="113"/>
  <c r="AY20" i="113"/>
  <c r="AX20" i="113"/>
  <c r="AW20" i="113"/>
  <c r="AV20" i="113"/>
  <c r="AM20" i="113"/>
  <c r="AL20" i="113"/>
  <c r="M20" i="113"/>
  <c r="BH19" i="113"/>
  <c r="BG19" i="113"/>
  <c r="BC19" i="113"/>
  <c r="BB19" i="113"/>
  <c r="BA19" i="113"/>
  <c r="AZ19" i="113"/>
  <c r="AY19" i="113"/>
  <c r="AX19" i="113"/>
  <c r="AW19" i="113"/>
  <c r="AV19" i="113"/>
  <c r="AM19" i="113"/>
  <c r="AL19" i="113"/>
  <c r="M19" i="113"/>
  <c r="BH18" i="113"/>
  <c r="BG18" i="113"/>
  <c r="BC18" i="113"/>
  <c r="BB18" i="113"/>
  <c r="BA18" i="113"/>
  <c r="AZ18" i="113"/>
  <c r="AY18" i="113"/>
  <c r="AX18" i="113"/>
  <c r="AW18" i="113"/>
  <c r="AV18" i="113"/>
  <c r="AM18" i="113"/>
  <c r="AL18" i="113"/>
  <c r="M18" i="113"/>
  <c r="BH17" i="113"/>
  <c r="BG17" i="113"/>
  <c r="BC17" i="113"/>
  <c r="BB17" i="113"/>
  <c r="BA17" i="113"/>
  <c r="AZ17" i="113"/>
  <c r="AY17" i="113"/>
  <c r="AX17" i="113"/>
  <c r="AW17" i="113"/>
  <c r="AV17" i="113"/>
  <c r="AM17" i="113"/>
  <c r="AL17" i="113"/>
  <c r="M17" i="113"/>
  <c r="BH16" i="113"/>
  <c r="BG16" i="113"/>
  <c r="BC16" i="113"/>
  <c r="BB16" i="113"/>
  <c r="BA16" i="113"/>
  <c r="AZ16" i="113"/>
  <c r="AY16" i="113"/>
  <c r="AX16" i="113"/>
  <c r="AW16" i="113"/>
  <c r="AV16" i="113"/>
  <c r="AM16" i="113"/>
  <c r="AL16" i="113"/>
  <c r="M16" i="113"/>
  <c r="BH15" i="113"/>
  <c r="BG15" i="113"/>
  <c r="BC15" i="113"/>
  <c r="BB15" i="113"/>
  <c r="BA15" i="113"/>
  <c r="AZ15" i="113"/>
  <c r="AY15" i="113"/>
  <c r="AX15" i="113"/>
  <c r="AW15" i="113"/>
  <c r="AV15" i="113"/>
  <c r="AM15" i="113"/>
  <c r="AL15" i="113"/>
  <c r="M15" i="113"/>
  <c r="BH14" i="113"/>
  <c r="BG14" i="113"/>
  <c r="BC14" i="113"/>
  <c r="BB14" i="113"/>
  <c r="BA14" i="113"/>
  <c r="AZ14" i="113"/>
  <c r="AY14" i="113"/>
  <c r="AX14" i="113"/>
  <c r="AW14" i="113"/>
  <c r="AV14" i="113"/>
  <c r="AM14" i="113"/>
  <c r="AL14" i="113"/>
  <c r="M14" i="113"/>
  <c r="BH13" i="113"/>
  <c r="BG13" i="113"/>
  <c r="BC13" i="113"/>
  <c r="BB13" i="113"/>
  <c r="BA13" i="113"/>
  <c r="AZ13" i="113"/>
  <c r="AY13" i="113"/>
  <c r="AX13" i="113"/>
  <c r="AW13" i="113"/>
  <c r="AV13" i="113"/>
  <c r="AM13" i="113"/>
  <c r="AL13" i="113"/>
  <c r="M13" i="113"/>
  <c r="BH12" i="113"/>
  <c r="BG12" i="113"/>
  <c r="BC12" i="113"/>
  <c r="BB12" i="113"/>
  <c r="BA12" i="113"/>
  <c r="AZ12" i="113"/>
  <c r="AY12" i="113"/>
  <c r="AX12" i="113"/>
  <c r="AW12" i="113"/>
  <c r="AV12" i="113"/>
  <c r="AM12" i="113"/>
  <c r="AL12" i="113"/>
  <c r="M12" i="113"/>
  <c r="BH10" i="113"/>
  <c r="BG10" i="113"/>
  <c r="BC10" i="113"/>
  <c r="BB10" i="113"/>
  <c r="BA10" i="113"/>
  <c r="AZ10" i="113"/>
  <c r="AY10" i="113"/>
  <c r="AX10" i="113"/>
  <c r="AW10" i="113"/>
  <c r="AV10" i="113"/>
  <c r="AM10" i="113"/>
  <c r="AL10" i="113"/>
  <c r="M10" i="113"/>
  <c r="BH9" i="113"/>
  <c r="BG9" i="113"/>
  <c r="BC9" i="113"/>
  <c r="BB9" i="113"/>
  <c r="BA9" i="113"/>
  <c r="AZ9" i="113"/>
  <c r="AY9" i="113"/>
  <c r="AX9" i="113"/>
  <c r="AW9" i="113"/>
  <c r="AV9" i="113"/>
  <c r="AM9" i="113"/>
  <c r="AL9" i="113"/>
  <c r="M9" i="113"/>
  <c r="BH8" i="113"/>
  <c r="BG8" i="113"/>
  <c r="BC8" i="113"/>
  <c r="BB8" i="113"/>
  <c r="BA8" i="113"/>
  <c r="AZ8" i="113"/>
  <c r="AY8" i="113"/>
  <c r="AX8" i="113"/>
  <c r="AW8" i="113"/>
  <c r="AV8" i="113"/>
  <c r="AM8" i="113"/>
  <c r="AL8" i="113"/>
  <c r="M8" i="113"/>
  <c r="BH7" i="113"/>
  <c r="BG7" i="113"/>
  <c r="BC7" i="113"/>
  <c r="BB7" i="113"/>
  <c r="BA7" i="113"/>
  <c r="AZ7" i="113"/>
  <c r="AY7" i="113"/>
  <c r="AX7" i="113"/>
  <c r="AW7" i="113"/>
  <c r="AV7" i="113"/>
  <c r="AM7" i="113"/>
  <c r="AL7" i="113"/>
  <c r="M7" i="113"/>
  <c r="BH6" i="113"/>
  <c r="BG6" i="113"/>
  <c r="BC6" i="113"/>
  <c r="BB6" i="113"/>
  <c r="BA6" i="113"/>
  <c r="AZ6" i="113"/>
  <c r="AY6" i="113"/>
  <c r="AX6" i="113"/>
  <c r="AW6" i="113"/>
  <c r="AV6" i="113"/>
  <c r="AM6" i="113"/>
  <c r="AL6" i="113"/>
  <c r="M6" i="113"/>
  <c r="BH5" i="113"/>
  <c r="BG5" i="113"/>
  <c r="BC5" i="113"/>
  <c r="BB5" i="113"/>
  <c r="BA5" i="113"/>
  <c r="AZ5" i="113"/>
  <c r="AY5" i="113"/>
  <c r="AX5" i="113"/>
  <c r="AW5" i="113"/>
  <c r="AV5" i="113"/>
  <c r="AM5" i="113"/>
  <c r="AL5" i="113"/>
  <c r="M5" i="113"/>
  <c r="BH4" i="113"/>
  <c r="BG4" i="113"/>
  <c r="BC4" i="113"/>
  <c r="BB4" i="113"/>
  <c r="BA4" i="113"/>
  <c r="AZ4" i="113"/>
  <c r="AY4" i="113"/>
  <c r="AX4" i="113"/>
  <c r="AW4" i="113"/>
  <c r="AV4" i="113"/>
  <c r="AM4" i="113"/>
  <c r="AL4" i="113"/>
  <c r="M4" i="113"/>
  <c r="O26" i="112"/>
  <c r="BH25" i="112"/>
  <c r="BG25" i="112"/>
  <c r="BC25" i="112"/>
  <c r="BB25" i="112"/>
  <c r="BA25" i="112"/>
  <c r="AZ25" i="112"/>
  <c r="AY25" i="112"/>
  <c r="AX25" i="112"/>
  <c r="AW25" i="112"/>
  <c r="AV25" i="112"/>
  <c r="AM25" i="112"/>
  <c r="K24" i="71" s="1"/>
  <c r="AL25" i="112"/>
  <c r="M25" i="112"/>
  <c r="BH24" i="112"/>
  <c r="BG24" i="112"/>
  <c r="AM24" i="112"/>
  <c r="AL24" i="112"/>
  <c r="M24" i="112"/>
  <c r="BH23" i="112"/>
  <c r="BG23" i="112"/>
  <c r="BC23" i="112"/>
  <c r="BB23" i="112"/>
  <c r="BA23" i="112"/>
  <c r="AZ23" i="112"/>
  <c r="AY23" i="112"/>
  <c r="AX23" i="112"/>
  <c r="AW23" i="112"/>
  <c r="AV23" i="112"/>
  <c r="AM23" i="112"/>
  <c r="AL23" i="112"/>
  <c r="M23" i="112"/>
  <c r="BH22" i="112"/>
  <c r="BG22" i="112"/>
  <c r="BC22" i="112"/>
  <c r="BB22" i="112"/>
  <c r="BA22" i="112"/>
  <c r="AZ22" i="112"/>
  <c r="AY22" i="112"/>
  <c r="AX22" i="112"/>
  <c r="AW22" i="112"/>
  <c r="AV22" i="112"/>
  <c r="AM22" i="112"/>
  <c r="AL22" i="112"/>
  <c r="M22" i="112"/>
  <c r="BH21" i="112"/>
  <c r="BG21" i="112"/>
  <c r="BC21" i="112"/>
  <c r="BB21" i="112"/>
  <c r="BA21" i="112"/>
  <c r="AZ21" i="112"/>
  <c r="AY21" i="112"/>
  <c r="AX21" i="112"/>
  <c r="AW21" i="112"/>
  <c r="AV21" i="112"/>
  <c r="AM21" i="112"/>
  <c r="AL21" i="112"/>
  <c r="M21" i="112"/>
  <c r="BH20" i="112"/>
  <c r="BG20" i="112"/>
  <c r="BC20" i="112"/>
  <c r="BB20" i="112"/>
  <c r="BA20" i="112"/>
  <c r="AZ20" i="112"/>
  <c r="AY20" i="112"/>
  <c r="AX20" i="112"/>
  <c r="AW20" i="112"/>
  <c r="AV20" i="112"/>
  <c r="AM20" i="112"/>
  <c r="AL20" i="112"/>
  <c r="M20" i="112"/>
  <c r="BH19" i="112"/>
  <c r="BG19" i="112"/>
  <c r="BC19" i="112"/>
  <c r="BB19" i="112"/>
  <c r="BA19" i="112"/>
  <c r="AZ19" i="112"/>
  <c r="AY19" i="112"/>
  <c r="AX19" i="112"/>
  <c r="AW19" i="112"/>
  <c r="AV19" i="112"/>
  <c r="AM19" i="112"/>
  <c r="AL19" i="112"/>
  <c r="M19" i="112"/>
  <c r="BH18" i="112"/>
  <c r="BG18" i="112"/>
  <c r="BC18" i="112"/>
  <c r="BB18" i="112"/>
  <c r="BA18" i="112"/>
  <c r="AZ18" i="112"/>
  <c r="AY18" i="112"/>
  <c r="AX18" i="112"/>
  <c r="AW18" i="112"/>
  <c r="AV18" i="112"/>
  <c r="AM18" i="112"/>
  <c r="AL18" i="112"/>
  <c r="M18" i="112"/>
  <c r="BH17" i="112"/>
  <c r="BG17" i="112"/>
  <c r="BC17" i="112"/>
  <c r="BB17" i="112"/>
  <c r="BA17" i="112"/>
  <c r="AZ17" i="112"/>
  <c r="AY17" i="112"/>
  <c r="AX17" i="112"/>
  <c r="AW17" i="112"/>
  <c r="AV17" i="112"/>
  <c r="AM17" i="112"/>
  <c r="AL17" i="112"/>
  <c r="M17" i="112"/>
  <c r="BH16" i="112"/>
  <c r="BG16" i="112"/>
  <c r="BC16" i="112"/>
  <c r="BB16" i="112"/>
  <c r="BA16" i="112"/>
  <c r="AZ16" i="112"/>
  <c r="AY16" i="112"/>
  <c r="AX16" i="112"/>
  <c r="AW16" i="112"/>
  <c r="AV16" i="112"/>
  <c r="AM16" i="112"/>
  <c r="AL16" i="112"/>
  <c r="M16" i="112"/>
  <c r="BH15" i="112"/>
  <c r="BG15" i="112"/>
  <c r="BC15" i="112"/>
  <c r="BB15" i="112"/>
  <c r="BA15" i="112"/>
  <c r="AZ15" i="112"/>
  <c r="AY15" i="112"/>
  <c r="AX15" i="112"/>
  <c r="AW15" i="112"/>
  <c r="AV15" i="112"/>
  <c r="AM15" i="112"/>
  <c r="AL15" i="112"/>
  <c r="M15" i="112"/>
  <c r="BH14" i="112"/>
  <c r="BG14" i="112"/>
  <c r="BC14" i="112"/>
  <c r="BB14" i="112"/>
  <c r="BA14" i="112"/>
  <c r="AZ14" i="112"/>
  <c r="AY14" i="112"/>
  <c r="AX14" i="112"/>
  <c r="AW14" i="112"/>
  <c r="AV14" i="112"/>
  <c r="AM14" i="112"/>
  <c r="AL14" i="112"/>
  <c r="M14" i="112"/>
  <c r="BH13" i="112"/>
  <c r="BG13" i="112"/>
  <c r="BC13" i="112"/>
  <c r="BB13" i="112"/>
  <c r="BA13" i="112"/>
  <c r="AZ13" i="112"/>
  <c r="AY13" i="112"/>
  <c r="AX13" i="112"/>
  <c r="AW13" i="112"/>
  <c r="AV13" i="112"/>
  <c r="AM13" i="112"/>
  <c r="AL13" i="112"/>
  <c r="M13" i="112"/>
  <c r="BH12" i="112"/>
  <c r="BG12" i="112"/>
  <c r="BC12" i="112"/>
  <c r="BB12" i="112"/>
  <c r="BA12" i="112"/>
  <c r="AZ12" i="112"/>
  <c r="AY12" i="112"/>
  <c r="AX12" i="112"/>
  <c r="AW12" i="112"/>
  <c r="AV12" i="112"/>
  <c r="AM12" i="112"/>
  <c r="AL12" i="112"/>
  <c r="M12" i="112"/>
  <c r="BH10" i="112"/>
  <c r="BG10" i="112"/>
  <c r="BC10" i="112"/>
  <c r="BB10" i="112"/>
  <c r="BA10" i="112"/>
  <c r="AZ10" i="112"/>
  <c r="AY10" i="112"/>
  <c r="AX10" i="112"/>
  <c r="AW10" i="112"/>
  <c r="AV10" i="112"/>
  <c r="AM10" i="112"/>
  <c r="AL10" i="112"/>
  <c r="M10" i="112"/>
  <c r="BH9" i="112"/>
  <c r="BG9" i="112"/>
  <c r="BC9" i="112"/>
  <c r="BB9" i="112"/>
  <c r="BA9" i="112"/>
  <c r="AZ9" i="112"/>
  <c r="AY9" i="112"/>
  <c r="AX9" i="112"/>
  <c r="AW9" i="112"/>
  <c r="AV9" i="112"/>
  <c r="AM9" i="112"/>
  <c r="AL9" i="112"/>
  <c r="M9" i="112"/>
  <c r="BH8" i="112"/>
  <c r="BG8" i="112"/>
  <c r="BC8" i="112"/>
  <c r="BB8" i="112"/>
  <c r="BA8" i="112"/>
  <c r="AZ8" i="112"/>
  <c r="AY8" i="112"/>
  <c r="AX8" i="112"/>
  <c r="AW8" i="112"/>
  <c r="AV8" i="112"/>
  <c r="AM8" i="112"/>
  <c r="AL8" i="112"/>
  <c r="M8" i="112"/>
  <c r="BH7" i="112"/>
  <c r="BG7" i="112"/>
  <c r="BC7" i="112"/>
  <c r="BB7" i="112"/>
  <c r="BA7" i="112"/>
  <c r="AZ7" i="112"/>
  <c r="AY7" i="112"/>
  <c r="AX7" i="112"/>
  <c r="AW7" i="112"/>
  <c r="AV7" i="112"/>
  <c r="AM7" i="112"/>
  <c r="AL7" i="112"/>
  <c r="M7" i="112"/>
  <c r="BH6" i="112"/>
  <c r="BG6" i="112"/>
  <c r="BC6" i="112"/>
  <c r="BB6" i="112"/>
  <c r="BA6" i="112"/>
  <c r="AZ6" i="112"/>
  <c r="AY6" i="112"/>
  <c r="AX6" i="112"/>
  <c r="AW6" i="112"/>
  <c r="AV6" i="112"/>
  <c r="AM6" i="112"/>
  <c r="AL6" i="112"/>
  <c r="M6" i="112"/>
  <c r="BH5" i="112"/>
  <c r="BG5" i="112"/>
  <c r="BC5" i="112"/>
  <c r="BB5" i="112"/>
  <c r="BA5" i="112"/>
  <c r="AZ5" i="112"/>
  <c r="AY5" i="112"/>
  <c r="AX5" i="112"/>
  <c r="AW5" i="112"/>
  <c r="AV5" i="112"/>
  <c r="AM5" i="112"/>
  <c r="AL5" i="112"/>
  <c r="M5" i="112"/>
  <c r="BH4" i="112"/>
  <c r="BG4" i="112"/>
  <c r="BC4" i="112"/>
  <c r="BB4" i="112"/>
  <c r="BA4" i="112"/>
  <c r="AZ4" i="112"/>
  <c r="AY4" i="112"/>
  <c r="AX4" i="112"/>
  <c r="AW4" i="112"/>
  <c r="AV4" i="112"/>
  <c r="AM4" i="112"/>
  <c r="AL4" i="112"/>
  <c r="M4" i="112"/>
  <c r="O26" i="111"/>
  <c r="BH25" i="111"/>
  <c r="BG25" i="111"/>
  <c r="BC25" i="111"/>
  <c r="BB25" i="111"/>
  <c r="BA25" i="111"/>
  <c r="AZ25" i="111"/>
  <c r="AY25" i="111"/>
  <c r="AX25" i="111"/>
  <c r="AW25" i="111"/>
  <c r="AV25" i="111"/>
  <c r="AM25" i="111"/>
  <c r="J24" i="71" s="1"/>
  <c r="AL25" i="111"/>
  <c r="M25" i="111"/>
  <c r="BH24" i="111"/>
  <c r="BG24" i="111"/>
  <c r="AM24" i="111"/>
  <c r="AL24" i="111"/>
  <c r="M24" i="111"/>
  <c r="BH23" i="111"/>
  <c r="BG23" i="111"/>
  <c r="BC23" i="111"/>
  <c r="BB23" i="111"/>
  <c r="BA23" i="111"/>
  <c r="AZ23" i="111"/>
  <c r="AY23" i="111"/>
  <c r="AX23" i="111"/>
  <c r="AW23" i="111"/>
  <c r="AV23" i="111"/>
  <c r="AM23" i="111"/>
  <c r="AL23" i="111"/>
  <c r="M23" i="111"/>
  <c r="BH22" i="111"/>
  <c r="BG22" i="111"/>
  <c r="BC22" i="111"/>
  <c r="BB22" i="111"/>
  <c r="BA22" i="111"/>
  <c r="AZ22" i="111"/>
  <c r="AY22" i="111"/>
  <c r="AX22" i="111"/>
  <c r="AW22" i="111"/>
  <c r="AV22" i="111"/>
  <c r="AM22" i="111"/>
  <c r="AL22" i="111"/>
  <c r="M22" i="111"/>
  <c r="BH21" i="111"/>
  <c r="BG21" i="111"/>
  <c r="BC21" i="111"/>
  <c r="BB21" i="111"/>
  <c r="BA21" i="111"/>
  <c r="AZ21" i="111"/>
  <c r="AY21" i="111"/>
  <c r="AX21" i="111"/>
  <c r="AW21" i="111"/>
  <c r="AV21" i="111"/>
  <c r="AM21" i="111"/>
  <c r="AL21" i="111"/>
  <c r="M21" i="111"/>
  <c r="BH20" i="111"/>
  <c r="BG20" i="111"/>
  <c r="BC20" i="111"/>
  <c r="BB20" i="111"/>
  <c r="BA20" i="111"/>
  <c r="AZ20" i="111"/>
  <c r="AY20" i="111"/>
  <c r="AX20" i="111"/>
  <c r="AW20" i="111"/>
  <c r="AV20" i="111"/>
  <c r="AM20" i="111"/>
  <c r="AL20" i="111"/>
  <c r="M20" i="111"/>
  <c r="BH19" i="111"/>
  <c r="BG19" i="111"/>
  <c r="BC19" i="111"/>
  <c r="BB19" i="111"/>
  <c r="BA19" i="111"/>
  <c r="AZ19" i="111"/>
  <c r="AY19" i="111"/>
  <c r="AX19" i="111"/>
  <c r="AW19" i="111"/>
  <c r="AV19" i="111"/>
  <c r="AM19" i="111"/>
  <c r="AL19" i="111"/>
  <c r="M19" i="111"/>
  <c r="BH18" i="111"/>
  <c r="BG18" i="111"/>
  <c r="BC18" i="111"/>
  <c r="BB18" i="111"/>
  <c r="BA18" i="111"/>
  <c r="AZ18" i="111"/>
  <c r="AY18" i="111"/>
  <c r="AX18" i="111"/>
  <c r="AW18" i="111"/>
  <c r="AV18" i="111"/>
  <c r="AM18" i="111"/>
  <c r="AL18" i="111"/>
  <c r="M18" i="111"/>
  <c r="BH17" i="111"/>
  <c r="BG17" i="111"/>
  <c r="BC17" i="111"/>
  <c r="BB17" i="111"/>
  <c r="BA17" i="111"/>
  <c r="AZ17" i="111"/>
  <c r="AY17" i="111"/>
  <c r="AX17" i="111"/>
  <c r="AW17" i="111"/>
  <c r="AV17" i="111"/>
  <c r="AM17" i="111"/>
  <c r="AL17" i="111"/>
  <c r="M17" i="111"/>
  <c r="BH16" i="111"/>
  <c r="BG16" i="111"/>
  <c r="BC16" i="111"/>
  <c r="BB16" i="111"/>
  <c r="BA16" i="111"/>
  <c r="AZ16" i="111"/>
  <c r="AY16" i="111"/>
  <c r="AX16" i="111"/>
  <c r="AW16" i="111"/>
  <c r="AV16" i="111"/>
  <c r="AM16" i="111"/>
  <c r="AL16" i="111"/>
  <c r="M16" i="111"/>
  <c r="BH15" i="111"/>
  <c r="BG15" i="111"/>
  <c r="BC15" i="111"/>
  <c r="BB15" i="111"/>
  <c r="BA15" i="111"/>
  <c r="AZ15" i="111"/>
  <c r="AY15" i="111"/>
  <c r="AX15" i="111"/>
  <c r="AW15" i="111"/>
  <c r="AV15" i="111"/>
  <c r="AM15" i="111"/>
  <c r="AL15" i="111"/>
  <c r="M15" i="111"/>
  <c r="BH14" i="111"/>
  <c r="BG14" i="111"/>
  <c r="BC14" i="111"/>
  <c r="BB14" i="111"/>
  <c r="BA14" i="111"/>
  <c r="AZ14" i="111"/>
  <c r="AY14" i="111"/>
  <c r="AX14" i="111"/>
  <c r="AW14" i="111"/>
  <c r="AV14" i="111"/>
  <c r="AM14" i="111"/>
  <c r="AL14" i="111"/>
  <c r="M14" i="111"/>
  <c r="BH13" i="111"/>
  <c r="BG13" i="111"/>
  <c r="BC13" i="111"/>
  <c r="BB13" i="111"/>
  <c r="BA13" i="111"/>
  <c r="AZ13" i="111"/>
  <c r="AY13" i="111"/>
  <c r="AX13" i="111"/>
  <c r="AW13" i="111"/>
  <c r="AV13" i="111"/>
  <c r="AM13" i="111"/>
  <c r="AL13" i="111"/>
  <c r="M13" i="111"/>
  <c r="BH12" i="111"/>
  <c r="BG12" i="111"/>
  <c r="BC12" i="111"/>
  <c r="BB12" i="111"/>
  <c r="BA12" i="111"/>
  <c r="AZ12" i="111"/>
  <c r="AY12" i="111"/>
  <c r="AX12" i="111"/>
  <c r="AW12" i="111"/>
  <c r="AV12" i="111"/>
  <c r="AM12" i="111"/>
  <c r="AL12" i="111"/>
  <c r="M12" i="111"/>
  <c r="BH10" i="111"/>
  <c r="BG10" i="111"/>
  <c r="BC10" i="111"/>
  <c r="BB10" i="111"/>
  <c r="BA10" i="111"/>
  <c r="AZ10" i="111"/>
  <c r="AY10" i="111"/>
  <c r="AX10" i="111"/>
  <c r="AW10" i="111"/>
  <c r="AV10" i="111"/>
  <c r="AM10" i="111"/>
  <c r="AL10" i="111"/>
  <c r="M10" i="111"/>
  <c r="BH9" i="111"/>
  <c r="BG9" i="111"/>
  <c r="BC9" i="111"/>
  <c r="BB9" i="111"/>
  <c r="BA9" i="111"/>
  <c r="AZ9" i="111"/>
  <c r="AY9" i="111"/>
  <c r="AX9" i="111"/>
  <c r="AW9" i="111"/>
  <c r="AV9" i="111"/>
  <c r="AM9" i="111"/>
  <c r="AL9" i="111"/>
  <c r="M9" i="111"/>
  <c r="BH8" i="111"/>
  <c r="BG8" i="111"/>
  <c r="BC8" i="111"/>
  <c r="BB8" i="111"/>
  <c r="BA8" i="111"/>
  <c r="AZ8" i="111"/>
  <c r="AY8" i="111"/>
  <c r="AX8" i="111"/>
  <c r="AW8" i="111"/>
  <c r="AV8" i="111"/>
  <c r="AM8" i="111"/>
  <c r="AL8" i="111"/>
  <c r="M8" i="111"/>
  <c r="BH7" i="111"/>
  <c r="BG7" i="111"/>
  <c r="BC7" i="111"/>
  <c r="BB7" i="111"/>
  <c r="BA7" i="111"/>
  <c r="AZ7" i="111"/>
  <c r="AY7" i="111"/>
  <c r="AX7" i="111"/>
  <c r="AW7" i="111"/>
  <c r="AV7" i="111"/>
  <c r="AM7" i="111"/>
  <c r="AL7" i="111"/>
  <c r="M7" i="111"/>
  <c r="BH6" i="111"/>
  <c r="BG6" i="111"/>
  <c r="BC6" i="111"/>
  <c r="BB6" i="111"/>
  <c r="BA6" i="111"/>
  <c r="AZ6" i="111"/>
  <c r="AY6" i="111"/>
  <c r="AX6" i="111"/>
  <c r="AW6" i="111"/>
  <c r="AV6" i="111"/>
  <c r="AM6" i="111"/>
  <c r="AL6" i="111"/>
  <c r="M6" i="111"/>
  <c r="BH5" i="111"/>
  <c r="BG5" i="111"/>
  <c r="BC5" i="111"/>
  <c r="BB5" i="111"/>
  <c r="BA5" i="111"/>
  <c r="AZ5" i="111"/>
  <c r="AY5" i="111"/>
  <c r="AX5" i="111"/>
  <c r="AW5" i="111"/>
  <c r="AV5" i="111"/>
  <c r="AM5" i="111"/>
  <c r="AL5" i="111"/>
  <c r="M5" i="111"/>
  <c r="BH4" i="111"/>
  <c r="BG4" i="111"/>
  <c r="BC4" i="111"/>
  <c r="BB4" i="111"/>
  <c r="BA4" i="111"/>
  <c r="AZ4" i="111"/>
  <c r="AY4" i="111"/>
  <c r="AX4" i="111"/>
  <c r="AW4" i="111"/>
  <c r="AV4" i="111"/>
  <c r="AM4" i="111"/>
  <c r="AL4" i="111"/>
  <c r="M4" i="111"/>
  <c r="O26" i="110"/>
  <c r="BH25" i="110"/>
  <c r="BG25" i="110"/>
  <c r="BC25" i="110"/>
  <c r="BB25" i="110"/>
  <c r="BA25" i="110"/>
  <c r="AZ25" i="110"/>
  <c r="AY25" i="110"/>
  <c r="AX25" i="110"/>
  <c r="AW25" i="110"/>
  <c r="AV25" i="110"/>
  <c r="AM25" i="110"/>
  <c r="I24" i="71" s="1"/>
  <c r="AL25" i="110"/>
  <c r="M25" i="110"/>
  <c r="BH24" i="110"/>
  <c r="BG24" i="110"/>
  <c r="AM24" i="110"/>
  <c r="AL24" i="110"/>
  <c r="M24" i="110"/>
  <c r="BH23" i="110"/>
  <c r="BG23" i="110"/>
  <c r="BC23" i="110"/>
  <c r="BB23" i="110"/>
  <c r="BA23" i="110"/>
  <c r="AZ23" i="110"/>
  <c r="AY23" i="110"/>
  <c r="AX23" i="110"/>
  <c r="AW23" i="110"/>
  <c r="AV23" i="110"/>
  <c r="AM23" i="110"/>
  <c r="AL23" i="110"/>
  <c r="M23" i="110"/>
  <c r="BH22" i="110"/>
  <c r="BG22" i="110"/>
  <c r="BC22" i="110"/>
  <c r="BB22" i="110"/>
  <c r="BA22" i="110"/>
  <c r="AZ22" i="110"/>
  <c r="AY22" i="110"/>
  <c r="AX22" i="110"/>
  <c r="AW22" i="110"/>
  <c r="AV22" i="110"/>
  <c r="AM22" i="110"/>
  <c r="AL22" i="110"/>
  <c r="M22" i="110"/>
  <c r="BH21" i="110"/>
  <c r="BG21" i="110"/>
  <c r="BC21" i="110"/>
  <c r="BB21" i="110"/>
  <c r="BA21" i="110"/>
  <c r="AZ21" i="110"/>
  <c r="AY21" i="110"/>
  <c r="AX21" i="110"/>
  <c r="AW21" i="110"/>
  <c r="AV21" i="110"/>
  <c r="AM21" i="110"/>
  <c r="AL21" i="110"/>
  <c r="M21" i="110"/>
  <c r="BH20" i="110"/>
  <c r="BG20" i="110"/>
  <c r="BC20" i="110"/>
  <c r="BB20" i="110"/>
  <c r="BA20" i="110"/>
  <c r="AZ20" i="110"/>
  <c r="AY20" i="110"/>
  <c r="AX20" i="110"/>
  <c r="AW20" i="110"/>
  <c r="AV20" i="110"/>
  <c r="AM20" i="110"/>
  <c r="AL20" i="110"/>
  <c r="M20" i="110"/>
  <c r="BH19" i="110"/>
  <c r="BG19" i="110"/>
  <c r="BC19" i="110"/>
  <c r="BB19" i="110"/>
  <c r="BA19" i="110"/>
  <c r="AZ19" i="110"/>
  <c r="AY19" i="110"/>
  <c r="AX19" i="110"/>
  <c r="AW19" i="110"/>
  <c r="AV19" i="110"/>
  <c r="AM19" i="110"/>
  <c r="AL19" i="110"/>
  <c r="M19" i="110"/>
  <c r="BH18" i="110"/>
  <c r="BG18" i="110"/>
  <c r="BC18" i="110"/>
  <c r="BB18" i="110"/>
  <c r="BA18" i="110"/>
  <c r="AZ18" i="110"/>
  <c r="AY18" i="110"/>
  <c r="AX18" i="110"/>
  <c r="AW18" i="110"/>
  <c r="AV18" i="110"/>
  <c r="AM18" i="110"/>
  <c r="AL18" i="110"/>
  <c r="M18" i="110"/>
  <c r="BH17" i="110"/>
  <c r="BG17" i="110"/>
  <c r="BC17" i="110"/>
  <c r="BB17" i="110"/>
  <c r="BA17" i="110"/>
  <c r="AZ17" i="110"/>
  <c r="AY17" i="110"/>
  <c r="AX17" i="110"/>
  <c r="AW17" i="110"/>
  <c r="AV17" i="110"/>
  <c r="AM17" i="110"/>
  <c r="AL17" i="110"/>
  <c r="M17" i="110"/>
  <c r="BH16" i="110"/>
  <c r="BG16" i="110"/>
  <c r="BC16" i="110"/>
  <c r="BB16" i="110"/>
  <c r="BA16" i="110"/>
  <c r="AZ16" i="110"/>
  <c r="AY16" i="110"/>
  <c r="AX16" i="110"/>
  <c r="AW16" i="110"/>
  <c r="AV16" i="110"/>
  <c r="AM16" i="110"/>
  <c r="AL16" i="110"/>
  <c r="M16" i="110"/>
  <c r="BH15" i="110"/>
  <c r="BG15" i="110"/>
  <c r="BC15" i="110"/>
  <c r="BB15" i="110"/>
  <c r="BA15" i="110"/>
  <c r="AZ15" i="110"/>
  <c r="AY15" i="110"/>
  <c r="AX15" i="110"/>
  <c r="AW15" i="110"/>
  <c r="AV15" i="110"/>
  <c r="AM15" i="110"/>
  <c r="AL15" i="110"/>
  <c r="M15" i="110"/>
  <c r="BH14" i="110"/>
  <c r="BG14" i="110"/>
  <c r="BC14" i="110"/>
  <c r="BB14" i="110"/>
  <c r="BA14" i="110"/>
  <c r="AZ14" i="110"/>
  <c r="AY14" i="110"/>
  <c r="AX14" i="110"/>
  <c r="AW14" i="110"/>
  <c r="AV14" i="110"/>
  <c r="AM14" i="110"/>
  <c r="AL14" i="110"/>
  <c r="M14" i="110"/>
  <c r="BH13" i="110"/>
  <c r="BG13" i="110"/>
  <c r="BC13" i="110"/>
  <c r="BB13" i="110"/>
  <c r="BA13" i="110"/>
  <c r="AZ13" i="110"/>
  <c r="AY13" i="110"/>
  <c r="AX13" i="110"/>
  <c r="AW13" i="110"/>
  <c r="AV13" i="110"/>
  <c r="AM13" i="110"/>
  <c r="AL13" i="110"/>
  <c r="M13" i="110"/>
  <c r="BH12" i="110"/>
  <c r="BG12" i="110"/>
  <c r="BC12" i="110"/>
  <c r="BB12" i="110"/>
  <c r="BA12" i="110"/>
  <c r="AZ12" i="110"/>
  <c r="AY12" i="110"/>
  <c r="AX12" i="110"/>
  <c r="AW12" i="110"/>
  <c r="AV12" i="110"/>
  <c r="AM12" i="110"/>
  <c r="AL12" i="110"/>
  <c r="M12" i="110"/>
  <c r="BH10" i="110"/>
  <c r="BG10" i="110"/>
  <c r="BC10" i="110"/>
  <c r="BB10" i="110"/>
  <c r="BA10" i="110"/>
  <c r="AZ10" i="110"/>
  <c r="AY10" i="110"/>
  <c r="AX10" i="110"/>
  <c r="AW10" i="110"/>
  <c r="AV10" i="110"/>
  <c r="AM10" i="110"/>
  <c r="AL10" i="110"/>
  <c r="M10" i="110"/>
  <c r="BH9" i="110"/>
  <c r="BG9" i="110"/>
  <c r="BC9" i="110"/>
  <c r="BB9" i="110"/>
  <c r="BA9" i="110"/>
  <c r="AZ9" i="110"/>
  <c r="AY9" i="110"/>
  <c r="AX9" i="110"/>
  <c r="AW9" i="110"/>
  <c r="AV9" i="110"/>
  <c r="AM9" i="110"/>
  <c r="AL9" i="110"/>
  <c r="M9" i="110"/>
  <c r="BH8" i="110"/>
  <c r="BG8" i="110"/>
  <c r="BC8" i="110"/>
  <c r="BB8" i="110"/>
  <c r="BA8" i="110"/>
  <c r="AZ8" i="110"/>
  <c r="AY8" i="110"/>
  <c r="AX8" i="110"/>
  <c r="AW8" i="110"/>
  <c r="AV8" i="110"/>
  <c r="AM8" i="110"/>
  <c r="AL8" i="110"/>
  <c r="M8" i="110"/>
  <c r="BH7" i="110"/>
  <c r="BG7" i="110"/>
  <c r="BC7" i="110"/>
  <c r="BB7" i="110"/>
  <c r="BA7" i="110"/>
  <c r="AZ7" i="110"/>
  <c r="AY7" i="110"/>
  <c r="AX7" i="110"/>
  <c r="AW7" i="110"/>
  <c r="AV7" i="110"/>
  <c r="AM7" i="110"/>
  <c r="AL7" i="110"/>
  <c r="M7" i="110"/>
  <c r="BH6" i="110"/>
  <c r="BG6" i="110"/>
  <c r="BC6" i="110"/>
  <c r="BB6" i="110"/>
  <c r="BA6" i="110"/>
  <c r="AZ6" i="110"/>
  <c r="AY6" i="110"/>
  <c r="AX6" i="110"/>
  <c r="AW6" i="110"/>
  <c r="AV6" i="110"/>
  <c r="AM6" i="110"/>
  <c r="AL6" i="110"/>
  <c r="M6" i="110"/>
  <c r="BH5" i="110"/>
  <c r="BG5" i="110"/>
  <c r="BC5" i="110"/>
  <c r="BB5" i="110"/>
  <c r="BA5" i="110"/>
  <c r="AZ5" i="110"/>
  <c r="AY5" i="110"/>
  <c r="AX5" i="110"/>
  <c r="AW5" i="110"/>
  <c r="AV5" i="110"/>
  <c r="AM5" i="110"/>
  <c r="AL5" i="110"/>
  <c r="M5" i="110"/>
  <c r="BH4" i="110"/>
  <c r="BG4" i="110"/>
  <c r="BC4" i="110"/>
  <c r="BB4" i="110"/>
  <c r="BA4" i="110"/>
  <c r="AZ4" i="110"/>
  <c r="AY4" i="110"/>
  <c r="AX4" i="110"/>
  <c r="AW4" i="110"/>
  <c r="AV4" i="110"/>
  <c r="AM4" i="110"/>
  <c r="AL4" i="110"/>
  <c r="M4" i="110"/>
  <c r="O26" i="109"/>
  <c r="BH25" i="109"/>
  <c r="BG25" i="109"/>
  <c r="BC25" i="109"/>
  <c r="BB25" i="109"/>
  <c r="BA25" i="109"/>
  <c r="AZ25" i="109"/>
  <c r="AY25" i="109"/>
  <c r="AX25" i="109"/>
  <c r="AW25" i="109"/>
  <c r="AV25" i="109"/>
  <c r="AM25" i="109"/>
  <c r="G24" i="71" s="1"/>
  <c r="AL25" i="109"/>
  <c r="M25" i="109"/>
  <c r="BH24" i="109"/>
  <c r="BG24" i="109"/>
  <c r="AM24" i="109"/>
  <c r="AL24" i="109"/>
  <c r="M24" i="109"/>
  <c r="BH23" i="109"/>
  <c r="BG23" i="109"/>
  <c r="BC23" i="109"/>
  <c r="BB23" i="109"/>
  <c r="BA23" i="109"/>
  <c r="AZ23" i="109"/>
  <c r="AY23" i="109"/>
  <c r="AX23" i="109"/>
  <c r="AW23" i="109"/>
  <c r="AV23" i="109"/>
  <c r="AM23" i="109"/>
  <c r="AL23" i="109"/>
  <c r="M23" i="109"/>
  <c r="BH22" i="109"/>
  <c r="BG22" i="109"/>
  <c r="BC22" i="109"/>
  <c r="BB22" i="109"/>
  <c r="BA22" i="109"/>
  <c r="AZ22" i="109"/>
  <c r="AY22" i="109"/>
  <c r="AX22" i="109"/>
  <c r="AW22" i="109"/>
  <c r="AV22" i="109"/>
  <c r="AM22" i="109"/>
  <c r="AL22" i="109"/>
  <c r="M22" i="109"/>
  <c r="BH21" i="109"/>
  <c r="BG21" i="109"/>
  <c r="BC21" i="109"/>
  <c r="BB21" i="109"/>
  <c r="BA21" i="109"/>
  <c r="AZ21" i="109"/>
  <c r="AY21" i="109"/>
  <c r="AX21" i="109"/>
  <c r="AW21" i="109"/>
  <c r="AV21" i="109"/>
  <c r="AM21" i="109"/>
  <c r="AL21" i="109"/>
  <c r="M21" i="109"/>
  <c r="BH20" i="109"/>
  <c r="BG20" i="109"/>
  <c r="BC20" i="109"/>
  <c r="BB20" i="109"/>
  <c r="BA20" i="109"/>
  <c r="AZ20" i="109"/>
  <c r="AY20" i="109"/>
  <c r="AX20" i="109"/>
  <c r="AW20" i="109"/>
  <c r="AV20" i="109"/>
  <c r="AM20" i="109"/>
  <c r="AL20" i="109"/>
  <c r="M20" i="109"/>
  <c r="BH19" i="109"/>
  <c r="BG19" i="109"/>
  <c r="BC19" i="109"/>
  <c r="BB19" i="109"/>
  <c r="BA19" i="109"/>
  <c r="AZ19" i="109"/>
  <c r="AY19" i="109"/>
  <c r="AX19" i="109"/>
  <c r="AW19" i="109"/>
  <c r="AV19" i="109"/>
  <c r="AM19" i="109"/>
  <c r="AL19" i="109"/>
  <c r="M19" i="109"/>
  <c r="BH18" i="109"/>
  <c r="BG18" i="109"/>
  <c r="BC18" i="109"/>
  <c r="BB18" i="109"/>
  <c r="BA18" i="109"/>
  <c r="AZ18" i="109"/>
  <c r="AY18" i="109"/>
  <c r="AX18" i="109"/>
  <c r="AW18" i="109"/>
  <c r="AV18" i="109"/>
  <c r="AM18" i="109"/>
  <c r="AL18" i="109"/>
  <c r="M18" i="109"/>
  <c r="BH17" i="109"/>
  <c r="BG17" i="109"/>
  <c r="BC17" i="109"/>
  <c r="BB17" i="109"/>
  <c r="BA17" i="109"/>
  <c r="AZ17" i="109"/>
  <c r="AY17" i="109"/>
  <c r="AX17" i="109"/>
  <c r="AW17" i="109"/>
  <c r="AV17" i="109"/>
  <c r="AM17" i="109"/>
  <c r="AL17" i="109"/>
  <c r="M17" i="109"/>
  <c r="BH16" i="109"/>
  <c r="BG16" i="109"/>
  <c r="BC16" i="109"/>
  <c r="BB16" i="109"/>
  <c r="BA16" i="109"/>
  <c r="AZ16" i="109"/>
  <c r="AY16" i="109"/>
  <c r="AX16" i="109"/>
  <c r="AW16" i="109"/>
  <c r="AV16" i="109"/>
  <c r="AM16" i="109"/>
  <c r="AL16" i="109"/>
  <c r="M16" i="109"/>
  <c r="BH15" i="109"/>
  <c r="BG15" i="109"/>
  <c r="BC15" i="109"/>
  <c r="BB15" i="109"/>
  <c r="BA15" i="109"/>
  <c r="AZ15" i="109"/>
  <c r="AY15" i="109"/>
  <c r="AX15" i="109"/>
  <c r="AW15" i="109"/>
  <c r="AV15" i="109"/>
  <c r="AM15" i="109"/>
  <c r="AL15" i="109"/>
  <c r="M15" i="109"/>
  <c r="BH14" i="109"/>
  <c r="BG14" i="109"/>
  <c r="BC14" i="109"/>
  <c r="BB14" i="109"/>
  <c r="BA14" i="109"/>
  <c r="AZ14" i="109"/>
  <c r="AY14" i="109"/>
  <c r="AX14" i="109"/>
  <c r="AW14" i="109"/>
  <c r="AV14" i="109"/>
  <c r="AM14" i="109"/>
  <c r="AL14" i="109"/>
  <c r="M14" i="109"/>
  <c r="BH13" i="109"/>
  <c r="BG13" i="109"/>
  <c r="BC13" i="109"/>
  <c r="BB13" i="109"/>
  <c r="BA13" i="109"/>
  <c r="AZ13" i="109"/>
  <c r="AY13" i="109"/>
  <c r="AX13" i="109"/>
  <c r="AW13" i="109"/>
  <c r="AV13" i="109"/>
  <c r="AM13" i="109"/>
  <c r="AL13" i="109"/>
  <c r="M13" i="109"/>
  <c r="BH12" i="109"/>
  <c r="BG12" i="109"/>
  <c r="BC12" i="109"/>
  <c r="BB12" i="109"/>
  <c r="BA12" i="109"/>
  <c r="AZ12" i="109"/>
  <c r="AY12" i="109"/>
  <c r="AX12" i="109"/>
  <c r="AW12" i="109"/>
  <c r="AV12" i="109"/>
  <c r="AM12" i="109"/>
  <c r="AL12" i="109"/>
  <c r="M12" i="109"/>
  <c r="BH10" i="109"/>
  <c r="BG10" i="109"/>
  <c r="BC10" i="109"/>
  <c r="BB10" i="109"/>
  <c r="BA10" i="109"/>
  <c r="AZ10" i="109"/>
  <c r="AY10" i="109"/>
  <c r="AX10" i="109"/>
  <c r="AW10" i="109"/>
  <c r="AV10" i="109"/>
  <c r="AM10" i="109"/>
  <c r="AL10" i="109"/>
  <c r="M10" i="109"/>
  <c r="BH9" i="109"/>
  <c r="BG9" i="109"/>
  <c r="BC9" i="109"/>
  <c r="BB9" i="109"/>
  <c r="BA9" i="109"/>
  <c r="AZ9" i="109"/>
  <c r="AY9" i="109"/>
  <c r="AX9" i="109"/>
  <c r="AW9" i="109"/>
  <c r="AV9" i="109"/>
  <c r="AM9" i="109"/>
  <c r="AL9" i="109"/>
  <c r="M9" i="109"/>
  <c r="BH8" i="109"/>
  <c r="BG8" i="109"/>
  <c r="BC8" i="109"/>
  <c r="BB8" i="109"/>
  <c r="BA8" i="109"/>
  <c r="AZ8" i="109"/>
  <c r="AY8" i="109"/>
  <c r="AX8" i="109"/>
  <c r="AW8" i="109"/>
  <c r="AV8" i="109"/>
  <c r="AM8" i="109"/>
  <c r="AL8" i="109"/>
  <c r="M8" i="109"/>
  <c r="BH7" i="109"/>
  <c r="BG7" i="109"/>
  <c r="BC7" i="109"/>
  <c r="BB7" i="109"/>
  <c r="BA7" i="109"/>
  <c r="AZ7" i="109"/>
  <c r="AY7" i="109"/>
  <c r="AX7" i="109"/>
  <c r="AW7" i="109"/>
  <c r="AV7" i="109"/>
  <c r="AM7" i="109"/>
  <c r="AL7" i="109"/>
  <c r="M7" i="109"/>
  <c r="BH6" i="109"/>
  <c r="BG6" i="109"/>
  <c r="BC6" i="109"/>
  <c r="BB6" i="109"/>
  <c r="BA6" i="109"/>
  <c r="AZ6" i="109"/>
  <c r="AY6" i="109"/>
  <c r="AX6" i="109"/>
  <c r="AW6" i="109"/>
  <c r="AV6" i="109"/>
  <c r="AM6" i="109"/>
  <c r="AL6" i="109"/>
  <c r="M6" i="109"/>
  <c r="BH5" i="109"/>
  <c r="BG5" i="109"/>
  <c r="BC5" i="109"/>
  <c r="BB5" i="109"/>
  <c r="BA5" i="109"/>
  <c r="AZ5" i="109"/>
  <c r="AY5" i="109"/>
  <c r="AX5" i="109"/>
  <c r="AW5" i="109"/>
  <c r="AV5" i="109"/>
  <c r="AM5" i="109"/>
  <c r="AL5" i="109"/>
  <c r="M5" i="109"/>
  <c r="BH4" i="109"/>
  <c r="BG4" i="109"/>
  <c r="BC4" i="109"/>
  <c r="BB4" i="109"/>
  <c r="BA4" i="109"/>
  <c r="AZ4" i="109"/>
  <c r="AY4" i="109"/>
  <c r="AX4" i="109"/>
  <c r="AW4" i="109"/>
  <c r="AV4" i="109"/>
  <c r="AM4" i="109"/>
  <c r="AL4" i="109"/>
  <c r="M4" i="109"/>
  <c r="O26" i="108"/>
  <c r="BH25" i="108"/>
  <c r="BG25" i="108"/>
  <c r="BC25" i="108"/>
  <c r="BB25" i="108"/>
  <c r="BA25" i="108"/>
  <c r="AZ25" i="108"/>
  <c r="AY25" i="108"/>
  <c r="AX25" i="108"/>
  <c r="AW25" i="108"/>
  <c r="AV25" i="108"/>
  <c r="AM25" i="108"/>
  <c r="H24" i="71" s="1"/>
  <c r="AL25" i="108"/>
  <c r="M25" i="108"/>
  <c r="BH24" i="108"/>
  <c r="BG24" i="108"/>
  <c r="AM24" i="108"/>
  <c r="AL24" i="108"/>
  <c r="M24" i="108"/>
  <c r="BH23" i="108"/>
  <c r="BG23" i="108"/>
  <c r="BC23" i="108"/>
  <c r="BB23" i="108"/>
  <c r="BA23" i="108"/>
  <c r="AZ23" i="108"/>
  <c r="AY23" i="108"/>
  <c r="AX23" i="108"/>
  <c r="AW23" i="108"/>
  <c r="AV23" i="108"/>
  <c r="AM23" i="108"/>
  <c r="AL23" i="108"/>
  <c r="M23" i="108"/>
  <c r="BH22" i="108"/>
  <c r="BG22" i="108"/>
  <c r="BC22" i="108"/>
  <c r="BB22" i="108"/>
  <c r="BA22" i="108"/>
  <c r="AZ22" i="108"/>
  <c r="AY22" i="108"/>
  <c r="AX22" i="108"/>
  <c r="AW22" i="108"/>
  <c r="AV22" i="108"/>
  <c r="AM22" i="108"/>
  <c r="AL22" i="108"/>
  <c r="M22" i="108"/>
  <c r="BH21" i="108"/>
  <c r="BG21" i="108"/>
  <c r="BC21" i="108"/>
  <c r="BB21" i="108"/>
  <c r="BA21" i="108"/>
  <c r="AZ21" i="108"/>
  <c r="AY21" i="108"/>
  <c r="AX21" i="108"/>
  <c r="AW21" i="108"/>
  <c r="AV21" i="108"/>
  <c r="AM21" i="108"/>
  <c r="AL21" i="108"/>
  <c r="M21" i="108"/>
  <c r="BH20" i="108"/>
  <c r="BG20" i="108"/>
  <c r="BC20" i="108"/>
  <c r="BB20" i="108"/>
  <c r="BA20" i="108"/>
  <c r="AZ20" i="108"/>
  <c r="AY20" i="108"/>
  <c r="AX20" i="108"/>
  <c r="AW20" i="108"/>
  <c r="AV20" i="108"/>
  <c r="AM20" i="108"/>
  <c r="AL20" i="108"/>
  <c r="M20" i="108"/>
  <c r="BH19" i="108"/>
  <c r="BG19" i="108"/>
  <c r="BC19" i="108"/>
  <c r="BB19" i="108"/>
  <c r="BA19" i="108"/>
  <c r="AZ19" i="108"/>
  <c r="AY19" i="108"/>
  <c r="AX19" i="108"/>
  <c r="AW19" i="108"/>
  <c r="AV19" i="108"/>
  <c r="AM19" i="108"/>
  <c r="AL19" i="108"/>
  <c r="M19" i="108"/>
  <c r="BH18" i="108"/>
  <c r="BG18" i="108"/>
  <c r="BC18" i="108"/>
  <c r="BB18" i="108"/>
  <c r="BA18" i="108"/>
  <c r="AZ18" i="108"/>
  <c r="AY18" i="108"/>
  <c r="AX18" i="108"/>
  <c r="AW18" i="108"/>
  <c r="AV18" i="108"/>
  <c r="AM18" i="108"/>
  <c r="AL18" i="108"/>
  <c r="M18" i="108"/>
  <c r="BH17" i="108"/>
  <c r="BG17" i="108"/>
  <c r="BC17" i="108"/>
  <c r="BB17" i="108"/>
  <c r="BA17" i="108"/>
  <c r="AZ17" i="108"/>
  <c r="AY17" i="108"/>
  <c r="AX17" i="108"/>
  <c r="AW17" i="108"/>
  <c r="AV17" i="108"/>
  <c r="AM17" i="108"/>
  <c r="AL17" i="108"/>
  <c r="M17" i="108"/>
  <c r="BH16" i="108"/>
  <c r="BG16" i="108"/>
  <c r="BC16" i="108"/>
  <c r="BB16" i="108"/>
  <c r="BA16" i="108"/>
  <c r="AZ16" i="108"/>
  <c r="AY16" i="108"/>
  <c r="AX16" i="108"/>
  <c r="AW16" i="108"/>
  <c r="AV16" i="108"/>
  <c r="AM16" i="108"/>
  <c r="AL16" i="108"/>
  <c r="M16" i="108"/>
  <c r="BH15" i="108"/>
  <c r="BG15" i="108"/>
  <c r="BC15" i="108"/>
  <c r="BB15" i="108"/>
  <c r="BA15" i="108"/>
  <c r="AZ15" i="108"/>
  <c r="AY15" i="108"/>
  <c r="AX15" i="108"/>
  <c r="AW15" i="108"/>
  <c r="AV15" i="108"/>
  <c r="AM15" i="108"/>
  <c r="AL15" i="108"/>
  <c r="M15" i="108"/>
  <c r="BH14" i="108"/>
  <c r="BG14" i="108"/>
  <c r="BC14" i="108"/>
  <c r="BB14" i="108"/>
  <c r="BA14" i="108"/>
  <c r="AZ14" i="108"/>
  <c r="AY14" i="108"/>
  <c r="AX14" i="108"/>
  <c r="AW14" i="108"/>
  <c r="AV14" i="108"/>
  <c r="AM14" i="108"/>
  <c r="AL14" i="108"/>
  <c r="M14" i="108"/>
  <c r="BH13" i="108"/>
  <c r="BG13" i="108"/>
  <c r="BC13" i="108"/>
  <c r="BB13" i="108"/>
  <c r="BA13" i="108"/>
  <c r="AZ13" i="108"/>
  <c r="AY13" i="108"/>
  <c r="AX13" i="108"/>
  <c r="AW13" i="108"/>
  <c r="AV13" i="108"/>
  <c r="AM13" i="108"/>
  <c r="AL13" i="108"/>
  <c r="M13" i="108"/>
  <c r="BH12" i="108"/>
  <c r="BG12" i="108"/>
  <c r="BC12" i="108"/>
  <c r="BB12" i="108"/>
  <c r="BA12" i="108"/>
  <c r="AZ12" i="108"/>
  <c r="AY12" i="108"/>
  <c r="AX12" i="108"/>
  <c r="AW12" i="108"/>
  <c r="AV12" i="108"/>
  <c r="AM12" i="108"/>
  <c r="AL12" i="108"/>
  <c r="M12" i="108"/>
  <c r="BH10" i="108"/>
  <c r="BG10" i="108"/>
  <c r="BC10" i="108"/>
  <c r="BB10" i="108"/>
  <c r="BA10" i="108"/>
  <c r="AZ10" i="108"/>
  <c r="AY10" i="108"/>
  <c r="AX10" i="108"/>
  <c r="AW10" i="108"/>
  <c r="AV10" i="108"/>
  <c r="AM10" i="108"/>
  <c r="AL10" i="108"/>
  <c r="M10" i="108"/>
  <c r="BH9" i="108"/>
  <c r="BG9" i="108"/>
  <c r="BC9" i="108"/>
  <c r="BB9" i="108"/>
  <c r="BA9" i="108"/>
  <c r="AZ9" i="108"/>
  <c r="AY9" i="108"/>
  <c r="AX9" i="108"/>
  <c r="AW9" i="108"/>
  <c r="AV9" i="108"/>
  <c r="AM9" i="108"/>
  <c r="AL9" i="108"/>
  <c r="M9" i="108"/>
  <c r="BH8" i="108"/>
  <c r="BG8" i="108"/>
  <c r="BC8" i="108"/>
  <c r="BB8" i="108"/>
  <c r="BA8" i="108"/>
  <c r="AZ8" i="108"/>
  <c r="AY8" i="108"/>
  <c r="AX8" i="108"/>
  <c r="AW8" i="108"/>
  <c r="AV8" i="108"/>
  <c r="AM8" i="108"/>
  <c r="AL8" i="108"/>
  <c r="M8" i="108"/>
  <c r="BH7" i="108"/>
  <c r="BG7" i="108"/>
  <c r="BC7" i="108"/>
  <c r="BB7" i="108"/>
  <c r="BA7" i="108"/>
  <c r="AZ7" i="108"/>
  <c r="AY7" i="108"/>
  <c r="AX7" i="108"/>
  <c r="AW7" i="108"/>
  <c r="AV7" i="108"/>
  <c r="AM7" i="108"/>
  <c r="AL7" i="108"/>
  <c r="M7" i="108"/>
  <c r="BH6" i="108"/>
  <c r="BG6" i="108"/>
  <c r="BC6" i="108"/>
  <c r="BB6" i="108"/>
  <c r="BA6" i="108"/>
  <c r="AZ6" i="108"/>
  <c r="AY6" i="108"/>
  <c r="AX6" i="108"/>
  <c r="AW6" i="108"/>
  <c r="AV6" i="108"/>
  <c r="AM6" i="108"/>
  <c r="AL6" i="108"/>
  <c r="M6" i="108"/>
  <c r="BH5" i="108"/>
  <c r="BG5" i="108"/>
  <c r="BC5" i="108"/>
  <c r="BB5" i="108"/>
  <c r="BA5" i="108"/>
  <c r="AZ5" i="108"/>
  <c r="AY5" i="108"/>
  <c r="AX5" i="108"/>
  <c r="AW5" i="108"/>
  <c r="AV5" i="108"/>
  <c r="AM5" i="108"/>
  <c r="AL5" i="108"/>
  <c r="M5" i="108"/>
  <c r="BH4" i="108"/>
  <c r="BG4" i="108"/>
  <c r="BC4" i="108"/>
  <c r="BB4" i="108"/>
  <c r="BA4" i="108"/>
  <c r="AZ4" i="108"/>
  <c r="AY4" i="108"/>
  <c r="AX4" i="108"/>
  <c r="AW4" i="108"/>
  <c r="AV4" i="108"/>
  <c r="AM4" i="108"/>
  <c r="AL4" i="108"/>
  <c r="M4" i="108"/>
  <c r="O26" i="105"/>
  <c r="BH25" i="105"/>
  <c r="BG25" i="105"/>
  <c r="BC25" i="105"/>
  <c r="BB25" i="105"/>
  <c r="BA25" i="105"/>
  <c r="AZ25" i="105"/>
  <c r="AY25" i="105"/>
  <c r="AX25" i="105"/>
  <c r="AW25" i="105"/>
  <c r="AV25" i="105"/>
  <c r="AM25" i="105"/>
  <c r="F24" i="71" s="1"/>
  <c r="AL25" i="105"/>
  <c r="M25" i="105"/>
  <c r="BH24" i="105"/>
  <c r="BG24" i="105"/>
  <c r="AM24" i="105"/>
  <c r="AL24" i="105"/>
  <c r="M24" i="105"/>
  <c r="BH23" i="105"/>
  <c r="BG23" i="105"/>
  <c r="BC23" i="105"/>
  <c r="BB23" i="105"/>
  <c r="BA23" i="105"/>
  <c r="AZ23" i="105"/>
  <c r="AY23" i="105"/>
  <c r="AX23" i="105"/>
  <c r="AW23" i="105"/>
  <c r="AV23" i="105"/>
  <c r="AM23" i="105"/>
  <c r="AL23" i="105"/>
  <c r="M23" i="105"/>
  <c r="BH22" i="105"/>
  <c r="BG22" i="105"/>
  <c r="BC22" i="105"/>
  <c r="BB22" i="105"/>
  <c r="BA22" i="105"/>
  <c r="AZ22" i="105"/>
  <c r="AY22" i="105"/>
  <c r="AX22" i="105"/>
  <c r="AW22" i="105"/>
  <c r="AV22" i="105"/>
  <c r="AM22" i="105"/>
  <c r="AL22" i="105"/>
  <c r="M22" i="105"/>
  <c r="BH21" i="105"/>
  <c r="BG21" i="105"/>
  <c r="BC21" i="105"/>
  <c r="BB21" i="105"/>
  <c r="BA21" i="105"/>
  <c r="AZ21" i="105"/>
  <c r="AY21" i="105"/>
  <c r="AX21" i="105"/>
  <c r="AW21" i="105"/>
  <c r="AV21" i="105"/>
  <c r="AM21" i="105"/>
  <c r="AL21" i="105"/>
  <c r="M21" i="105"/>
  <c r="BH20" i="105"/>
  <c r="BG20" i="105"/>
  <c r="BC20" i="105"/>
  <c r="BB20" i="105"/>
  <c r="BA20" i="105"/>
  <c r="AZ20" i="105"/>
  <c r="AY20" i="105"/>
  <c r="AX20" i="105"/>
  <c r="AW20" i="105"/>
  <c r="AV20" i="105"/>
  <c r="AM20" i="105"/>
  <c r="AL20" i="105"/>
  <c r="M20" i="105"/>
  <c r="BH19" i="105"/>
  <c r="BG19" i="105"/>
  <c r="BC19" i="105"/>
  <c r="BB19" i="105"/>
  <c r="BA19" i="105"/>
  <c r="AZ19" i="105"/>
  <c r="AY19" i="105"/>
  <c r="AX19" i="105"/>
  <c r="AW19" i="105"/>
  <c r="AV19" i="105"/>
  <c r="AM19" i="105"/>
  <c r="AL19" i="105"/>
  <c r="M19" i="105"/>
  <c r="BH18" i="105"/>
  <c r="BG18" i="105"/>
  <c r="BC18" i="105"/>
  <c r="BB18" i="105"/>
  <c r="BA18" i="105"/>
  <c r="AZ18" i="105"/>
  <c r="AY18" i="105"/>
  <c r="AX18" i="105"/>
  <c r="AW18" i="105"/>
  <c r="AV18" i="105"/>
  <c r="AM18" i="105"/>
  <c r="AL18" i="105"/>
  <c r="M18" i="105"/>
  <c r="BH17" i="105"/>
  <c r="BG17" i="105"/>
  <c r="BC17" i="105"/>
  <c r="BB17" i="105"/>
  <c r="BA17" i="105"/>
  <c r="AZ17" i="105"/>
  <c r="AY17" i="105"/>
  <c r="AX17" i="105"/>
  <c r="AW17" i="105"/>
  <c r="AV17" i="105"/>
  <c r="AM17" i="105"/>
  <c r="AL17" i="105"/>
  <c r="M17" i="105"/>
  <c r="BH16" i="105"/>
  <c r="BG16" i="105"/>
  <c r="BC16" i="105"/>
  <c r="BB16" i="105"/>
  <c r="BA16" i="105"/>
  <c r="AZ16" i="105"/>
  <c r="AY16" i="105"/>
  <c r="AX16" i="105"/>
  <c r="AW16" i="105"/>
  <c r="AV16" i="105"/>
  <c r="AM16" i="105"/>
  <c r="AL16" i="105"/>
  <c r="M16" i="105"/>
  <c r="BH15" i="105"/>
  <c r="BG15" i="105"/>
  <c r="BC15" i="105"/>
  <c r="BB15" i="105"/>
  <c r="BA15" i="105"/>
  <c r="AZ15" i="105"/>
  <c r="AY15" i="105"/>
  <c r="AX15" i="105"/>
  <c r="AW15" i="105"/>
  <c r="AV15" i="105"/>
  <c r="AM15" i="105"/>
  <c r="AL15" i="105"/>
  <c r="M15" i="105"/>
  <c r="BH14" i="105"/>
  <c r="BG14" i="105"/>
  <c r="BC14" i="105"/>
  <c r="BB14" i="105"/>
  <c r="BA14" i="105"/>
  <c r="AZ14" i="105"/>
  <c r="AY14" i="105"/>
  <c r="AX14" i="105"/>
  <c r="AW14" i="105"/>
  <c r="AV14" i="105"/>
  <c r="AM14" i="105"/>
  <c r="AL14" i="105"/>
  <c r="M14" i="105"/>
  <c r="BH13" i="105"/>
  <c r="BG13" i="105"/>
  <c r="BC13" i="105"/>
  <c r="BB13" i="105"/>
  <c r="BA13" i="105"/>
  <c r="AZ13" i="105"/>
  <c r="AY13" i="105"/>
  <c r="AX13" i="105"/>
  <c r="AW13" i="105"/>
  <c r="AV13" i="105"/>
  <c r="AM13" i="105"/>
  <c r="AL13" i="105"/>
  <c r="M13" i="105"/>
  <c r="BH12" i="105"/>
  <c r="BG12" i="105"/>
  <c r="BC12" i="105"/>
  <c r="BB12" i="105"/>
  <c r="BA12" i="105"/>
  <c r="AZ12" i="105"/>
  <c r="AY12" i="105"/>
  <c r="AX12" i="105"/>
  <c r="AW12" i="105"/>
  <c r="AV12" i="105"/>
  <c r="AM12" i="105"/>
  <c r="AL12" i="105"/>
  <c r="M12" i="105"/>
  <c r="BH10" i="105"/>
  <c r="BG10" i="105"/>
  <c r="BC10" i="105"/>
  <c r="BB10" i="105"/>
  <c r="BA10" i="105"/>
  <c r="AZ10" i="105"/>
  <c r="AY10" i="105"/>
  <c r="AX10" i="105"/>
  <c r="AW10" i="105"/>
  <c r="AV10" i="105"/>
  <c r="AM10" i="105"/>
  <c r="AL10" i="105"/>
  <c r="M10" i="105"/>
  <c r="BH9" i="105"/>
  <c r="BG9" i="105"/>
  <c r="BC9" i="105"/>
  <c r="BB9" i="105"/>
  <c r="BA9" i="105"/>
  <c r="AZ9" i="105"/>
  <c r="AY9" i="105"/>
  <c r="AX9" i="105"/>
  <c r="AW9" i="105"/>
  <c r="AV9" i="105"/>
  <c r="AM9" i="105"/>
  <c r="AL9" i="105"/>
  <c r="M9" i="105"/>
  <c r="BH8" i="105"/>
  <c r="BG8" i="105"/>
  <c r="BC8" i="105"/>
  <c r="BB8" i="105"/>
  <c r="BA8" i="105"/>
  <c r="AZ8" i="105"/>
  <c r="AY8" i="105"/>
  <c r="AX8" i="105"/>
  <c r="AW8" i="105"/>
  <c r="AV8" i="105"/>
  <c r="AM8" i="105"/>
  <c r="AL8" i="105"/>
  <c r="M8" i="105"/>
  <c r="BH7" i="105"/>
  <c r="BG7" i="105"/>
  <c r="BC7" i="105"/>
  <c r="BB7" i="105"/>
  <c r="BA7" i="105"/>
  <c r="AZ7" i="105"/>
  <c r="AY7" i="105"/>
  <c r="AX7" i="105"/>
  <c r="AW7" i="105"/>
  <c r="AV7" i="105"/>
  <c r="AM7" i="105"/>
  <c r="AL7" i="105"/>
  <c r="M7" i="105"/>
  <c r="BH6" i="105"/>
  <c r="BG6" i="105"/>
  <c r="BC6" i="105"/>
  <c r="BB6" i="105"/>
  <c r="BA6" i="105"/>
  <c r="AZ6" i="105"/>
  <c r="AY6" i="105"/>
  <c r="AX6" i="105"/>
  <c r="AW6" i="105"/>
  <c r="AV6" i="105"/>
  <c r="AM6" i="105"/>
  <c r="AL6" i="105"/>
  <c r="M6" i="105"/>
  <c r="BH5" i="105"/>
  <c r="BG5" i="105"/>
  <c r="BC5" i="105"/>
  <c r="BB5" i="105"/>
  <c r="BA5" i="105"/>
  <c r="AZ5" i="105"/>
  <c r="AY5" i="105"/>
  <c r="AX5" i="105"/>
  <c r="AW5" i="105"/>
  <c r="AV5" i="105"/>
  <c r="AM5" i="105"/>
  <c r="AL5" i="105"/>
  <c r="M5" i="105"/>
  <c r="BH4" i="105"/>
  <c r="BG4" i="105"/>
  <c r="BC4" i="105"/>
  <c r="BB4" i="105"/>
  <c r="BA4" i="105"/>
  <c r="AZ4" i="105"/>
  <c r="AY4" i="105"/>
  <c r="AX4" i="105"/>
  <c r="AW4" i="105"/>
  <c r="AV4" i="105"/>
  <c r="AM4" i="105"/>
  <c r="AL4" i="105"/>
  <c r="M4" i="105"/>
  <c r="AL4" i="14"/>
  <c r="E3" i="149" s="1"/>
  <c r="AM4" i="14"/>
  <c r="E3" i="85" s="1"/>
  <c r="AV4" i="14"/>
  <c r="AW4" i="14"/>
  <c r="AX4" i="14"/>
  <c r="AY4" i="14"/>
  <c r="AZ4" i="14"/>
  <c r="BA4" i="14"/>
  <c r="BB4" i="14"/>
  <c r="BC4" i="14"/>
  <c r="BG4" i="14"/>
  <c r="E3" i="94" s="1"/>
  <c r="BH4" i="14"/>
  <c r="E3" i="93" s="1"/>
  <c r="E4" i="95"/>
  <c r="E4" i="67"/>
  <c r="AL5" i="14"/>
  <c r="AM5" i="14"/>
  <c r="E4" i="71" s="1"/>
  <c r="AV5" i="14"/>
  <c r="AW5" i="14"/>
  <c r="AX5" i="14"/>
  <c r="AY5" i="14"/>
  <c r="AZ5" i="14"/>
  <c r="BA5" i="14"/>
  <c r="BB5" i="14"/>
  <c r="BC5" i="14"/>
  <c r="BG5" i="14"/>
  <c r="E4" i="94" s="1"/>
  <c r="BH5" i="14"/>
  <c r="E4" i="93" s="1"/>
  <c r="AL6" i="14"/>
  <c r="E5" i="149" s="1"/>
  <c r="AM6" i="14"/>
  <c r="E5" i="85" s="1"/>
  <c r="AV6" i="14"/>
  <c r="AW6" i="14"/>
  <c r="AX6" i="14"/>
  <c r="AY6" i="14"/>
  <c r="AZ6" i="14"/>
  <c r="BA6" i="14"/>
  <c r="BB6" i="14"/>
  <c r="BC6" i="14"/>
  <c r="BG6" i="14"/>
  <c r="E5" i="94" s="1"/>
  <c r="AL5" i="94" s="1"/>
  <c r="BH6" i="14"/>
  <c r="E5" i="93" s="1"/>
  <c r="E6" i="95"/>
  <c r="AL7" i="14"/>
  <c r="E6" i="149" s="1"/>
  <c r="AM7" i="14"/>
  <c r="E6" i="71" s="1"/>
  <c r="AV7" i="14"/>
  <c r="AW7" i="14"/>
  <c r="AX7" i="14"/>
  <c r="AY7" i="14"/>
  <c r="AZ7" i="14"/>
  <c r="BA7" i="14"/>
  <c r="BB7" i="14"/>
  <c r="BC7" i="14"/>
  <c r="BG7" i="14"/>
  <c r="E6" i="94" s="1"/>
  <c r="BH7" i="14"/>
  <c r="E6" i="93" s="1"/>
  <c r="E7" i="95"/>
  <c r="E7" i="67"/>
  <c r="AL8" i="14"/>
  <c r="AM8" i="14"/>
  <c r="E7" i="71" s="1"/>
  <c r="AV8" i="14"/>
  <c r="AW8" i="14"/>
  <c r="AX8" i="14"/>
  <c r="AY8" i="14"/>
  <c r="AZ8" i="14"/>
  <c r="BA8" i="14"/>
  <c r="BB8" i="14"/>
  <c r="BC8" i="14"/>
  <c r="BG8" i="14"/>
  <c r="E7" i="94" s="1"/>
  <c r="BH8" i="14"/>
  <c r="E7" i="93" s="1"/>
  <c r="E8" i="95"/>
  <c r="E8" i="67"/>
  <c r="AL9" i="14"/>
  <c r="AM9" i="14"/>
  <c r="E8" i="85" s="1"/>
  <c r="AV9" i="14"/>
  <c r="AW9" i="14"/>
  <c r="AX9" i="14"/>
  <c r="AY9" i="14"/>
  <c r="AZ9" i="14"/>
  <c r="BA9" i="14"/>
  <c r="BB9" i="14"/>
  <c r="BC9" i="14"/>
  <c r="BG9" i="14"/>
  <c r="BH9" i="14"/>
  <c r="E8" i="93" s="1"/>
  <c r="E9" i="95"/>
  <c r="E9" i="67"/>
  <c r="AL10" i="14"/>
  <c r="E9" i="149" s="1"/>
  <c r="AM10" i="14"/>
  <c r="E9" i="71" s="1"/>
  <c r="AV10" i="14"/>
  <c r="AW10" i="14"/>
  <c r="AX10" i="14"/>
  <c r="AY10" i="14"/>
  <c r="AZ10" i="14"/>
  <c r="BA10" i="14"/>
  <c r="BB10" i="14"/>
  <c r="BC10" i="14"/>
  <c r="BG10" i="14"/>
  <c r="E9" i="94" s="1"/>
  <c r="BH10" i="14"/>
  <c r="E9" i="93" s="1"/>
  <c r="AJ9" i="93" s="1"/>
  <c r="AL12" i="14"/>
  <c r="E11" i="149" s="1"/>
  <c r="AM12" i="14"/>
  <c r="E11" i="85" s="1"/>
  <c r="AV12" i="14"/>
  <c r="AW12" i="14"/>
  <c r="AX12" i="14"/>
  <c r="AY12" i="14"/>
  <c r="AZ12" i="14"/>
  <c r="BA12" i="14"/>
  <c r="BB12" i="14"/>
  <c r="BC12" i="14"/>
  <c r="BG12" i="14"/>
  <c r="E11" i="94" s="1"/>
  <c r="BH12" i="14"/>
  <c r="E11" i="93" s="1"/>
  <c r="AL13" i="14"/>
  <c r="AM13" i="14"/>
  <c r="E12" i="85" s="1"/>
  <c r="AV13" i="14"/>
  <c r="AW13" i="14"/>
  <c r="AX13" i="14"/>
  <c r="AY13" i="14"/>
  <c r="AZ13" i="14"/>
  <c r="BA13" i="14"/>
  <c r="BB13" i="14"/>
  <c r="BC13" i="14"/>
  <c r="BG13" i="14"/>
  <c r="E12" i="94" s="1"/>
  <c r="BH13" i="14"/>
  <c r="E12" i="93" s="1"/>
  <c r="E13" i="95"/>
  <c r="E13" i="67"/>
  <c r="AL14" i="14"/>
  <c r="AM14" i="14"/>
  <c r="E13" i="71" s="1"/>
  <c r="AV14" i="14"/>
  <c r="AW14" i="14"/>
  <c r="AX14" i="14"/>
  <c r="AY14" i="14"/>
  <c r="AZ14" i="14"/>
  <c r="BA14" i="14"/>
  <c r="BB14" i="14"/>
  <c r="BC14" i="14"/>
  <c r="BG14" i="14"/>
  <c r="E13" i="94" s="1"/>
  <c r="BH14" i="14"/>
  <c r="E14" i="95"/>
  <c r="AL15" i="14"/>
  <c r="AM15" i="14"/>
  <c r="AV15" i="14"/>
  <c r="AW15" i="14"/>
  <c r="AX15" i="14"/>
  <c r="AY15" i="14"/>
  <c r="AZ15" i="14"/>
  <c r="BA15" i="14"/>
  <c r="BB15" i="14"/>
  <c r="BC15" i="14"/>
  <c r="BG15" i="14"/>
  <c r="E14" i="94" s="1"/>
  <c r="BH15" i="14"/>
  <c r="E14" i="93" s="1"/>
  <c r="E15" i="95"/>
  <c r="AL16" i="14"/>
  <c r="E15" i="149" s="1"/>
  <c r="AM16" i="14"/>
  <c r="E15" i="71" s="1"/>
  <c r="AV16" i="14"/>
  <c r="AW16" i="14"/>
  <c r="AX16" i="14"/>
  <c r="AY16" i="14"/>
  <c r="AZ16" i="14"/>
  <c r="BA16" i="14"/>
  <c r="BB16" i="14"/>
  <c r="BC16" i="14"/>
  <c r="BG16" i="14"/>
  <c r="E15" i="94" s="1"/>
  <c r="BH16" i="14"/>
  <c r="E15" i="93" s="1"/>
  <c r="E16" i="95"/>
  <c r="AL17" i="14"/>
  <c r="E16" i="149" s="1"/>
  <c r="AM17" i="14"/>
  <c r="AV17" i="14"/>
  <c r="AW17" i="14"/>
  <c r="AX17" i="14"/>
  <c r="AY17" i="14"/>
  <c r="AZ17" i="14"/>
  <c r="BA17" i="14"/>
  <c r="BB17" i="14"/>
  <c r="BC17" i="14"/>
  <c r="BG17" i="14"/>
  <c r="E16" i="94" s="1"/>
  <c r="BH17" i="14"/>
  <c r="E16" i="93" s="1"/>
  <c r="E17" i="67"/>
  <c r="AL18" i="14"/>
  <c r="E17" i="149" s="1"/>
  <c r="AM18" i="14"/>
  <c r="E17" i="85" s="1"/>
  <c r="AV18" i="14"/>
  <c r="AW18" i="14"/>
  <c r="AX18" i="14"/>
  <c r="AY18" i="14"/>
  <c r="AZ18" i="14"/>
  <c r="BA18" i="14"/>
  <c r="BB18" i="14"/>
  <c r="BC18" i="14"/>
  <c r="BG18" i="14"/>
  <c r="E17" i="94" s="1"/>
  <c r="BH18" i="14"/>
  <c r="E17" i="93" s="1"/>
  <c r="E18" i="67"/>
  <c r="AL19" i="14"/>
  <c r="E18" i="149" s="1"/>
  <c r="AM19" i="14"/>
  <c r="AV19" i="14"/>
  <c r="AW19" i="14"/>
  <c r="AX19" i="14"/>
  <c r="AY19" i="14"/>
  <c r="AZ19" i="14"/>
  <c r="BA19" i="14"/>
  <c r="BB19" i="14"/>
  <c r="BC19" i="14"/>
  <c r="BG19" i="14"/>
  <c r="E18" i="94" s="1"/>
  <c r="BH19" i="14"/>
  <c r="E18" i="93" s="1"/>
  <c r="E19" i="95"/>
  <c r="AL20" i="14"/>
  <c r="AM20" i="14"/>
  <c r="E19" i="71" s="1"/>
  <c r="AV20" i="14"/>
  <c r="AW20" i="14"/>
  <c r="AX20" i="14"/>
  <c r="AY20" i="14"/>
  <c r="AZ20" i="14"/>
  <c r="BA20" i="14"/>
  <c r="BB20" i="14"/>
  <c r="BC20" i="14"/>
  <c r="BG20" i="14"/>
  <c r="E19" i="94" s="1"/>
  <c r="BH20" i="14"/>
  <c r="E19" i="93" s="1"/>
  <c r="E20" i="95"/>
  <c r="AL21" i="14"/>
  <c r="E20" i="149" s="1"/>
  <c r="AM21" i="14"/>
  <c r="E20" i="85" s="1"/>
  <c r="AV21" i="14"/>
  <c r="AW21" i="14"/>
  <c r="AX21" i="14"/>
  <c r="AY21" i="14"/>
  <c r="AZ21" i="14"/>
  <c r="BA21" i="14"/>
  <c r="BB21" i="14"/>
  <c r="BC21" i="14"/>
  <c r="BG21" i="14"/>
  <c r="E20" i="94" s="1"/>
  <c r="BH21" i="14"/>
  <c r="E20" i="93" s="1"/>
  <c r="E21" i="95"/>
  <c r="E21" i="67"/>
  <c r="AL22" i="14"/>
  <c r="AM22" i="14"/>
  <c r="E21" i="71" s="1"/>
  <c r="AV22" i="14"/>
  <c r="AW22" i="14"/>
  <c r="AX22" i="14"/>
  <c r="AY22" i="14"/>
  <c r="AZ22" i="14"/>
  <c r="BA22" i="14"/>
  <c r="BB22" i="14"/>
  <c r="BC22" i="14"/>
  <c r="BG22" i="14"/>
  <c r="E21" i="94" s="1"/>
  <c r="BH22" i="14"/>
  <c r="E22" i="95"/>
  <c r="AL23" i="14"/>
  <c r="E22" i="149" s="1"/>
  <c r="AM23" i="14"/>
  <c r="AV23" i="14"/>
  <c r="AW23" i="14"/>
  <c r="AX23" i="14"/>
  <c r="AY23" i="14"/>
  <c r="AZ23" i="14"/>
  <c r="BA23" i="14"/>
  <c r="BB23" i="14"/>
  <c r="BC23" i="14"/>
  <c r="BG23" i="14"/>
  <c r="E22" i="94" s="1"/>
  <c r="BH23" i="14"/>
  <c r="E22" i="93" s="1"/>
  <c r="AL24" i="14"/>
  <c r="AM24" i="14"/>
  <c r="E23" i="71" s="1"/>
  <c r="BG24" i="14"/>
  <c r="E23" i="94" s="1"/>
  <c r="BH24" i="14"/>
  <c r="E23" i="93" s="1"/>
  <c r="E24" i="95"/>
  <c r="AL25" i="14"/>
  <c r="E24" i="149" s="1"/>
  <c r="AM25" i="14"/>
  <c r="E24" i="71" s="1"/>
  <c r="AV25" i="14"/>
  <c r="AW25" i="14"/>
  <c r="AX25" i="14"/>
  <c r="AY25" i="14"/>
  <c r="AZ25" i="14"/>
  <c r="BA25" i="14"/>
  <c r="BB25" i="14"/>
  <c r="BC25" i="14"/>
  <c r="BG25" i="14"/>
  <c r="E24" i="94" s="1"/>
  <c r="BH25" i="14"/>
  <c r="E24" i="93" s="1"/>
  <c r="E3" i="77"/>
  <c r="AL10" i="77" s="1"/>
  <c r="AK13" i="77"/>
  <c r="AJ14" i="77"/>
  <c r="AJ15" i="77"/>
  <c r="AK17" i="77"/>
  <c r="AK21" i="77"/>
  <c r="E23" i="92"/>
  <c r="AL23" i="92" s="1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Z3" i="89"/>
  <c r="AA3" i="89"/>
  <c r="AB3" i="89"/>
  <c r="AC3" i="89"/>
  <c r="AD3" i="89"/>
  <c r="AE3" i="89"/>
  <c r="AF3" i="89"/>
  <c r="AG3" i="89"/>
  <c r="AH3" i="89"/>
  <c r="AI3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Z4" i="89"/>
  <c r="AA4" i="89"/>
  <c r="AB4" i="89"/>
  <c r="AC4" i="89"/>
  <c r="AD4" i="89"/>
  <c r="AE4" i="89"/>
  <c r="AF4" i="89"/>
  <c r="AG4" i="89"/>
  <c r="AH4" i="89"/>
  <c r="AI4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Z5" i="89"/>
  <c r="AA5" i="89"/>
  <c r="AB5" i="89"/>
  <c r="AC5" i="89"/>
  <c r="AD5" i="89"/>
  <c r="AE5" i="89"/>
  <c r="AF5" i="89"/>
  <c r="AG5" i="89"/>
  <c r="AH5" i="89"/>
  <c r="AI5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Z6" i="89"/>
  <c r="AA6" i="89"/>
  <c r="AB6" i="89"/>
  <c r="AC6" i="89"/>
  <c r="AD6" i="89"/>
  <c r="AE6" i="89"/>
  <c r="AF6" i="89"/>
  <c r="AG6" i="89"/>
  <c r="AH6" i="89"/>
  <c r="AI6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Z7" i="89"/>
  <c r="AA7" i="89"/>
  <c r="AB7" i="89"/>
  <c r="AC7" i="89"/>
  <c r="AD7" i="89"/>
  <c r="AE7" i="89"/>
  <c r="AF7" i="89"/>
  <c r="AG7" i="89"/>
  <c r="AH7" i="89"/>
  <c r="AI7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Z8" i="89"/>
  <c r="AA8" i="89"/>
  <c r="AB8" i="89"/>
  <c r="AC8" i="89"/>
  <c r="AD8" i="89"/>
  <c r="AE8" i="89"/>
  <c r="AF8" i="89"/>
  <c r="AG8" i="89"/>
  <c r="AH8" i="89"/>
  <c r="AI8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Z9" i="89"/>
  <c r="AA9" i="89"/>
  <c r="AB9" i="89"/>
  <c r="AC9" i="89"/>
  <c r="AD9" i="89"/>
  <c r="AE9" i="89"/>
  <c r="AF9" i="89"/>
  <c r="AG9" i="89"/>
  <c r="AH9" i="89"/>
  <c r="AI9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Z11" i="89"/>
  <c r="AA11" i="89"/>
  <c r="AB11" i="89"/>
  <c r="AC11" i="89"/>
  <c r="AD11" i="89"/>
  <c r="AE11" i="89"/>
  <c r="AF11" i="89"/>
  <c r="AG11" i="89"/>
  <c r="AH11" i="89"/>
  <c r="AI11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Z12" i="89"/>
  <c r="AA12" i="89"/>
  <c r="AB12" i="89"/>
  <c r="AC12" i="89"/>
  <c r="AD12" i="89"/>
  <c r="AE12" i="89"/>
  <c r="AF12" i="89"/>
  <c r="AG12" i="89"/>
  <c r="AH12" i="89"/>
  <c r="AI12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Z13" i="89"/>
  <c r="AA13" i="89"/>
  <c r="AB13" i="89"/>
  <c r="AC13" i="89"/>
  <c r="AD13" i="89"/>
  <c r="AE13" i="89"/>
  <c r="AF13" i="89"/>
  <c r="AG13" i="89"/>
  <c r="AH13" i="89"/>
  <c r="AI13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Z14" i="89"/>
  <c r="AA14" i="89"/>
  <c r="AB14" i="89"/>
  <c r="AC14" i="89"/>
  <c r="AD14" i="89"/>
  <c r="AE14" i="89"/>
  <c r="AF14" i="89"/>
  <c r="AG14" i="89"/>
  <c r="AH14" i="89"/>
  <c r="AI14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Z15" i="89"/>
  <c r="AA15" i="89"/>
  <c r="AB15" i="89"/>
  <c r="AC15" i="89"/>
  <c r="AD15" i="89"/>
  <c r="AE15" i="89"/>
  <c r="AF15" i="89"/>
  <c r="AG15" i="89"/>
  <c r="AH15" i="89"/>
  <c r="AI15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Z16" i="89"/>
  <c r="AA16" i="89"/>
  <c r="AB16" i="89"/>
  <c r="AC16" i="89"/>
  <c r="AD16" i="89"/>
  <c r="AE16" i="89"/>
  <c r="AF16" i="89"/>
  <c r="AG16" i="89"/>
  <c r="AH16" i="89"/>
  <c r="AI16" i="89"/>
  <c r="E17" i="89"/>
  <c r="AK17" i="89" s="1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Z17" i="89"/>
  <c r="AA17" i="89"/>
  <c r="AB17" i="89"/>
  <c r="AC17" i="89"/>
  <c r="AD17" i="89"/>
  <c r="AE17" i="89"/>
  <c r="AF17" i="89"/>
  <c r="AG17" i="89"/>
  <c r="AH17" i="89"/>
  <c r="AI17" i="89"/>
  <c r="E18" i="89"/>
  <c r="AJ18" i="89" s="1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Z18" i="89"/>
  <c r="AA18" i="89"/>
  <c r="AB18" i="89"/>
  <c r="AC18" i="89"/>
  <c r="AD18" i="89"/>
  <c r="AE18" i="89"/>
  <c r="AF18" i="89"/>
  <c r="AG18" i="89"/>
  <c r="AH18" i="89"/>
  <c r="AI18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Z19" i="89"/>
  <c r="AA19" i="89"/>
  <c r="AB19" i="89"/>
  <c r="AC19" i="89"/>
  <c r="AD19" i="89"/>
  <c r="AE19" i="89"/>
  <c r="AF19" i="89"/>
  <c r="AG19" i="89"/>
  <c r="AH19" i="89"/>
  <c r="AI19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Z20" i="89"/>
  <c r="AA20" i="89"/>
  <c r="AB20" i="89"/>
  <c r="AC20" i="89"/>
  <c r="AD20" i="89"/>
  <c r="AE20" i="89"/>
  <c r="AF20" i="89"/>
  <c r="AG20" i="89"/>
  <c r="AH20" i="89"/>
  <c r="AI20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Z21" i="89"/>
  <c r="AA21" i="89"/>
  <c r="AB21" i="89"/>
  <c r="AC21" i="89"/>
  <c r="AD21" i="89"/>
  <c r="AE21" i="89"/>
  <c r="AF21" i="89"/>
  <c r="AG21" i="89"/>
  <c r="AH21" i="89"/>
  <c r="AI21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Z22" i="89"/>
  <c r="AA22" i="89"/>
  <c r="AB22" i="89"/>
  <c r="AC22" i="89"/>
  <c r="AD22" i="89"/>
  <c r="AE22" i="89"/>
  <c r="AF22" i="89"/>
  <c r="AG22" i="89"/>
  <c r="AH22" i="89"/>
  <c r="AI22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Z23" i="89"/>
  <c r="AA23" i="89"/>
  <c r="AB23" i="89"/>
  <c r="AC23" i="89"/>
  <c r="AD23" i="89"/>
  <c r="AE23" i="89"/>
  <c r="AF23" i="89"/>
  <c r="AG23" i="89"/>
  <c r="AH23" i="89"/>
  <c r="AI23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Z24" i="89"/>
  <c r="AA24" i="89"/>
  <c r="AB24" i="89"/>
  <c r="AC24" i="89"/>
  <c r="AD24" i="89"/>
  <c r="AE24" i="89"/>
  <c r="AF24" i="89"/>
  <c r="AG24" i="89"/>
  <c r="AH24" i="89"/>
  <c r="AI24" i="89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AG3" i="88"/>
  <c r="AH3" i="88"/>
  <c r="AI3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AG4" i="88"/>
  <c r="AH4" i="88"/>
  <c r="AI4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Z5" i="88"/>
  <c r="AA5" i="88"/>
  <c r="AB5" i="88"/>
  <c r="AC5" i="88"/>
  <c r="AD5" i="88"/>
  <c r="AE5" i="88"/>
  <c r="AF5" i="88"/>
  <c r="AG5" i="88"/>
  <c r="AH5" i="88"/>
  <c r="AI5" i="88"/>
  <c r="E6" i="88"/>
  <c r="AL6" i="88" s="1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AG6" i="88"/>
  <c r="AH6" i="88"/>
  <c r="AI6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Z7" i="88"/>
  <c r="AA7" i="88"/>
  <c r="AB7" i="88"/>
  <c r="AC7" i="88"/>
  <c r="AD7" i="88"/>
  <c r="AE7" i="88"/>
  <c r="AF7" i="88"/>
  <c r="AG7" i="88"/>
  <c r="AH7" i="88"/>
  <c r="AI7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Z8" i="88"/>
  <c r="AA8" i="88"/>
  <c r="AB8" i="88"/>
  <c r="AC8" i="88"/>
  <c r="AD8" i="88"/>
  <c r="AE8" i="88"/>
  <c r="AF8" i="88"/>
  <c r="AG8" i="88"/>
  <c r="AH8" i="88"/>
  <c r="AI8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Z9" i="88"/>
  <c r="AA9" i="88"/>
  <c r="AB9" i="88"/>
  <c r="AC9" i="88"/>
  <c r="AD9" i="88"/>
  <c r="AE9" i="88"/>
  <c r="AF9" i="88"/>
  <c r="AG9" i="88"/>
  <c r="AH9" i="88"/>
  <c r="AI9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Z11" i="88"/>
  <c r="AA11" i="88"/>
  <c r="AB11" i="88"/>
  <c r="AC11" i="88"/>
  <c r="AD11" i="88"/>
  <c r="AE11" i="88"/>
  <c r="AF11" i="88"/>
  <c r="AG11" i="88"/>
  <c r="AH11" i="88"/>
  <c r="AI11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Z12" i="88"/>
  <c r="AA12" i="88"/>
  <c r="AB12" i="88"/>
  <c r="AC12" i="88"/>
  <c r="AD12" i="88"/>
  <c r="AE12" i="88"/>
  <c r="AF12" i="88"/>
  <c r="AG12" i="88"/>
  <c r="AH12" i="88"/>
  <c r="AI12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Z13" i="88"/>
  <c r="AA13" i="88"/>
  <c r="AB13" i="88"/>
  <c r="AC13" i="88"/>
  <c r="AD13" i="88"/>
  <c r="AE13" i="88"/>
  <c r="AF13" i="88"/>
  <c r="AG13" i="88"/>
  <c r="AH13" i="88"/>
  <c r="AI13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Z14" i="88"/>
  <c r="AA14" i="88"/>
  <c r="AB14" i="88"/>
  <c r="AC14" i="88"/>
  <c r="AD14" i="88"/>
  <c r="AE14" i="88"/>
  <c r="AF14" i="88"/>
  <c r="AG14" i="88"/>
  <c r="AH14" i="88"/>
  <c r="AI14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Z15" i="88"/>
  <c r="AA15" i="88"/>
  <c r="AB15" i="88"/>
  <c r="AC15" i="88"/>
  <c r="AD15" i="88"/>
  <c r="AE15" i="88"/>
  <c r="AF15" i="88"/>
  <c r="AG15" i="88"/>
  <c r="AH15" i="88"/>
  <c r="AI15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Z16" i="88"/>
  <c r="AA16" i="88"/>
  <c r="AB16" i="88"/>
  <c r="AC16" i="88"/>
  <c r="AD16" i="88"/>
  <c r="AE16" i="88"/>
  <c r="AF16" i="88"/>
  <c r="AG16" i="88"/>
  <c r="AH16" i="88"/>
  <c r="AI16" i="88"/>
  <c r="E17" i="88"/>
  <c r="AJ17" i="88" s="1"/>
  <c r="F17" i="88"/>
  <c r="G17" i="88"/>
  <c r="H17" i="88"/>
  <c r="I17" i="88"/>
  <c r="J17" i="88"/>
  <c r="K17" i="88"/>
  <c r="L17" i="88"/>
  <c r="M17" i="88"/>
  <c r="N17" i="88"/>
  <c r="O17" i="88"/>
  <c r="P17" i="88"/>
  <c r="Q17" i="88"/>
  <c r="R17" i="88"/>
  <c r="S17" i="88"/>
  <c r="T17" i="88"/>
  <c r="U17" i="88"/>
  <c r="V17" i="88"/>
  <c r="W17" i="88"/>
  <c r="X17" i="88"/>
  <c r="Y17" i="88"/>
  <c r="Z17" i="88"/>
  <c r="AA17" i="88"/>
  <c r="AB17" i="88"/>
  <c r="AC17" i="88"/>
  <c r="AD17" i="88"/>
  <c r="AE17" i="88"/>
  <c r="AF17" i="88"/>
  <c r="AG17" i="88"/>
  <c r="AH17" i="88"/>
  <c r="AI17" i="88"/>
  <c r="E18" i="88"/>
  <c r="F18" i="88"/>
  <c r="G18" i="88"/>
  <c r="H18" i="88"/>
  <c r="I18" i="88"/>
  <c r="J18" i="88"/>
  <c r="K18" i="88"/>
  <c r="L18" i="88"/>
  <c r="M18" i="88"/>
  <c r="N18" i="88"/>
  <c r="O18" i="88"/>
  <c r="P18" i="88"/>
  <c r="Q18" i="88"/>
  <c r="R18" i="88"/>
  <c r="S18" i="88"/>
  <c r="T18" i="88"/>
  <c r="U18" i="88"/>
  <c r="V18" i="88"/>
  <c r="W18" i="88"/>
  <c r="X18" i="88"/>
  <c r="Y18" i="88"/>
  <c r="Z18" i="88"/>
  <c r="AA18" i="88"/>
  <c r="AB18" i="88"/>
  <c r="AC18" i="88"/>
  <c r="AD18" i="88"/>
  <c r="AE18" i="88"/>
  <c r="AF18" i="88"/>
  <c r="AG18" i="88"/>
  <c r="AH18" i="88"/>
  <c r="AI18" i="88"/>
  <c r="E19" i="88"/>
  <c r="F19" i="88"/>
  <c r="G19" i="88"/>
  <c r="H19" i="88"/>
  <c r="I19" i="88"/>
  <c r="J19" i="88"/>
  <c r="K19" i="88"/>
  <c r="L19" i="88"/>
  <c r="M19" i="88"/>
  <c r="N19" i="88"/>
  <c r="O19" i="88"/>
  <c r="P19" i="88"/>
  <c r="Q19" i="88"/>
  <c r="R19" i="88"/>
  <c r="S19" i="88"/>
  <c r="T19" i="88"/>
  <c r="U19" i="88"/>
  <c r="V19" i="88"/>
  <c r="W19" i="88"/>
  <c r="X19" i="88"/>
  <c r="Y19" i="88"/>
  <c r="Z19" i="88"/>
  <c r="AA19" i="88"/>
  <c r="AB19" i="88"/>
  <c r="AC19" i="88"/>
  <c r="AD19" i="88"/>
  <c r="AE19" i="88"/>
  <c r="AF19" i="88"/>
  <c r="AG19" i="88"/>
  <c r="AH19" i="88"/>
  <c r="AI19" i="88"/>
  <c r="E20" i="88"/>
  <c r="F20" i="88"/>
  <c r="G20" i="88"/>
  <c r="H20" i="88"/>
  <c r="I20" i="88"/>
  <c r="J20" i="88"/>
  <c r="K20" i="88"/>
  <c r="L20" i="88"/>
  <c r="M20" i="88"/>
  <c r="N20" i="88"/>
  <c r="O20" i="88"/>
  <c r="P20" i="88"/>
  <c r="Q20" i="88"/>
  <c r="R20" i="88"/>
  <c r="S20" i="88"/>
  <c r="T20" i="88"/>
  <c r="U20" i="88"/>
  <c r="V20" i="88"/>
  <c r="W20" i="88"/>
  <c r="X20" i="88"/>
  <c r="Y20" i="88"/>
  <c r="Z20" i="88"/>
  <c r="AA20" i="88"/>
  <c r="AB20" i="88"/>
  <c r="AC20" i="88"/>
  <c r="AD20" i="88"/>
  <c r="AE20" i="88"/>
  <c r="AF20" i="88"/>
  <c r="AG20" i="88"/>
  <c r="AH20" i="88"/>
  <c r="AI20" i="88"/>
  <c r="E21" i="88"/>
  <c r="F21" i="88"/>
  <c r="G21" i="88"/>
  <c r="H21" i="88"/>
  <c r="I21" i="88"/>
  <c r="J21" i="88"/>
  <c r="K21" i="88"/>
  <c r="L21" i="88"/>
  <c r="M21" i="88"/>
  <c r="N21" i="88"/>
  <c r="O21" i="88"/>
  <c r="P21" i="88"/>
  <c r="Q21" i="88"/>
  <c r="R21" i="88"/>
  <c r="S21" i="88"/>
  <c r="T21" i="88"/>
  <c r="U21" i="88"/>
  <c r="V21" i="88"/>
  <c r="W21" i="88"/>
  <c r="X21" i="88"/>
  <c r="Y21" i="88"/>
  <c r="Z21" i="88"/>
  <c r="AA21" i="88"/>
  <c r="AB21" i="88"/>
  <c r="AC21" i="88"/>
  <c r="AD21" i="88"/>
  <c r="AE21" i="88"/>
  <c r="AF21" i="88"/>
  <c r="AG21" i="88"/>
  <c r="AH21" i="88"/>
  <c r="AI21" i="88"/>
  <c r="E22" i="88"/>
  <c r="F22" i="88"/>
  <c r="G22" i="88"/>
  <c r="H22" i="88"/>
  <c r="I22" i="88"/>
  <c r="J22" i="88"/>
  <c r="K22" i="88"/>
  <c r="L22" i="88"/>
  <c r="M22" i="88"/>
  <c r="N22" i="88"/>
  <c r="O22" i="88"/>
  <c r="P22" i="88"/>
  <c r="Q22" i="88"/>
  <c r="R22" i="88"/>
  <c r="S22" i="88"/>
  <c r="T22" i="88"/>
  <c r="U22" i="88"/>
  <c r="V22" i="88"/>
  <c r="W22" i="88"/>
  <c r="X22" i="88"/>
  <c r="Y22" i="88"/>
  <c r="Z22" i="88"/>
  <c r="AA22" i="88"/>
  <c r="AB22" i="88"/>
  <c r="AC22" i="88"/>
  <c r="AD22" i="88"/>
  <c r="AE22" i="88"/>
  <c r="AF22" i="88"/>
  <c r="AG22" i="88"/>
  <c r="AH22" i="88"/>
  <c r="AI22" i="88"/>
  <c r="E23" i="88"/>
  <c r="AK23" i="88" s="1"/>
  <c r="F23" i="88"/>
  <c r="G23" i="88"/>
  <c r="H23" i="88"/>
  <c r="I23" i="88"/>
  <c r="J23" i="88"/>
  <c r="K23" i="88"/>
  <c r="L23" i="88"/>
  <c r="M23" i="88"/>
  <c r="N23" i="88"/>
  <c r="O23" i="88"/>
  <c r="P23" i="88"/>
  <c r="Q23" i="88"/>
  <c r="R23" i="88"/>
  <c r="S23" i="88"/>
  <c r="T23" i="88"/>
  <c r="U23" i="88"/>
  <c r="V23" i="88"/>
  <c r="W23" i="88"/>
  <c r="X23" i="88"/>
  <c r="Y23" i="88"/>
  <c r="Z23" i="88"/>
  <c r="AA23" i="88"/>
  <c r="AB23" i="88"/>
  <c r="AC23" i="88"/>
  <c r="AD23" i="88"/>
  <c r="AE23" i="88"/>
  <c r="AF23" i="88"/>
  <c r="AG23" i="88"/>
  <c r="AH23" i="88"/>
  <c r="AI23" i="88"/>
  <c r="E24" i="88"/>
  <c r="F24" i="88"/>
  <c r="G24" i="88"/>
  <c r="H24" i="88"/>
  <c r="I24" i="88"/>
  <c r="J24" i="88"/>
  <c r="K24" i="88"/>
  <c r="L24" i="88"/>
  <c r="M24" i="88"/>
  <c r="N24" i="88"/>
  <c r="O24" i="88"/>
  <c r="P24" i="88"/>
  <c r="Q24" i="88"/>
  <c r="R24" i="88"/>
  <c r="S24" i="88"/>
  <c r="T24" i="88"/>
  <c r="U24" i="88"/>
  <c r="V24" i="88"/>
  <c r="W24" i="88"/>
  <c r="X24" i="88"/>
  <c r="Y24" i="88"/>
  <c r="Z24" i="88"/>
  <c r="AA24" i="88"/>
  <c r="AB24" i="88"/>
  <c r="AC24" i="88"/>
  <c r="AD24" i="88"/>
  <c r="AE24" i="88"/>
  <c r="AF24" i="88"/>
  <c r="AG24" i="88"/>
  <c r="AH24" i="88"/>
  <c r="AI24" i="88"/>
  <c r="D2" i="103"/>
  <c r="D3" i="103"/>
  <c r="D4" i="103"/>
  <c r="D5" i="103"/>
  <c r="D6" i="103"/>
  <c r="D7" i="103"/>
  <c r="D8" i="103"/>
  <c r="D9" i="103"/>
  <c r="D10" i="103"/>
  <c r="D11" i="103"/>
  <c r="D12" i="103"/>
  <c r="D13" i="103"/>
  <c r="D14" i="103"/>
  <c r="D15" i="103"/>
  <c r="D16" i="103"/>
  <c r="D17" i="103"/>
  <c r="D18" i="103"/>
  <c r="D19" i="103"/>
  <c r="D20" i="103"/>
  <c r="D21" i="103"/>
  <c r="D22" i="103"/>
  <c r="D23" i="103"/>
  <c r="D24" i="103"/>
  <c r="D25" i="103"/>
  <c r="D26" i="103"/>
  <c r="D27" i="103"/>
  <c r="D28" i="103"/>
  <c r="D29" i="103"/>
  <c r="D30" i="103"/>
  <c r="D31" i="103"/>
  <c r="D32" i="103"/>
  <c r="D33" i="103"/>
  <c r="D34" i="103"/>
  <c r="D35" i="103"/>
  <c r="D36" i="103"/>
  <c r="E3" i="65"/>
  <c r="AL10" i="65" s="1"/>
  <c r="M10" i="61" s="1"/>
  <c r="E4" i="65"/>
  <c r="AL4" i="65" s="1"/>
  <c r="M4" i="61" s="1"/>
  <c r="E5" i="65"/>
  <c r="E6" i="65"/>
  <c r="E7" i="65"/>
  <c r="E8" i="65"/>
  <c r="E9" i="65"/>
  <c r="E11" i="65"/>
  <c r="AJ11" i="65" s="1"/>
  <c r="G11" i="61" s="1"/>
  <c r="E12" i="65"/>
  <c r="E13" i="65"/>
  <c r="E14" i="65"/>
  <c r="E15" i="65"/>
  <c r="E16" i="65"/>
  <c r="E17" i="65"/>
  <c r="AK17" i="65" s="1"/>
  <c r="L17" i="61" s="1"/>
  <c r="E18" i="65"/>
  <c r="E19" i="65"/>
  <c r="E20" i="65"/>
  <c r="E21" i="65"/>
  <c r="E22" i="65"/>
  <c r="AL22" i="65" s="1"/>
  <c r="M22" i="61" s="1"/>
  <c r="E23" i="65"/>
  <c r="E24" i="65"/>
  <c r="C2" i="103"/>
  <c r="C3" i="103"/>
  <c r="C4" i="103"/>
  <c r="C5" i="103"/>
  <c r="C6" i="103"/>
  <c r="C7" i="103"/>
  <c r="C8" i="103"/>
  <c r="C9" i="103"/>
  <c r="C10" i="103"/>
  <c r="C11" i="103"/>
  <c r="C12" i="103"/>
  <c r="C13" i="103"/>
  <c r="C14" i="103"/>
  <c r="C15" i="103"/>
  <c r="C16" i="103"/>
  <c r="C17" i="103"/>
  <c r="C18" i="103"/>
  <c r="C19" i="103"/>
  <c r="C20" i="103"/>
  <c r="C21" i="103"/>
  <c r="C22" i="103"/>
  <c r="C23" i="103"/>
  <c r="C24" i="103"/>
  <c r="C25" i="103"/>
  <c r="C26" i="103"/>
  <c r="C27" i="103"/>
  <c r="C28" i="103"/>
  <c r="C29" i="103"/>
  <c r="C30" i="103"/>
  <c r="C31" i="103"/>
  <c r="C32" i="103"/>
  <c r="C33" i="103"/>
  <c r="C34" i="103"/>
  <c r="C35" i="103"/>
  <c r="C36" i="103"/>
  <c r="AI3" i="94"/>
  <c r="AI3" i="93"/>
  <c r="AI4" i="94"/>
  <c r="AI4" i="93"/>
  <c r="AI5" i="94"/>
  <c r="AI5" i="93"/>
  <c r="AI6" i="94"/>
  <c r="AI6" i="93"/>
  <c r="AI7" i="94"/>
  <c r="AI7" i="93"/>
  <c r="AI8" i="94"/>
  <c r="AI8" i="93"/>
  <c r="AI9" i="94"/>
  <c r="AI9" i="93"/>
  <c r="AI11" i="94"/>
  <c r="AI11" i="93"/>
  <c r="AI12" i="94"/>
  <c r="AI12" i="93"/>
  <c r="AI13" i="94"/>
  <c r="AI13" i="93"/>
  <c r="AI14" i="94"/>
  <c r="AI14" i="93"/>
  <c r="AI15" i="94"/>
  <c r="AI15" i="93"/>
  <c r="AI16" i="94"/>
  <c r="AI16" i="93"/>
  <c r="AI17" i="94"/>
  <c r="AI17" i="93"/>
  <c r="AI18" i="94"/>
  <c r="AI18" i="93"/>
  <c r="AI19" i="94"/>
  <c r="AI19" i="93"/>
  <c r="AI20" i="94"/>
  <c r="AI20" i="93"/>
  <c r="AI21" i="94"/>
  <c r="AI21" i="93"/>
  <c r="AI22" i="94"/>
  <c r="AI22" i="93"/>
  <c r="AI23" i="94"/>
  <c r="AI23" i="93"/>
  <c r="AI24" i="94"/>
  <c r="AI24" i="93"/>
  <c r="AH3" i="94"/>
  <c r="AH3" i="93"/>
  <c r="AH4" i="94"/>
  <c r="AH4" i="93"/>
  <c r="AH5" i="94"/>
  <c r="AH5" i="93"/>
  <c r="AH6" i="94"/>
  <c r="AH6" i="93"/>
  <c r="AH7" i="94"/>
  <c r="AH7" i="93"/>
  <c r="AH8" i="94"/>
  <c r="AH8" i="93"/>
  <c r="AH9" i="94"/>
  <c r="AH9" i="93"/>
  <c r="AH11" i="94"/>
  <c r="AH11" i="93"/>
  <c r="AH12" i="94"/>
  <c r="AH12" i="93"/>
  <c r="AH13" i="94"/>
  <c r="AH13" i="93"/>
  <c r="AH14" i="94"/>
  <c r="AH14" i="93"/>
  <c r="AH15" i="94"/>
  <c r="AH15" i="93"/>
  <c r="AH16" i="94"/>
  <c r="AH16" i="93"/>
  <c r="AH17" i="94"/>
  <c r="AH17" i="93"/>
  <c r="AH18" i="94"/>
  <c r="AH18" i="93"/>
  <c r="AH19" i="94"/>
  <c r="AH19" i="93"/>
  <c r="AH20" i="94"/>
  <c r="AH20" i="93"/>
  <c r="AH21" i="94"/>
  <c r="AH21" i="93"/>
  <c r="AH22" i="94"/>
  <c r="AH22" i="93"/>
  <c r="AH23" i="94"/>
  <c r="AH23" i="93"/>
  <c r="AH24" i="94"/>
  <c r="AH24" i="93"/>
  <c r="AG3" i="94"/>
  <c r="AG3" i="93"/>
  <c r="AG4" i="94"/>
  <c r="AG4" i="93"/>
  <c r="AG5" i="94"/>
  <c r="AG5" i="93"/>
  <c r="AG6" i="94"/>
  <c r="AG6" i="93"/>
  <c r="AG7" i="94"/>
  <c r="AG7" i="93"/>
  <c r="AG8" i="94"/>
  <c r="AG8" i="93"/>
  <c r="AG9" i="94"/>
  <c r="AG9" i="93"/>
  <c r="AG11" i="94"/>
  <c r="AG11" i="93"/>
  <c r="AG12" i="94"/>
  <c r="AG12" i="93"/>
  <c r="AG13" i="94"/>
  <c r="AG13" i="93"/>
  <c r="AG14" i="94"/>
  <c r="AG14" i="93"/>
  <c r="AG15" i="94"/>
  <c r="AG15" i="93"/>
  <c r="AG16" i="94"/>
  <c r="AG16" i="93"/>
  <c r="AG17" i="94"/>
  <c r="AG17" i="93"/>
  <c r="AG18" i="94"/>
  <c r="AG18" i="93"/>
  <c r="AG19" i="94"/>
  <c r="AG19" i="93"/>
  <c r="AG20" i="94"/>
  <c r="AG20" i="93"/>
  <c r="AG21" i="94"/>
  <c r="AG21" i="93"/>
  <c r="AG22" i="94"/>
  <c r="AG22" i="93"/>
  <c r="AG23" i="94"/>
  <c r="AG23" i="93"/>
  <c r="AG24" i="94"/>
  <c r="AG24" i="93"/>
  <c r="AF3" i="94"/>
  <c r="AF3" i="93"/>
  <c r="AF4" i="94"/>
  <c r="AF4" i="93"/>
  <c r="AF5" i="94"/>
  <c r="AF5" i="93"/>
  <c r="AF6" i="94"/>
  <c r="AF6" i="93"/>
  <c r="AF7" i="94"/>
  <c r="AF7" i="93"/>
  <c r="AF8" i="94"/>
  <c r="AF8" i="93"/>
  <c r="AF9" i="94"/>
  <c r="AF9" i="93"/>
  <c r="AF11" i="94"/>
  <c r="AF11" i="93"/>
  <c r="AF12" i="94"/>
  <c r="AF12" i="93"/>
  <c r="AF13" i="94"/>
  <c r="AF13" i="93"/>
  <c r="AF14" i="94"/>
  <c r="AF14" i="93"/>
  <c r="AF15" i="94"/>
  <c r="AF15" i="93"/>
  <c r="AF16" i="94"/>
  <c r="AF16" i="93"/>
  <c r="AF17" i="94"/>
  <c r="AF17" i="93"/>
  <c r="AF18" i="94"/>
  <c r="AF18" i="93"/>
  <c r="AF19" i="94"/>
  <c r="AF19" i="93"/>
  <c r="AF20" i="94"/>
  <c r="AF20" i="93"/>
  <c r="AF21" i="94"/>
  <c r="AF21" i="93"/>
  <c r="AF22" i="94"/>
  <c r="AF22" i="93"/>
  <c r="AF23" i="94"/>
  <c r="AF23" i="93"/>
  <c r="AF24" i="94"/>
  <c r="AF24" i="93"/>
  <c r="AE3" i="94"/>
  <c r="AE3" i="93"/>
  <c r="AE4" i="94"/>
  <c r="AE4" i="93"/>
  <c r="AE5" i="94"/>
  <c r="AE5" i="93"/>
  <c r="AE6" i="94"/>
  <c r="AE6" i="93"/>
  <c r="AE7" i="94"/>
  <c r="AE7" i="93"/>
  <c r="AE8" i="94"/>
  <c r="AE8" i="93"/>
  <c r="AE9" i="94"/>
  <c r="AE9" i="93"/>
  <c r="AE11" i="94"/>
  <c r="AE11" i="93"/>
  <c r="AE12" i="94"/>
  <c r="AE12" i="93"/>
  <c r="AE13" i="94"/>
  <c r="AE13" i="93"/>
  <c r="AE14" i="94"/>
  <c r="AE14" i="93"/>
  <c r="AE15" i="94"/>
  <c r="AE15" i="93"/>
  <c r="AE16" i="94"/>
  <c r="AE16" i="93"/>
  <c r="AE17" i="94"/>
  <c r="AE17" i="93"/>
  <c r="AE18" i="94"/>
  <c r="AE18" i="93"/>
  <c r="AE19" i="94"/>
  <c r="AE19" i="93"/>
  <c r="AE20" i="94"/>
  <c r="AE20" i="93"/>
  <c r="AE21" i="94"/>
  <c r="AE21" i="93"/>
  <c r="AE22" i="94"/>
  <c r="AE22" i="93"/>
  <c r="AE23" i="94"/>
  <c r="AE23" i="93"/>
  <c r="AE24" i="94"/>
  <c r="AE24" i="93"/>
  <c r="AD3" i="94"/>
  <c r="AD3" i="93"/>
  <c r="AD4" i="94"/>
  <c r="AD4" i="93"/>
  <c r="AD5" i="94"/>
  <c r="AD5" i="93"/>
  <c r="AD6" i="94"/>
  <c r="AD6" i="93"/>
  <c r="AD7" i="94"/>
  <c r="AD7" i="93"/>
  <c r="AD8" i="94"/>
  <c r="AD8" i="93"/>
  <c r="AD9" i="94"/>
  <c r="AD9" i="93"/>
  <c r="AD11" i="94"/>
  <c r="AD11" i="93"/>
  <c r="AD12" i="94"/>
  <c r="AD12" i="93"/>
  <c r="AD13" i="94"/>
  <c r="AD13" i="93"/>
  <c r="AD14" i="94"/>
  <c r="AD14" i="93"/>
  <c r="AD15" i="94"/>
  <c r="AD15" i="93"/>
  <c r="AD16" i="94"/>
  <c r="AD16" i="93"/>
  <c r="AD17" i="94"/>
  <c r="AD17" i="93"/>
  <c r="AD18" i="94"/>
  <c r="AD18" i="93"/>
  <c r="AD19" i="94"/>
  <c r="AD19" i="93"/>
  <c r="AD20" i="94"/>
  <c r="AD20" i="93"/>
  <c r="AD21" i="94"/>
  <c r="AD21" i="93"/>
  <c r="AD22" i="94"/>
  <c r="AD22" i="93"/>
  <c r="AD23" i="94"/>
  <c r="AD23" i="93"/>
  <c r="AD24" i="94"/>
  <c r="AD24" i="93"/>
  <c r="E8" i="103"/>
  <c r="F8" i="103"/>
  <c r="F15" i="103"/>
  <c r="E22" i="103"/>
  <c r="F22" i="103"/>
  <c r="F29" i="103"/>
  <c r="AC3" i="94"/>
  <c r="AC3" i="93"/>
  <c r="AC4" i="94"/>
  <c r="AC4" i="93"/>
  <c r="AC5" i="94"/>
  <c r="AC5" i="93"/>
  <c r="AC6" i="94"/>
  <c r="AC6" i="93"/>
  <c r="AC7" i="94"/>
  <c r="AC7" i="93"/>
  <c r="AC8" i="94"/>
  <c r="AC8" i="93"/>
  <c r="AC9" i="94"/>
  <c r="AC9" i="93"/>
  <c r="AC11" i="94"/>
  <c r="AC11" i="93"/>
  <c r="AC12" i="94"/>
  <c r="AC12" i="93"/>
  <c r="AC13" i="94"/>
  <c r="AC13" i="93"/>
  <c r="AC14" i="94"/>
  <c r="AC14" i="93"/>
  <c r="AC15" i="94"/>
  <c r="AC15" i="93"/>
  <c r="AC16" i="94"/>
  <c r="AC16" i="93"/>
  <c r="AC17" i="94"/>
  <c r="AC17" i="93"/>
  <c r="AC18" i="94"/>
  <c r="AC18" i="93"/>
  <c r="AC19" i="94"/>
  <c r="AC19" i="93"/>
  <c r="AC20" i="94"/>
  <c r="AC20" i="93"/>
  <c r="AC21" i="94"/>
  <c r="AC21" i="93"/>
  <c r="AC22" i="94"/>
  <c r="AC22" i="93"/>
  <c r="AC23" i="94"/>
  <c r="AC23" i="93"/>
  <c r="AC24" i="94"/>
  <c r="AC24" i="93"/>
  <c r="F7" i="103"/>
  <c r="E14" i="103"/>
  <c r="F14" i="103"/>
  <c r="F21" i="103"/>
  <c r="E28" i="103"/>
  <c r="F28" i="103"/>
  <c r="E35" i="103"/>
  <c r="AB3" i="94"/>
  <c r="AB3" i="93"/>
  <c r="AB4" i="94"/>
  <c r="AB4" i="93"/>
  <c r="AB5" i="94"/>
  <c r="AB5" i="93"/>
  <c r="AB6" i="94"/>
  <c r="AB6" i="93"/>
  <c r="AB7" i="94"/>
  <c r="AB7" i="93"/>
  <c r="AB8" i="94"/>
  <c r="AB8" i="93"/>
  <c r="AB9" i="94"/>
  <c r="AB9" i="93"/>
  <c r="AB11" i="94"/>
  <c r="AB11" i="93"/>
  <c r="AB12" i="94"/>
  <c r="AB12" i="93"/>
  <c r="AB13" i="94"/>
  <c r="AB13" i="93"/>
  <c r="AB14" i="94"/>
  <c r="AB14" i="93"/>
  <c r="AB15" i="94"/>
  <c r="AB15" i="93"/>
  <c r="AB16" i="94"/>
  <c r="AB16" i="93"/>
  <c r="AB17" i="94"/>
  <c r="AB17" i="93"/>
  <c r="AB18" i="94"/>
  <c r="AB18" i="93"/>
  <c r="AB19" i="94"/>
  <c r="AB19" i="93"/>
  <c r="AB20" i="94"/>
  <c r="AB20" i="93"/>
  <c r="AB21" i="94"/>
  <c r="AB21" i="93"/>
  <c r="AB22" i="94"/>
  <c r="AB22" i="93"/>
  <c r="AB23" i="94"/>
  <c r="AB23" i="93"/>
  <c r="AB24" i="94"/>
  <c r="AB24" i="93"/>
  <c r="F6" i="103"/>
  <c r="E13" i="103"/>
  <c r="F13" i="103"/>
  <c r="E20" i="103"/>
  <c r="F20" i="103"/>
  <c r="E27" i="103"/>
  <c r="F27" i="103"/>
  <c r="F34" i="103"/>
  <c r="AA3" i="94"/>
  <c r="AA3" i="93"/>
  <c r="AA4" i="94"/>
  <c r="AA4" i="93"/>
  <c r="AA5" i="94"/>
  <c r="AA5" i="93"/>
  <c r="AA6" i="94"/>
  <c r="AA6" i="93"/>
  <c r="AA7" i="94"/>
  <c r="AA7" i="93"/>
  <c r="AA8" i="94"/>
  <c r="AA8" i="93"/>
  <c r="AA9" i="94"/>
  <c r="AA9" i="93"/>
  <c r="AA11" i="94"/>
  <c r="AA11" i="93"/>
  <c r="AA12" i="94"/>
  <c r="AA12" i="93"/>
  <c r="AA13" i="94"/>
  <c r="AA13" i="93"/>
  <c r="AA14" i="94"/>
  <c r="AA14" i="93"/>
  <c r="AA15" i="94"/>
  <c r="AA15" i="93"/>
  <c r="AA16" i="94"/>
  <c r="AA16" i="93"/>
  <c r="AA17" i="94"/>
  <c r="AA17" i="93"/>
  <c r="AA18" i="94"/>
  <c r="AA18" i="93"/>
  <c r="AA19" i="94"/>
  <c r="AA19" i="93"/>
  <c r="AA20" i="94"/>
  <c r="AA20" i="93"/>
  <c r="AA21" i="94"/>
  <c r="AA21" i="93"/>
  <c r="AA22" i="94"/>
  <c r="AA22" i="93"/>
  <c r="AA23" i="94"/>
  <c r="AA23" i="93"/>
  <c r="AA24" i="94"/>
  <c r="AA24" i="93"/>
  <c r="E5" i="103"/>
  <c r="F5" i="103"/>
  <c r="E12" i="103"/>
  <c r="F12" i="103"/>
  <c r="F26" i="103"/>
  <c r="E33" i="103"/>
  <c r="Z3" i="94"/>
  <c r="Z3" i="93"/>
  <c r="Z4" i="94"/>
  <c r="Z4" i="93"/>
  <c r="Z5" i="94"/>
  <c r="Z5" i="93"/>
  <c r="Z6" i="94"/>
  <c r="Z6" i="93"/>
  <c r="Z7" i="94"/>
  <c r="Z7" i="93"/>
  <c r="Z8" i="94"/>
  <c r="Z8" i="93"/>
  <c r="Z9" i="94"/>
  <c r="Z9" i="93"/>
  <c r="Z11" i="94"/>
  <c r="Z11" i="93"/>
  <c r="Z12" i="94"/>
  <c r="Z12" i="93"/>
  <c r="Z13" i="94"/>
  <c r="Z13" i="93"/>
  <c r="Z14" i="94"/>
  <c r="Z14" i="93"/>
  <c r="Z15" i="94"/>
  <c r="Z15" i="93"/>
  <c r="Z16" i="94"/>
  <c r="Z16" i="93"/>
  <c r="Z17" i="94"/>
  <c r="Z17" i="93"/>
  <c r="Z18" i="94"/>
  <c r="Z18" i="93"/>
  <c r="Z19" i="94"/>
  <c r="Z19" i="93"/>
  <c r="Z20" i="94"/>
  <c r="Z20" i="93"/>
  <c r="Z21" i="94"/>
  <c r="Z21" i="93"/>
  <c r="Z22" i="94"/>
  <c r="Z22" i="93"/>
  <c r="Z23" i="94"/>
  <c r="Z23" i="93"/>
  <c r="Z24" i="94"/>
  <c r="Z24" i="93"/>
  <c r="E4" i="103"/>
  <c r="F4" i="103"/>
  <c r="F11" i="103"/>
  <c r="F18" i="103"/>
  <c r="F25" i="103"/>
  <c r="F32" i="103"/>
  <c r="Y3" i="94"/>
  <c r="Y3" i="93"/>
  <c r="Y4" i="94"/>
  <c r="Y4" i="93"/>
  <c r="Y5" i="94"/>
  <c r="Y5" i="93"/>
  <c r="Y6" i="94"/>
  <c r="Y6" i="93"/>
  <c r="Y7" i="94"/>
  <c r="Y7" i="93"/>
  <c r="Y8" i="94"/>
  <c r="Y8" i="93"/>
  <c r="Y9" i="94"/>
  <c r="Y9" i="93"/>
  <c r="Y11" i="94"/>
  <c r="Y11" i="93"/>
  <c r="Y12" i="94"/>
  <c r="Y12" i="93"/>
  <c r="Y13" i="94"/>
  <c r="Y13" i="93"/>
  <c r="Y14" i="94"/>
  <c r="Y14" i="93"/>
  <c r="Y15" i="94"/>
  <c r="Y15" i="93"/>
  <c r="Y16" i="94"/>
  <c r="Y16" i="93"/>
  <c r="Y17" i="94"/>
  <c r="Y17" i="93"/>
  <c r="Y18" i="94"/>
  <c r="Y18" i="93"/>
  <c r="Y19" i="94"/>
  <c r="Y19" i="93"/>
  <c r="Y20" i="94"/>
  <c r="Y20" i="93"/>
  <c r="Y21" i="94"/>
  <c r="Y21" i="93"/>
  <c r="Y22" i="94"/>
  <c r="Y22" i="93"/>
  <c r="Y23" i="94"/>
  <c r="Y23" i="93"/>
  <c r="Y24" i="94"/>
  <c r="Y24" i="93"/>
  <c r="F3" i="103"/>
  <c r="F10" i="103"/>
  <c r="F17" i="103"/>
  <c r="E24" i="103"/>
  <c r="F24" i="103"/>
  <c r="F31" i="103"/>
  <c r="X3" i="94"/>
  <c r="X3" i="93"/>
  <c r="X4" i="94"/>
  <c r="X4" i="93"/>
  <c r="X5" i="94"/>
  <c r="X5" i="93"/>
  <c r="X6" i="94"/>
  <c r="X6" i="93"/>
  <c r="X7" i="94"/>
  <c r="X7" i="93"/>
  <c r="X8" i="94"/>
  <c r="X8" i="93"/>
  <c r="X9" i="94"/>
  <c r="X9" i="93"/>
  <c r="X11" i="94"/>
  <c r="X11" i="93"/>
  <c r="X12" i="94"/>
  <c r="X12" i="93"/>
  <c r="X13" i="94"/>
  <c r="X13" i="93"/>
  <c r="X14" i="94"/>
  <c r="X14" i="93"/>
  <c r="X15" i="94"/>
  <c r="X15" i="93"/>
  <c r="X16" i="94"/>
  <c r="X16" i="93"/>
  <c r="X17" i="94"/>
  <c r="X17" i="93"/>
  <c r="X18" i="94"/>
  <c r="X18" i="93"/>
  <c r="X19" i="94"/>
  <c r="X19" i="93"/>
  <c r="X20" i="94"/>
  <c r="X20" i="93"/>
  <c r="X21" i="94"/>
  <c r="X21" i="93"/>
  <c r="X22" i="94"/>
  <c r="X22" i="93"/>
  <c r="X23" i="94"/>
  <c r="X23" i="93"/>
  <c r="X24" i="94"/>
  <c r="X24" i="93"/>
  <c r="F2" i="103"/>
  <c r="F9" i="103"/>
  <c r="F16" i="103"/>
  <c r="F23" i="103"/>
  <c r="F30" i="103"/>
  <c r="W3" i="94"/>
  <c r="W3" i="93"/>
  <c r="W4" i="94"/>
  <c r="W4" i="93"/>
  <c r="W5" i="94"/>
  <c r="W5" i="93"/>
  <c r="W6" i="94"/>
  <c r="W6" i="93"/>
  <c r="W7" i="94"/>
  <c r="W7" i="93"/>
  <c r="W8" i="94"/>
  <c r="W8" i="93"/>
  <c r="W9" i="94"/>
  <c r="W9" i="93"/>
  <c r="W11" i="94"/>
  <c r="W11" i="93"/>
  <c r="W12" i="94"/>
  <c r="W12" i="93"/>
  <c r="W13" i="94"/>
  <c r="W13" i="93"/>
  <c r="W14" i="94"/>
  <c r="W14" i="93"/>
  <c r="W15" i="94"/>
  <c r="W15" i="93"/>
  <c r="W16" i="94"/>
  <c r="W16" i="93"/>
  <c r="W17" i="94"/>
  <c r="W17" i="93"/>
  <c r="W18" i="94"/>
  <c r="W18" i="93"/>
  <c r="W19" i="94"/>
  <c r="W19" i="93"/>
  <c r="W20" i="94"/>
  <c r="W20" i="93"/>
  <c r="W21" i="94"/>
  <c r="W21" i="93"/>
  <c r="W22" i="94"/>
  <c r="W22" i="93"/>
  <c r="W23" i="94"/>
  <c r="W23" i="93"/>
  <c r="W24" i="94"/>
  <c r="W24" i="93"/>
  <c r="V3" i="94"/>
  <c r="V3" i="93"/>
  <c r="V4" i="94"/>
  <c r="V4" i="93"/>
  <c r="V5" i="94"/>
  <c r="V5" i="93"/>
  <c r="V6" i="94"/>
  <c r="V6" i="93"/>
  <c r="V7" i="94"/>
  <c r="V7" i="93"/>
  <c r="V8" i="94"/>
  <c r="V8" i="93"/>
  <c r="V9" i="94"/>
  <c r="V9" i="93"/>
  <c r="V11" i="94"/>
  <c r="V11" i="93"/>
  <c r="V12" i="94"/>
  <c r="V12" i="93"/>
  <c r="V13" i="94"/>
  <c r="V13" i="93"/>
  <c r="V14" i="94"/>
  <c r="V14" i="93"/>
  <c r="V15" i="94"/>
  <c r="V15" i="93"/>
  <c r="V16" i="94"/>
  <c r="V16" i="93"/>
  <c r="V17" i="94"/>
  <c r="V17" i="93"/>
  <c r="V18" i="94"/>
  <c r="V18" i="93"/>
  <c r="V19" i="94"/>
  <c r="V19" i="93"/>
  <c r="V20" i="94"/>
  <c r="V20" i="93"/>
  <c r="V21" i="94"/>
  <c r="V21" i="93"/>
  <c r="V22" i="94"/>
  <c r="V22" i="93"/>
  <c r="V23" i="94"/>
  <c r="V23" i="93"/>
  <c r="V24" i="94"/>
  <c r="V24" i="93"/>
  <c r="U3" i="94"/>
  <c r="U3" i="93"/>
  <c r="U4" i="94"/>
  <c r="U4" i="93"/>
  <c r="U5" i="94"/>
  <c r="U5" i="93"/>
  <c r="U6" i="94"/>
  <c r="U6" i="93"/>
  <c r="U7" i="94"/>
  <c r="U7" i="93"/>
  <c r="U8" i="94"/>
  <c r="U8" i="93"/>
  <c r="U9" i="94"/>
  <c r="U9" i="93"/>
  <c r="U11" i="94"/>
  <c r="U11" i="93"/>
  <c r="U12" i="94"/>
  <c r="U12" i="93"/>
  <c r="U13" i="94"/>
  <c r="U13" i="93"/>
  <c r="U14" i="94"/>
  <c r="U14" i="93"/>
  <c r="U15" i="94"/>
  <c r="U15" i="93"/>
  <c r="U16" i="94"/>
  <c r="U16" i="93"/>
  <c r="U17" i="94"/>
  <c r="U17" i="93"/>
  <c r="U18" i="94"/>
  <c r="U18" i="93"/>
  <c r="U19" i="94"/>
  <c r="U19" i="93"/>
  <c r="U20" i="94"/>
  <c r="U20" i="93"/>
  <c r="U21" i="94"/>
  <c r="U21" i="93"/>
  <c r="U22" i="94"/>
  <c r="U22" i="93"/>
  <c r="U23" i="94"/>
  <c r="U23" i="93"/>
  <c r="U24" i="94"/>
  <c r="U24" i="93"/>
  <c r="T3" i="94"/>
  <c r="T3" i="93"/>
  <c r="T4" i="94"/>
  <c r="T4" i="93"/>
  <c r="T5" i="94"/>
  <c r="T5" i="93"/>
  <c r="T6" i="94"/>
  <c r="T6" i="93"/>
  <c r="T7" i="94"/>
  <c r="T7" i="93"/>
  <c r="T8" i="94"/>
  <c r="T8" i="93"/>
  <c r="T9" i="94"/>
  <c r="T9" i="93"/>
  <c r="T11" i="94"/>
  <c r="T11" i="93"/>
  <c r="T12" i="94"/>
  <c r="T12" i="93"/>
  <c r="T13" i="94"/>
  <c r="T13" i="93"/>
  <c r="T14" i="94"/>
  <c r="T14" i="93"/>
  <c r="T15" i="94"/>
  <c r="T15" i="93"/>
  <c r="T16" i="94"/>
  <c r="T16" i="93"/>
  <c r="T17" i="94"/>
  <c r="T17" i="93"/>
  <c r="T18" i="94"/>
  <c r="T18" i="93"/>
  <c r="T19" i="94"/>
  <c r="T19" i="93"/>
  <c r="T20" i="94"/>
  <c r="T20" i="93"/>
  <c r="T21" i="94"/>
  <c r="T21" i="93"/>
  <c r="T22" i="94"/>
  <c r="T22" i="93"/>
  <c r="T23" i="94"/>
  <c r="T23" i="93"/>
  <c r="T24" i="94"/>
  <c r="T24" i="93"/>
  <c r="S3" i="94"/>
  <c r="S3" i="93"/>
  <c r="S4" i="94"/>
  <c r="S4" i="93"/>
  <c r="S5" i="94"/>
  <c r="S5" i="93"/>
  <c r="S6" i="94"/>
  <c r="S6" i="93"/>
  <c r="S7" i="94"/>
  <c r="S7" i="93"/>
  <c r="S8" i="94"/>
  <c r="S8" i="93"/>
  <c r="S9" i="94"/>
  <c r="S9" i="93"/>
  <c r="S11" i="94"/>
  <c r="S11" i="93"/>
  <c r="S12" i="94"/>
  <c r="S12" i="93"/>
  <c r="S13" i="94"/>
  <c r="S13" i="93"/>
  <c r="S14" i="94"/>
  <c r="S14" i="93"/>
  <c r="S15" i="94"/>
  <c r="S15" i="93"/>
  <c r="S16" i="94"/>
  <c r="S16" i="93"/>
  <c r="S17" i="94"/>
  <c r="S17" i="93"/>
  <c r="S18" i="94"/>
  <c r="S18" i="93"/>
  <c r="S19" i="94"/>
  <c r="S19" i="93"/>
  <c r="S20" i="94"/>
  <c r="S20" i="93"/>
  <c r="S21" i="94"/>
  <c r="S21" i="93"/>
  <c r="S22" i="94"/>
  <c r="S22" i="93"/>
  <c r="S23" i="94"/>
  <c r="S23" i="93"/>
  <c r="S24" i="94"/>
  <c r="S24" i="93"/>
  <c r="R3" i="94"/>
  <c r="R3" i="93"/>
  <c r="R4" i="94"/>
  <c r="R4" i="93"/>
  <c r="R5" i="94"/>
  <c r="R5" i="93"/>
  <c r="R6" i="94"/>
  <c r="R6" i="93"/>
  <c r="R7" i="94"/>
  <c r="R7" i="93"/>
  <c r="R8" i="94"/>
  <c r="R8" i="93"/>
  <c r="R9" i="94"/>
  <c r="R9" i="93"/>
  <c r="R11" i="94"/>
  <c r="R11" i="93"/>
  <c r="R12" i="94"/>
  <c r="R12" i="93"/>
  <c r="R13" i="94"/>
  <c r="R13" i="93"/>
  <c r="R14" i="94"/>
  <c r="R14" i="93"/>
  <c r="R15" i="94"/>
  <c r="R15" i="93"/>
  <c r="R16" i="94"/>
  <c r="R16" i="93"/>
  <c r="R17" i="94"/>
  <c r="R17" i="93"/>
  <c r="R18" i="94"/>
  <c r="R18" i="93"/>
  <c r="R19" i="94"/>
  <c r="R19" i="93"/>
  <c r="R20" i="94"/>
  <c r="R20" i="93"/>
  <c r="R21" i="94"/>
  <c r="R21" i="93"/>
  <c r="R22" i="94"/>
  <c r="R22" i="93"/>
  <c r="R23" i="94"/>
  <c r="R23" i="93"/>
  <c r="R24" i="94"/>
  <c r="R24" i="93"/>
  <c r="Q3" i="94"/>
  <c r="Q3" i="93"/>
  <c r="Q4" i="94"/>
  <c r="Q4" i="93"/>
  <c r="Q5" i="94"/>
  <c r="Q5" i="93"/>
  <c r="Q6" i="94"/>
  <c r="Q6" i="93"/>
  <c r="Q7" i="94"/>
  <c r="Q7" i="93"/>
  <c r="Q8" i="94"/>
  <c r="Q8" i="93"/>
  <c r="Q9" i="94"/>
  <c r="Q9" i="93"/>
  <c r="Q11" i="94"/>
  <c r="Q11" i="93"/>
  <c r="Q12" i="94"/>
  <c r="Q12" i="93"/>
  <c r="Q13" i="94"/>
  <c r="Q13" i="93"/>
  <c r="Q14" i="94"/>
  <c r="Q14" i="93"/>
  <c r="Q15" i="94"/>
  <c r="Q15" i="93"/>
  <c r="Q16" i="94"/>
  <c r="Q16" i="93"/>
  <c r="Q17" i="94"/>
  <c r="Q17" i="93"/>
  <c r="Q18" i="94"/>
  <c r="Q18" i="93"/>
  <c r="Q19" i="94"/>
  <c r="Q19" i="93"/>
  <c r="Q20" i="94"/>
  <c r="Q20" i="93"/>
  <c r="Q21" i="94"/>
  <c r="Q21" i="93"/>
  <c r="Q22" i="94"/>
  <c r="Q22" i="93"/>
  <c r="Q23" i="94"/>
  <c r="Q23" i="93"/>
  <c r="Q24" i="94"/>
  <c r="Q24" i="93"/>
  <c r="P3" i="94"/>
  <c r="P3" i="93"/>
  <c r="P4" i="94"/>
  <c r="P4" i="93"/>
  <c r="P5" i="94"/>
  <c r="P5" i="93"/>
  <c r="P6" i="94"/>
  <c r="P6" i="93"/>
  <c r="P7" i="94"/>
  <c r="P7" i="93"/>
  <c r="P8" i="94"/>
  <c r="P8" i="93"/>
  <c r="P9" i="94"/>
  <c r="P9" i="93"/>
  <c r="P11" i="94"/>
  <c r="P11" i="93"/>
  <c r="P12" i="94"/>
  <c r="P12" i="93"/>
  <c r="P13" i="94"/>
  <c r="P13" i="93"/>
  <c r="P14" i="94"/>
  <c r="P14" i="93"/>
  <c r="P15" i="94"/>
  <c r="P15" i="93"/>
  <c r="P16" i="94"/>
  <c r="P16" i="93"/>
  <c r="P17" i="94"/>
  <c r="P17" i="93"/>
  <c r="P18" i="94"/>
  <c r="P18" i="93"/>
  <c r="P19" i="94"/>
  <c r="P19" i="93"/>
  <c r="P20" i="94"/>
  <c r="P20" i="93"/>
  <c r="P21" i="94"/>
  <c r="P21" i="93"/>
  <c r="P22" i="94"/>
  <c r="P22" i="93"/>
  <c r="P23" i="94"/>
  <c r="P23" i="93"/>
  <c r="P24" i="94"/>
  <c r="P24" i="93"/>
  <c r="O3" i="94"/>
  <c r="O3" i="93"/>
  <c r="O4" i="94"/>
  <c r="O4" i="93"/>
  <c r="O5" i="94"/>
  <c r="O5" i="93"/>
  <c r="O6" i="94"/>
  <c r="O6" i="93"/>
  <c r="O7" i="94"/>
  <c r="O7" i="93"/>
  <c r="O8" i="94"/>
  <c r="O8" i="93"/>
  <c r="O9" i="94"/>
  <c r="O9" i="93"/>
  <c r="O11" i="94"/>
  <c r="O11" i="93"/>
  <c r="O12" i="94"/>
  <c r="O12" i="93"/>
  <c r="O13" i="94"/>
  <c r="O13" i="93"/>
  <c r="O14" i="94"/>
  <c r="O14" i="93"/>
  <c r="O15" i="94"/>
  <c r="O15" i="93"/>
  <c r="O16" i="94"/>
  <c r="O16" i="93"/>
  <c r="O17" i="94"/>
  <c r="O17" i="93"/>
  <c r="O18" i="94"/>
  <c r="O18" i="93"/>
  <c r="O19" i="94"/>
  <c r="O19" i="93"/>
  <c r="O20" i="94"/>
  <c r="O20" i="93"/>
  <c r="O21" i="94"/>
  <c r="O21" i="93"/>
  <c r="O22" i="94"/>
  <c r="O22" i="93"/>
  <c r="O23" i="94"/>
  <c r="O23" i="93"/>
  <c r="O24" i="94"/>
  <c r="O24" i="93"/>
  <c r="N3" i="94"/>
  <c r="N3" i="93"/>
  <c r="N4" i="94"/>
  <c r="N4" i="93"/>
  <c r="N5" i="94"/>
  <c r="N5" i="93"/>
  <c r="N6" i="94"/>
  <c r="N6" i="93"/>
  <c r="N7" i="94"/>
  <c r="N7" i="93"/>
  <c r="N8" i="94"/>
  <c r="N8" i="93"/>
  <c r="N9" i="94"/>
  <c r="N9" i="93"/>
  <c r="N11" i="94"/>
  <c r="N11" i="93"/>
  <c r="N12" i="94"/>
  <c r="N12" i="93"/>
  <c r="N13" i="94"/>
  <c r="N13" i="93"/>
  <c r="N14" i="94"/>
  <c r="N14" i="93"/>
  <c r="N15" i="94"/>
  <c r="N15" i="93"/>
  <c r="N16" i="94"/>
  <c r="N16" i="93"/>
  <c r="N17" i="94"/>
  <c r="N17" i="93"/>
  <c r="N18" i="94"/>
  <c r="N18" i="93"/>
  <c r="N19" i="94"/>
  <c r="N19" i="93"/>
  <c r="N20" i="94"/>
  <c r="N20" i="93"/>
  <c r="N21" i="94"/>
  <c r="N21" i="93"/>
  <c r="N22" i="94"/>
  <c r="N22" i="93"/>
  <c r="N23" i="94"/>
  <c r="N23" i="93"/>
  <c r="N24" i="94"/>
  <c r="N24" i="93"/>
  <c r="M3" i="94"/>
  <c r="M3" i="93"/>
  <c r="M4" i="94"/>
  <c r="M4" i="93"/>
  <c r="M5" i="94"/>
  <c r="M5" i="93"/>
  <c r="M6" i="94"/>
  <c r="M6" i="93"/>
  <c r="M7" i="94"/>
  <c r="M7" i="93"/>
  <c r="M8" i="94"/>
  <c r="M8" i="93"/>
  <c r="M9" i="94"/>
  <c r="M9" i="93"/>
  <c r="M11" i="94"/>
  <c r="M11" i="93"/>
  <c r="M12" i="94"/>
  <c r="M12" i="93"/>
  <c r="M13" i="94"/>
  <c r="M13" i="93"/>
  <c r="M14" i="94"/>
  <c r="M14" i="93"/>
  <c r="M15" i="94"/>
  <c r="M15" i="93"/>
  <c r="M16" i="94"/>
  <c r="M16" i="93"/>
  <c r="M17" i="94"/>
  <c r="M17" i="93"/>
  <c r="M18" i="94"/>
  <c r="M18" i="93"/>
  <c r="M19" i="94"/>
  <c r="M19" i="93"/>
  <c r="M20" i="94"/>
  <c r="M20" i="93"/>
  <c r="M21" i="94"/>
  <c r="M21" i="93"/>
  <c r="M22" i="94"/>
  <c r="M22" i="93"/>
  <c r="M23" i="94"/>
  <c r="M23" i="93"/>
  <c r="M24" i="94"/>
  <c r="M24" i="93"/>
  <c r="L3" i="94"/>
  <c r="L3" i="93"/>
  <c r="L4" i="94"/>
  <c r="L4" i="93"/>
  <c r="L5" i="94"/>
  <c r="L5" i="93"/>
  <c r="L6" i="94"/>
  <c r="L6" i="93"/>
  <c r="L7" i="94"/>
  <c r="L7" i="93"/>
  <c r="L8" i="94"/>
  <c r="L8" i="93"/>
  <c r="L9" i="94"/>
  <c r="L9" i="93"/>
  <c r="L11" i="94"/>
  <c r="L11" i="93"/>
  <c r="L12" i="94"/>
  <c r="L12" i="93"/>
  <c r="L13" i="94"/>
  <c r="L13" i="93"/>
  <c r="L14" i="94"/>
  <c r="L14" i="93"/>
  <c r="L15" i="94"/>
  <c r="L15" i="93"/>
  <c r="L16" i="94"/>
  <c r="L16" i="93"/>
  <c r="L17" i="94"/>
  <c r="L17" i="93"/>
  <c r="L18" i="94"/>
  <c r="L18" i="93"/>
  <c r="L19" i="94"/>
  <c r="L19" i="93"/>
  <c r="L20" i="94"/>
  <c r="L20" i="93"/>
  <c r="L21" i="94"/>
  <c r="L21" i="93"/>
  <c r="L22" i="94"/>
  <c r="L22" i="93"/>
  <c r="L23" i="94"/>
  <c r="L23" i="93"/>
  <c r="L24" i="94"/>
  <c r="L24" i="93"/>
  <c r="K3" i="94"/>
  <c r="K3" i="93"/>
  <c r="K4" i="94"/>
  <c r="K4" i="93"/>
  <c r="K5" i="94"/>
  <c r="K5" i="93"/>
  <c r="K6" i="94"/>
  <c r="K6" i="93"/>
  <c r="K7" i="94"/>
  <c r="K7" i="93"/>
  <c r="K8" i="94"/>
  <c r="K8" i="93"/>
  <c r="K9" i="94"/>
  <c r="K9" i="93"/>
  <c r="K11" i="94"/>
  <c r="K11" i="93"/>
  <c r="K12" i="94"/>
  <c r="K12" i="93"/>
  <c r="K13" i="94"/>
  <c r="K13" i="93"/>
  <c r="K14" i="94"/>
  <c r="K14" i="93"/>
  <c r="K15" i="94"/>
  <c r="K15" i="93"/>
  <c r="K16" i="94"/>
  <c r="K16" i="93"/>
  <c r="K17" i="94"/>
  <c r="K17" i="93"/>
  <c r="K18" i="94"/>
  <c r="K18" i="93"/>
  <c r="AM18" i="93" s="1"/>
  <c r="K19" i="94"/>
  <c r="K19" i="93"/>
  <c r="K20" i="94"/>
  <c r="K20" i="93"/>
  <c r="K21" i="94"/>
  <c r="K21" i="93"/>
  <c r="K22" i="94"/>
  <c r="K22" i="93"/>
  <c r="K23" i="94"/>
  <c r="K23" i="93"/>
  <c r="K24" i="94"/>
  <c r="K24" i="93"/>
  <c r="J3" i="94"/>
  <c r="J3" i="93"/>
  <c r="J4" i="94"/>
  <c r="J4" i="93"/>
  <c r="J5" i="94"/>
  <c r="J5" i="93"/>
  <c r="J6" i="94"/>
  <c r="J6" i="93"/>
  <c r="J7" i="94"/>
  <c r="J7" i="93"/>
  <c r="J8" i="94"/>
  <c r="J8" i="93"/>
  <c r="J9" i="94"/>
  <c r="J9" i="93"/>
  <c r="J11" i="94"/>
  <c r="J11" i="93"/>
  <c r="J12" i="94"/>
  <c r="J12" i="93"/>
  <c r="J13" i="94"/>
  <c r="J13" i="93"/>
  <c r="J14" i="94"/>
  <c r="J14" i="93"/>
  <c r="J15" i="94"/>
  <c r="J15" i="93"/>
  <c r="J16" i="94"/>
  <c r="J16" i="93"/>
  <c r="J17" i="94"/>
  <c r="J17" i="93"/>
  <c r="J18" i="94"/>
  <c r="J18" i="93"/>
  <c r="J19" i="94"/>
  <c r="J19" i="93"/>
  <c r="J20" i="94"/>
  <c r="J20" i="93"/>
  <c r="J21" i="94"/>
  <c r="J21" i="93"/>
  <c r="J22" i="94"/>
  <c r="J22" i="93"/>
  <c r="J23" i="94"/>
  <c r="J23" i="93"/>
  <c r="J24" i="94"/>
  <c r="J24" i="93"/>
  <c r="I3" i="94"/>
  <c r="I3" i="93"/>
  <c r="I4" i="94"/>
  <c r="I4" i="93"/>
  <c r="I5" i="94"/>
  <c r="I5" i="93"/>
  <c r="I6" i="94"/>
  <c r="I6" i="93"/>
  <c r="I7" i="94"/>
  <c r="I7" i="93"/>
  <c r="I8" i="94"/>
  <c r="I8" i="93"/>
  <c r="I9" i="94"/>
  <c r="I9" i="93"/>
  <c r="I11" i="94"/>
  <c r="I11" i="93"/>
  <c r="I12" i="94"/>
  <c r="I12" i="93"/>
  <c r="I13" i="94"/>
  <c r="I13" i="93"/>
  <c r="I14" i="94"/>
  <c r="I14" i="93"/>
  <c r="I15" i="94"/>
  <c r="I15" i="93"/>
  <c r="I16" i="94"/>
  <c r="I16" i="93"/>
  <c r="I17" i="94"/>
  <c r="I17" i="93"/>
  <c r="I18" i="94"/>
  <c r="I18" i="93"/>
  <c r="I19" i="94"/>
  <c r="I19" i="93"/>
  <c r="I20" i="94"/>
  <c r="I20" i="93"/>
  <c r="I21" i="94"/>
  <c r="I21" i="93"/>
  <c r="I22" i="94"/>
  <c r="I22" i="93"/>
  <c r="I23" i="94"/>
  <c r="I23" i="93"/>
  <c r="I24" i="94"/>
  <c r="I24" i="93"/>
  <c r="H3" i="94"/>
  <c r="H3" i="93"/>
  <c r="H4" i="94"/>
  <c r="H4" i="93"/>
  <c r="H5" i="94"/>
  <c r="H5" i="93"/>
  <c r="H6" i="94"/>
  <c r="H6" i="93"/>
  <c r="H7" i="94"/>
  <c r="H7" i="93"/>
  <c r="H8" i="94"/>
  <c r="H8" i="93"/>
  <c r="H9" i="94"/>
  <c r="H9" i="93"/>
  <c r="H11" i="94"/>
  <c r="H11" i="93"/>
  <c r="H12" i="94"/>
  <c r="H12" i="93"/>
  <c r="H13" i="94"/>
  <c r="H13" i="93"/>
  <c r="H14" i="94"/>
  <c r="H14" i="93"/>
  <c r="H15" i="94"/>
  <c r="H15" i="93"/>
  <c r="H16" i="94"/>
  <c r="H16" i="93"/>
  <c r="H17" i="94"/>
  <c r="H17" i="93"/>
  <c r="H18" i="94"/>
  <c r="H18" i="93"/>
  <c r="H19" i="94"/>
  <c r="H19" i="93"/>
  <c r="H20" i="94"/>
  <c r="H20" i="93"/>
  <c r="H21" i="94"/>
  <c r="H21" i="93"/>
  <c r="H22" i="94"/>
  <c r="H22" i="93"/>
  <c r="H23" i="94"/>
  <c r="H23" i="93"/>
  <c r="H24" i="94"/>
  <c r="H24" i="93"/>
  <c r="G3" i="94"/>
  <c r="G3" i="93"/>
  <c r="G4" i="94"/>
  <c r="G4" i="93"/>
  <c r="G5" i="94"/>
  <c r="G5" i="93"/>
  <c r="G6" i="94"/>
  <c r="G6" i="93"/>
  <c r="G7" i="94"/>
  <c r="G7" i="93"/>
  <c r="G8" i="94"/>
  <c r="G8" i="93"/>
  <c r="G9" i="94"/>
  <c r="G9" i="93"/>
  <c r="G11" i="94"/>
  <c r="G11" i="93"/>
  <c r="G12" i="94"/>
  <c r="G12" i="93"/>
  <c r="G13" i="94"/>
  <c r="G13" i="93"/>
  <c r="G14" i="94"/>
  <c r="G14" i="93"/>
  <c r="G15" i="94"/>
  <c r="G15" i="93"/>
  <c r="G16" i="94"/>
  <c r="G16" i="93"/>
  <c r="G17" i="94"/>
  <c r="G17" i="93"/>
  <c r="G18" i="94"/>
  <c r="G18" i="93"/>
  <c r="G19" i="94"/>
  <c r="G19" i="93"/>
  <c r="G20" i="94"/>
  <c r="G20" i="93"/>
  <c r="G21" i="94"/>
  <c r="G21" i="93"/>
  <c r="G22" i="94"/>
  <c r="G22" i="93"/>
  <c r="G23" i="94"/>
  <c r="G23" i="93"/>
  <c r="G24" i="94"/>
  <c r="G24" i="93"/>
  <c r="F3" i="94"/>
  <c r="F3" i="93"/>
  <c r="F4" i="94"/>
  <c r="F4" i="93"/>
  <c r="F5" i="94"/>
  <c r="F5" i="93"/>
  <c r="F6" i="94"/>
  <c r="F6" i="93"/>
  <c r="F7" i="94"/>
  <c r="F7" i="93"/>
  <c r="F8" i="94"/>
  <c r="F8" i="93"/>
  <c r="F9" i="94"/>
  <c r="F9" i="93"/>
  <c r="F11" i="94"/>
  <c r="F11" i="93"/>
  <c r="F12" i="94"/>
  <c r="F12" i="93"/>
  <c r="F13" i="94"/>
  <c r="F13" i="93"/>
  <c r="F14" i="94"/>
  <c r="F14" i="93"/>
  <c r="F15" i="94"/>
  <c r="F15" i="93"/>
  <c r="F16" i="94"/>
  <c r="F16" i="93"/>
  <c r="F17" i="94"/>
  <c r="F17" i="93"/>
  <c r="F18" i="94"/>
  <c r="F18" i="93"/>
  <c r="F19" i="94"/>
  <c r="F19" i="93"/>
  <c r="F20" i="94"/>
  <c r="F20" i="93"/>
  <c r="F21" i="94"/>
  <c r="F21" i="93"/>
  <c r="F22" i="94"/>
  <c r="F22" i="93"/>
  <c r="F23" i="94"/>
  <c r="F23" i="93"/>
  <c r="F24" i="94"/>
  <c r="F24" i="93"/>
  <c r="E3" i="67"/>
  <c r="E5" i="67"/>
  <c r="AJ5" i="67" s="1"/>
  <c r="H5" i="61" s="1"/>
  <c r="E6" i="67"/>
  <c r="E8" i="94"/>
  <c r="E11" i="67"/>
  <c r="E12" i="67"/>
  <c r="E13" i="93"/>
  <c r="E14" i="67"/>
  <c r="E15" i="67"/>
  <c r="E20" i="67"/>
  <c r="E21" i="93"/>
  <c r="E22" i="67"/>
  <c r="AJ22" i="67" s="1"/>
  <c r="H22" i="61" s="1"/>
  <c r="E22" i="96" s="1"/>
  <c r="G22" i="96" s="1"/>
  <c r="E23" i="67"/>
  <c r="AK23" i="67" s="1"/>
  <c r="N23" i="61" s="1"/>
  <c r="E30" i="103"/>
  <c r="E23" i="103"/>
  <c r="E16" i="103"/>
  <c r="E9" i="103"/>
  <c r="E2" i="103"/>
  <c r="E31" i="103"/>
  <c r="E17" i="103"/>
  <c r="E10" i="103"/>
  <c r="E3" i="103"/>
  <c r="E32" i="103"/>
  <c r="E25" i="103"/>
  <c r="E18" i="103"/>
  <c r="E11" i="103"/>
  <c r="E26" i="103"/>
  <c r="E19" i="103"/>
  <c r="F33" i="103"/>
  <c r="F19" i="103"/>
  <c r="E6" i="103"/>
  <c r="E34" i="103"/>
  <c r="E7" i="103"/>
  <c r="E21" i="103"/>
  <c r="F35" i="103"/>
  <c r="E36" i="103"/>
  <c r="E29" i="103"/>
  <c r="E15" i="103"/>
  <c r="F36" i="103"/>
  <c r="E19" i="67"/>
  <c r="E5" i="73"/>
  <c r="E24" i="67"/>
  <c r="E16" i="67"/>
  <c r="AL16" i="67" s="1"/>
  <c r="O16" i="61" s="1"/>
  <c r="E5" i="71"/>
  <c r="E14" i="85"/>
  <c r="E14" i="71"/>
  <c r="E22" i="71"/>
  <c r="E22" i="85"/>
  <c r="E3" i="95"/>
  <c r="E6" i="85"/>
  <c r="X8" i="92"/>
  <c r="X8" i="91"/>
  <c r="U5" i="91"/>
  <c r="Q17" i="92"/>
  <c r="P6" i="91"/>
  <c r="N15" i="92"/>
  <c r="AJ22" i="77"/>
  <c r="BD20" i="136" l="1"/>
  <c r="BD19" i="136"/>
  <c r="BD6" i="135"/>
  <c r="BD4" i="135"/>
  <c r="BD6" i="134"/>
  <c r="BD19" i="132"/>
  <c r="AE18" i="92" s="1"/>
  <c r="BD25" i="132"/>
  <c r="BD13" i="131"/>
  <c r="AD12" i="92" s="1"/>
  <c r="BD12" i="130"/>
  <c r="BD15" i="129"/>
  <c r="AB14" i="91" s="1"/>
  <c r="BD16" i="128"/>
  <c r="BD10" i="128"/>
  <c r="BD21" i="128"/>
  <c r="AA20" i="91" s="1"/>
  <c r="BD13" i="128"/>
  <c r="AA12" i="92" s="1"/>
  <c r="BD16" i="127"/>
  <c r="BD12" i="127"/>
  <c r="Z11" i="91" s="1"/>
  <c r="BD10" i="127"/>
  <c r="Z9" i="91" s="1"/>
  <c r="BD22" i="127"/>
  <c r="BD21" i="127"/>
  <c r="Z20" i="92" s="1"/>
  <c r="BD17" i="127"/>
  <c r="BD8" i="127"/>
  <c r="BD6" i="126"/>
  <c r="Y5" i="92" s="1"/>
  <c r="BD21" i="126"/>
  <c r="BD9" i="126"/>
  <c r="BD5" i="126"/>
  <c r="Y4" i="92" s="1"/>
  <c r="BD13" i="126"/>
  <c r="BD8" i="126"/>
  <c r="Y7" i="92" s="1"/>
  <c r="BD9" i="125"/>
  <c r="BD22" i="125"/>
  <c r="BD15" i="125"/>
  <c r="BD13" i="125"/>
  <c r="X12" i="92" s="1"/>
  <c r="BD15" i="124"/>
  <c r="W14" i="92" s="1"/>
  <c r="BD7" i="124"/>
  <c r="BD21" i="124"/>
  <c r="BD13" i="124"/>
  <c r="BD18" i="123"/>
  <c r="V17" i="92" s="1"/>
  <c r="BD13" i="123"/>
  <c r="BD5" i="123"/>
  <c r="BD21" i="123"/>
  <c r="BD6" i="122"/>
  <c r="U5" i="92" s="1"/>
  <c r="BD23" i="122"/>
  <c r="BD18" i="122"/>
  <c r="BD13" i="122"/>
  <c r="BD25" i="122"/>
  <c r="U24" i="92" s="1"/>
  <c r="BD23" i="121"/>
  <c r="BD14" i="121"/>
  <c r="BD4" i="121"/>
  <c r="T3" i="92" s="1"/>
  <c r="BD16" i="121"/>
  <c r="BD6" i="121"/>
  <c r="BD5" i="121"/>
  <c r="T4" i="92" s="1"/>
  <c r="BD20" i="121"/>
  <c r="BD23" i="120"/>
  <c r="BD6" i="120"/>
  <c r="BD20" i="120"/>
  <c r="BD17" i="120"/>
  <c r="S16" i="92" s="1"/>
  <c r="BD13" i="120"/>
  <c r="BD5" i="119"/>
  <c r="BD20" i="119"/>
  <c r="BD18" i="119"/>
  <c r="BD16" i="119"/>
  <c r="BD13" i="119"/>
  <c r="BD18" i="118"/>
  <c r="Q17" i="91" s="1"/>
  <c r="BD10" i="118"/>
  <c r="Q9" i="91" s="1"/>
  <c r="BD9" i="118"/>
  <c r="BD23" i="118"/>
  <c r="BD15" i="118"/>
  <c r="BD7" i="118"/>
  <c r="Q6" i="92" s="1"/>
  <c r="BD22" i="118"/>
  <c r="BD13" i="118"/>
  <c r="BD8" i="118"/>
  <c r="Q7" i="92" s="1"/>
  <c r="BD4" i="118"/>
  <c r="BD7" i="117"/>
  <c r="P6" i="92" s="1"/>
  <c r="BD4" i="117"/>
  <c r="P3" i="91" s="1"/>
  <c r="BD18" i="117"/>
  <c r="BD12" i="117"/>
  <c r="BD5" i="117"/>
  <c r="BD16" i="115"/>
  <c r="N15" i="91" s="1"/>
  <c r="BD7" i="115"/>
  <c r="N6" i="92" s="1"/>
  <c r="BD23" i="115"/>
  <c r="BD18" i="115"/>
  <c r="BD14" i="115"/>
  <c r="BD12" i="114"/>
  <c r="M11" i="91" s="1"/>
  <c r="BD6" i="114"/>
  <c r="BD21" i="114"/>
  <c r="BD16" i="114"/>
  <c r="BD10" i="114"/>
  <c r="BD22" i="113"/>
  <c r="BD16" i="113"/>
  <c r="BD8" i="113"/>
  <c r="BD22" i="112"/>
  <c r="BD17" i="112"/>
  <c r="BD20" i="111"/>
  <c r="BD23" i="111"/>
  <c r="BD18" i="111"/>
  <c r="BD7" i="111"/>
  <c r="BD5" i="111"/>
  <c r="BD19" i="110"/>
  <c r="BD10" i="110"/>
  <c r="BD9" i="110"/>
  <c r="BD25" i="110"/>
  <c r="BD7" i="108"/>
  <c r="BD4" i="108"/>
  <c r="BD25" i="108"/>
  <c r="BD21" i="108"/>
  <c r="BD15" i="109"/>
  <c r="BD12" i="109"/>
  <c r="BD7" i="109"/>
  <c r="BD22" i="109"/>
  <c r="BD19" i="109"/>
  <c r="BD12" i="105"/>
  <c r="F11" i="91" s="1"/>
  <c r="BD25" i="105"/>
  <c r="BD23" i="105"/>
  <c r="F22" i="92" s="1"/>
  <c r="BD22" i="105"/>
  <c r="BD20" i="105"/>
  <c r="BD17" i="105"/>
  <c r="BD16" i="105"/>
  <c r="BD14" i="105"/>
  <c r="BD13" i="105"/>
  <c r="F12" i="91" s="1"/>
  <c r="BD10" i="105"/>
  <c r="BD21" i="105"/>
  <c r="BD19" i="105"/>
  <c r="E6" i="73"/>
  <c r="E19" i="85"/>
  <c r="AL22" i="89"/>
  <c r="AL21" i="89"/>
  <c r="E15" i="85"/>
  <c r="E13" i="85"/>
  <c r="E3" i="73"/>
  <c r="AJ9" i="88"/>
  <c r="E22" i="73"/>
  <c r="E17" i="73"/>
  <c r="E11" i="73"/>
  <c r="E11" i="71"/>
  <c r="E9" i="85"/>
  <c r="E12" i="71"/>
  <c r="E24" i="73"/>
  <c r="E3" i="71"/>
  <c r="E23" i="85"/>
  <c r="E21" i="85"/>
  <c r="E16" i="73"/>
  <c r="BD4" i="14"/>
  <c r="E3" i="91" s="1"/>
  <c r="M5" i="151"/>
  <c r="AG5" i="73"/>
  <c r="M8" i="151"/>
  <c r="AG8" i="73"/>
  <c r="AI12" i="85"/>
  <c r="AG12" i="71"/>
  <c r="AG14" i="95"/>
  <c r="AG14" i="78"/>
  <c r="M14" i="145"/>
  <c r="M17" i="151"/>
  <c r="AG17" i="73"/>
  <c r="BD19" i="134"/>
  <c r="AI20" i="85"/>
  <c r="AG20" i="71"/>
  <c r="AG22" i="95"/>
  <c r="M22" i="145"/>
  <c r="AG22" i="78"/>
  <c r="AI5" i="85"/>
  <c r="AG5" i="71"/>
  <c r="AI8" i="85"/>
  <c r="AG8" i="71"/>
  <c r="AG11" i="95"/>
  <c r="AG11" i="78"/>
  <c r="M11" i="145"/>
  <c r="M14" i="151"/>
  <c r="AG14" i="73"/>
  <c r="BD16" i="134"/>
  <c r="AI17" i="85"/>
  <c r="AG17" i="71"/>
  <c r="AG19" i="95"/>
  <c r="AG19" i="78"/>
  <c r="M19" i="145"/>
  <c r="M22" i="151"/>
  <c r="AG22" i="73"/>
  <c r="AG4" i="95"/>
  <c r="M4" i="145"/>
  <c r="AG4" i="78"/>
  <c r="AG7" i="95"/>
  <c r="M7" i="145"/>
  <c r="AG7" i="78"/>
  <c r="M11" i="151"/>
  <c r="AG11" i="73"/>
  <c r="AI14" i="85"/>
  <c r="AG14" i="71"/>
  <c r="BD15" i="134"/>
  <c r="AG14" i="92" s="1"/>
  <c r="AG16" i="95"/>
  <c r="M16" i="145"/>
  <c r="AG16" i="78"/>
  <c r="BD18" i="134"/>
  <c r="M19" i="151"/>
  <c r="AG19" i="73"/>
  <c r="AI22" i="85"/>
  <c r="AG22" i="71"/>
  <c r="AG24" i="95"/>
  <c r="M24" i="145"/>
  <c r="AG24" i="78"/>
  <c r="M7" i="151"/>
  <c r="AG7" i="73"/>
  <c r="AG13" i="95"/>
  <c r="M13" i="145"/>
  <c r="AG13" i="78"/>
  <c r="AI19" i="85"/>
  <c r="AG19" i="71"/>
  <c r="M24" i="151"/>
  <c r="AG24" i="73"/>
  <c r="AG9" i="95"/>
  <c r="M9" i="145"/>
  <c r="AG9" i="78"/>
  <c r="M13" i="151"/>
  <c r="AG13" i="73"/>
  <c r="AG18" i="95"/>
  <c r="M18" i="145"/>
  <c r="AG18" i="78"/>
  <c r="M21" i="151"/>
  <c r="AG21" i="73"/>
  <c r="AG3" i="95"/>
  <c r="M3" i="145"/>
  <c r="AG3" i="78"/>
  <c r="AI13" i="85"/>
  <c r="AG13" i="71"/>
  <c r="AG15" i="95"/>
  <c r="AG15" i="78"/>
  <c r="M15" i="145"/>
  <c r="M18" i="151"/>
  <c r="AG18" i="73"/>
  <c r="AI21" i="85"/>
  <c r="AG21" i="71"/>
  <c r="AG23" i="95"/>
  <c r="M23" i="145"/>
  <c r="AG23" i="78"/>
  <c r="M3" i="151"/>
  <c r="AG3" i="73"/>
  <c r="M6" i="151"/>
  <c r="AG6" i="73"/>
  <c r="AI9" i="85"/>
  <c r="AG9" i="71"/>
  <c r="AG12" i="95"/>
  <c r="M12" i="145"/>
  <c r="AG12" i="78"/>
  <c r="M15" i="151"/>
  <c r="AG15" i="73"/>
  <c r="AI18" i="85"/>
  <c r="AG18" i="71"/>
  <c r="AG20" i="95"/>
  <c r="M20" i="145"/>
  <c r="AG20" i="78"/>
  <c r="M23" i="151"/>
  <c r="AG23" i="73"/>
  <c r="BD25" i="134"/>
  <c r="M4" i="151"/>
  <c r="AG4" i="73"/>
  <c r="AI11" i="85"/>
  <c r="AG11" i="71"/>
  <c r="M16" i="151"/>
  <c r="AG16" i="73"/>
  <c r="AG21" i="95"/>
  <c r="M21" i="145"/>
  <c r="AG21" i="78"/>
  <c r="AI4" i="85"/>
  <c r="AG4" i="71"/>
  <c r="AI7" i="85"/>
  <c r="AG7" i="71"/>
  <c r="BD12" i="134"/>
  <c r="AI16" i="85"/>
  <c r="AG16" i="71"/>
  <c r="AG6" i="95"/>
  <c r="M6" i="145"/>
  <c r="AG6" i="78"/>
  <c r="M9" i="151"/>
  <c r="AG9" i="73"/>
  <c r="AI3" i="85"/>
  <c r="AG3" i="71"/>
  <c r="AG5" i="95"/>
  <c r="M5" i="145"/>
  <c r="AG5" i="78"/>
  <c r="AI6" i="85"/>
  <c r="AG6" i="71"/>
  <c r="AG8" i="95"/>
  <c r="M8" i="145"/>
  <c r="AG8" i="78"/>
  <c r="BD10" i="134"/>
  <c r="M12" i="151"/>
  <c r="AG12" i="73"/>
  <c r="AI15" i="85"/>
  <c r="AG15" i="71"/>
  <c r="AG17" i="95"/>
  <c r="M17" i="145"/>
  <c r="AG17" i="78"/>
  <c r="M20" i="151"/>
  <c r="AG20" i="73"/>
  <c r="AI23" i="85"/>
  <c r="AG23" i="71"/>
  <c r="AH16" i="85"/>
  <c r="AF16" i="71"/>
  <c r="AF18" i="95"/>
  <c r="AF18" i="78"/>
  <c r="L18" i="145"/>
  <c r="AH4" i="85"/>
  <c r="AF4" i="71"/>
  <c r="L9" i="151"/>
  <c r="AF9" i="73"/>
  <c r="AH21" i="85"/>
  <c r="AF21" i="71"/>
  <c r="BD5" i="133"/>
  <c r="AH9" i="85"/>
  <c r="AF9" i="71"/>
  <c r="L15" i="151"/>
  <c r="AF15" i="73"/>
  <c r="AF20" i="95"/>
  <c r="L20" i="145"/>
  <c r="AF20" i="78"/>
  <c r="L20" i="151"/>
  <c r="AF20" i="73"/>
  <c r="AF4" i="95"/>
  <c r="L4" i="145"/>
  <c r="AF4" i="78"/>
  <c r="L7" i="151"/>
  <c r="AF7" i="73"/>
  <c r="AH11" i="85"/>
  <c r="AF11" i="71"/>
  <c r="AF13" i="95"/>
  <c r="AF13" i="78"/>
  <c r="L13" i="145"/>
  <c r="L16" i="151"/>
  <c r="AF16" i="73"/>
  <c r="AH19" i="85"/>
  <c r="AF19" i="71"/>
  <c r="AF21" i="95"/>
  <c r="AF21" i="78"/>
  <c r="L21" i="145"/>
  <c r="L24" i="151"/>
  <c r="AF24" i="73"/>
  <c r="AH7" i="85"/>
  <c r="AF7" i="71"/>
  <c r="L13" i="151"/>
  <c r="AF13" i="73"/>
  <c r="AF6" i="95"/>
  <c r="AF6" i="78"/>
  <c r="L6" i="145"/>
  <c r="BD17" i="133"/>
  <c r="L18" i="151"/>
  <c r="AF18" i="73"/>
  <c r="L6" i="151"/>
  <c r="AF6" i="73"/>
  <c r="AF12" i="95"/>
  <c r="AF12" i="78"/>
  <c r="L12" i="145"/>
  <c r="BD22" i="133"/>
  <c r="L23" i="151"/>
  <c r="AF23" i="73"/>
  <c r="AH6" i="85"/>
  <c r="AF6" i="71"/>
  <c r="L12" i="151"/>
  <c r="AF12" i="73"/>
  <c r="AH23" i="85"/>
  <c r="AF23" i="71"/>
  <c r="AF3" i="71"/>
  <c r="AH3" i="85"/>
  <c r="AF5" i="95"/>
  <c r="AF5" i="78"/>
  <c r="L5" i="145"/>
  <c r="L8" i="151"/>
  <c r="AF8" i="73"/>
  <c r="AH12" i="85"/>
  <c r="AF12" i="71"/>
  <c r="AF14" i="95"/>
  <c r="L14" i="145"/>
  <c r="AF14" i="78"/>
  <c r="L17" i="151"/>
  <c r="AF17" i="73"/>
  <c r="AH20" i="85"/>
  <c r="AF20" i="71"/>
  <c r="AF22" i="95"/>
  <c r="L22" i="145"/>
  <c r="AF22" i="78"/>
  <c r="BD8" i="133"/>
  <c r="AF23" i="95"/>
  <c r="AF23" i="78"/>
  <c r="L23" i="145"/>
  <c r="AF3" i="95"/>
  <c r="L3" i="145"/>
  <c r="AF3" i="78"/>
  <c r="AH18" i="85"/>
  <c r="AF18" i="71"/>
  <c r="AF8" i="95"/>
  <c r="L8" i="145"/>
  <c r="AF8" i="78"/>
  <c r="BD19" i="133"/>
  <c r="BD4" i="133"/>
  <c r="L5" i="151"/>
  <c r="AF5" i="73"/>
  <c r="AH8" i="85"/>
  <c r="AF8" i="71"/>
  <c r="AF11" i="95"/>
  <c r="AF11" i="78"/>
  <c r="L11" i="145"/>
  <c r="L14" i="151"/>
  <c r="AF14" i="73"/>
  <c r="AH17" i="85"/>
  <c r="AF17" i="71"/>
  <c r="AF19" i="95"/>
  <c r="AF19" i="78"/>
  <c r="L19" i="145"/>
  <c r="L22" i="151"/>
  <c r="AF22" i="73"/>
  <c r="L4" i="151"/>
  <c r="AF4" i="73"/>
  <c r="AF9" i="95"/>
  <c r="L9" i="145"/>
  <c r="AF9" i="78"/>
  <c r="L21" i="151"/>
  <c r="AF21" i="73"/>
  <c r="AH13" i="85"/>
  <c r="AF13" i="71"/>
  <c r="AF15" i="95"/>
  <c r="L15" i="145"/>
  <c r="AF15" i="78"/>
  <c r="BD25" i="133"/>
  <c r="AF24" i="92" s="1"/>
  <c r="BD20" i="133"/>
  <c r="AF19" i="92" s="1"/>
  <c r="L3" i="151"/>
  <c r="AF3" i="73"/>
  <c r="AH15" i="85"/>
  <c r="AF15" i="71"/>
  <c r="AF17" i="95"/>
  <c r="AF17" i="78"/>
  <c r="L17" i="145"/>
  <c r="AH5" i="85"/>
  <c r="AF5" i="71"/>
  <c r="AF7" i="95"/>
  <c r="L7" i="145"/>
  <c r="AF7" i="78"/>
  <c r="L11" i="151"/>
  <c r="AF11" i="73"/>
  <c r="AH14" i="85"/>
  <c r="AF14" i="71"/>
  <c r="AF16" i="95"/>
  <c r="AF16" i="78"/>
  <c r="L16" i="145"/>
  <c r="L19" i="151"/>
  <c r="AF19" i="73"/>
  <c r="AH22" i="85"/>
  <c r="AF22" i="71"/>
  <c r="AF24" i="95"/>
  <c r="AF24" i="78"/>
  <c r="L24" i="145"/>
  <c r="AE24" i="91"/>
  <c r="AE24" i="92"/>
  <c r="AE8" i="95"/>
  <c r="K8" i="145"/>
  <c r="AE8" i="78"/>
  <c r="K20" i="151"/>
  <c r="AE20" i="73"/>
  <c r="AE18" i="91"/>
  <c r="K8" i="151"/>
  <c r="AE8" i="73"/>
  <c r="AE14" i="95"/>
  <c r="AE14" i="78"/>
  <c r="K14" i="145"/>
  <c r="AG20" i="85"/>
  <c r="AE20" i="71"/>
  <c r="AG8" i="85"/>
  <c r="AE8" i="71"/>
  <c r="K14" i="151"/>
  <c r="AE14" i="73"/>
  <c r="AE19" i="95"/>
  <c r="K19" i="145"/>
  <c r="AE19" i="78"/>
  <c r="K22" i="151"/>
  <c r="AE22" i="73"/>
  <c r="AG5" i="85"/>
  <c r="AE5" i="71"/>
  <c r="AE7" i="95"/>
  <c r="K7" i="145"/>
  <c r="AE7" i="78"/>
  <c r="AG22" i="85"/>
  <c r="AE22" i="71"/>
  <c r="AE3" i="95"/>
  <c r="K3" i="145"/>
  <c r="AE3" i="78"/>
  <c r="K6" i="151"/>
  <c r="AE6" i="73"/>
  <c r="AG9" i="85"/>
  <c r="AE9" i="71"/>
  <c r="AE12" i="95"/>
  <c r="AE12" i="78"/>
  <c r="K12" i="145"/>
  <c r="K15" i="151"/>
  <c r="AE15" i="73"/>
  <c r="BD18" i="132"/>
  <c r="AG18" i="85"/>
  <c r="AE18" i="71"/>
  <c r="AE20" i="95"/>
  <c r="AE20" i="78"/>
  <c r="K20" i="145"/>
  <c r="K23" i="151"/>
  <c r="AE23" i="73"/>
  <c r="K3" i="151"/>
  <c r="AE3" i="73"/>
  <c r="AG15" i="85"/>
  <c r="AE15" i="71"/>
  <c r="AE17" i="95"/>
  <c r="K17" i="145"/>
  <c r="AE17" i="78"/>
  <c r="AE5" i="95"/>
  <c r="K5" i="145"/>
  <c r="AE5" i="78"/>
  <c r="AE16" i="95"/>
  <c r="AE16" i="78"/>
  <c r="K16" i="145"/>
  <c r="AE4" i="95"/>
  <c r="K4" i="145"/>
  <c r="AE4" i="78"/>
  <c r="BD6" i="132"/>
  <c r="K7" i="151"/>
  <c r="AE7" i="73"/>
  <c r="AG11" i="85"/>
  <c r="AE11" i="71"/>
  <c r="AE13" i="95"/>
  <c r="K13" i="145"/>
  <c r="AE13" i="78"/>
  <c r="K16" i="151"/>
  <c r="AE16" i="73"/>
  <c r="AG19" i="85"/>
  <c r="AE19" i="71"/>
  <c r="BD21" i="132"/>
  <c r="AE21" i="95"/>
  <c r="AE21" i="78"/>
  <c r="K21" i="145"/>
  <c r="K24" i="151"/>
  <c r="AE24" i="73"/>
  <c r="AE3" i="71"/>
  <c r="AG3" i="85"/>
  <c r="AG12" i="85"/>
  <c r="AE12" i="71"/>
  <c r="K17" i="151"/>
  <c r="AE17" i="73"/>
  <c r="AE22" i="95"/>
  <c r="AE22" i="78"/>
  <c r="K22" i="145"/>
  <c r="AG17" i="85"/>
  <c r="AE17" i="71"/>
  <c r="BD9" i="132"/>
  <c r="AG14" i="85"/>
  <c r="AE14" i="71"/>
  <c r="K19" i="151"/>
  <c r="AE19" i="73"/>
  <c r="K4" i="151"/>
  <c r="AE4" i="73"/>
  <c r="AG7" i="85"/>
  <c r="AE7" i="71"/>
  <c r="AE9" i="95"/>
  <c r="K9" i="145"/>
  <c r="AE9" i="78"/>
  <c r="K13" i="151"/>
  <c r="AE13" i="73"/>
  <c r="AG16" i="85"/>
  <c r="AE16" i="71"/>
  <c r="AE18" i="95"/>
  <c r="K18" i="145"/>
  <c r="AE18" i="78"/>
  <c r="K21" i="151"/>
  <c r="AE21" i="73"/>
  <c r="AG6" i="85"/>
  <c r="AE6" i="71"/>
  <c r="K12" i="151"/>
  <c r="AE12" i="73"/>
  <c r="AG23" i="85"/>
  <c r="AE23" i="71"/>
  <c r="K5" i="151"/>
  <c r="AE5" i="73"/>
  <c r="AE11" i="95"/>
  <c r="K11" i="145"/>
  <c r="AE11" i="78"/>
  <c r="K11" i="151"/>
  <c r="AE11" i="73"/>
  <c r="BD22" i="132"/>
  <c r="AE24" i="95"/>
  <c r="AE24" i="78"/>
  <c r="K24" i="145"/>
  <c r="AG4" i="85"/>
  <c r="AE4" i="71"/>
  <c r="AE6" i="95"/>
  <c r="AE6" i="78"/>
  <c r="K6" i="145"/>
  <c r="K9" i="151"/>
  <c r="AE9" i="73"/>
  <c r="AG13" i="85"/>
  <c r="AE13" i="71"/>
  <c r="AE15" i="95"/>
  <c r="AE15" i="78"/>
  <c r="K15" i="145"/>
  <c r="K18" i="151"/>
  <c r="AE18" i="73"/>
  <c r="AG21" i="85"/>
  <c r="AE21" i="71"/>
  <c r="AE23" i="95"/>
  <c r="AE23" i="78"/>
  <c r="K23" i="145"/>
  <c r="AD11" i="95"/>
  <c r="J11" i="145"/>
  <c r="AD11" i="78"/>
  <c r="BD6" i="131"/>
  <c r="AD5" i="91" s="1"/>
  <c r="AD7" i="95"/>
  <c r="J7" i="145"/>
  <c r="AD7" i="78"/>
  <c r="AD16" i="95"/>
  <c r="AD16" i="78"/>
  <c r="J16" i="145"/>
  <c r="J7" i="151"/>
  <c r="AD7" i="73"/>
  <c r="AF19" i="85"/>
  <c r="AD19" i="71"/>
  <c r="AD21" i="95"/>
  <c r="J21" i="145"/>
  <c r="AD21" i="78"/>
  <c r="J13" i="151"/>
  <c r="AD13" i="73"/>
  <c r="AD18" i="95"/>
  <c r="AD18" i="78"/>
  <c r="J18" i="145"/>
  <c r="AD3" i="71"/>
  <c r="AF3" i="85"/>
  <c r="AD5" i="95"/>
  <c r="AD5" i="78"/>
  <c r="J5" i="145"/>
  <c r="J8" i="151"/>
  <c r="AD8" i="73"/>
  <c r="AF12" i="85"/>
  <c r="AD12" i="71"/>
  <c r="AD14" i="95"/>
  <c r="J14" i="145"/>
  <c r="AD14" i="78"/>
  <c r="J17" i="151"/>
  <c r="AD17" i="73"/>
  <c r="AF20" i="85"/>
  <c r="AD20" i="71"/>
  <c r="AD22" i="95"/>
  <c r="J22" i="145"/>
  <c r="AD22" i="78"/>
  <c r="AF17" i="85"/>
  <c r="AD17" i="71"/>
  <c r="AF5" i="85"/>
  <c r="AD5" i="71"/>
  <c r="BD9" i="131"/>
  <c r="AD8" i="91" s="1"/>
  <c r="J11" i="151"/>
  <c r="AD11" i="73"/>
  <c r="AD24" i="95"/>
  <c r="J24" i="145"/>
  <c r="AD24" i="78"/>
  <c r="AF11" i="85"/>
  <c r="AD11" i="71"/>
  <c r="J16" i="151"/>
  <c r="AD16" i="73"/>
  <c r="J4" i="151"/>
  <c r="AD4" i="73"/>
  <c r="AF16" i="85"/>
  <c r="AD16" i="71"/>
  <c r="J21" i="151"/>
  <c r="AD21" i="73"/>
  <c r="AF4" i="85"/>
  <c r="AD4" i="71"/>
  <c r="AD6" i="95"/>
  <c r="AD6" i="78"/>
  <c r="J6" i="145"/>
  <c r="J9" i="151"/>
  <c r="AD9" i="73"/>
  <c r="AF13" i="85"/>
  <c r="AD13" i="71"/>
  <c r="AD15" i="95"/>
  <c r="J15" i="145"/>
  <c r="AD15" i="78"/>
  <c r="J18" i="151"/>
  <c r="AD18" i="73"/>
  <c r="BD19" i="131"/>
  <c r="AF21" i="85"/>
  <c r="AD21" i="71"/>
  <c r="AD23" i="95"/>
  <c r="J23" i="145"/>
  <c r="AD23" i="78"/>
  <c r="AF8" i="85"/>
  <c r="AD8" i="71"/>
  <c r="J14" i="151"/>
  <c r="AD14" i="73"/>
  <c r="J22" i="151"/>
  <c r="AD22" i="73"/>
  <c r="AF14" i="85"/>
  <c r="AD14" i="71"/>
  <c r="J19" i="151"/>
  <c r="AD19" i="73"/>
  <c r="AF22" i="85"/>
  <c r="AD22" i="71"/>
  <c r="AD4" i="95"/>
  <c r="AD4" i="78"/>
  <c r="J4" i="145"/>
  <c r="AF7" i="85"/>
  <c r="AD7" i="71"/>
  <c r="AD9" i="95"/>
  <c r="J9" i="145"/>
  <c r="AD9" i="78"/>
  <c r="AD12" i="91"/>
  <c r="AD3" i="95"/>
  <c r="J3" i="145"/>
  <c r="AD3" i="78"/>
  <c r="J6" i="151"/>
  <c r="AD6" i="73"/>
  <c r="AF9" i="85"/>
  <c r="AD9" i="71"/>
  <c r="AD12" i="95"/>
  <c r="AD12" i="78"/>
  <c r="J12" i="145"/>
  <c r="J15" i="151"/>
  <c r="AD15" i="73"/>
  <c r="AF18" i="85"/>
  <c r="AD18" i="71"/>
  <c r="AD20" i="95"/>
  <c r="AD20" i="78"/>
  <c r="J20" i="145"/>
  <c r="BD22" i="131"/>
  <c r="J23" i="151"/>
  <c r="AD23" i="73"/>
  <c r="J5" i="151"/>
  <c r="AD5" i="73"/>
  <c r="AD19" i="95"/>
  <c r="J19" i="145"/>
  <c r="AD19" i="78"/>
  <c r="AD13" i="95"/>
  <c r="J13" i="145"/>
  <c r="AD13" i="78"/>
  <c r="J24" i="151"/>
  <c r="AD24" i="73"/>
  <c r="BD12" i="131"/>
  <c r="J3" i="151"/>
  <c r="AD3" i="73"/>
  <c r="AF6" i="85"/>
  <c r="AD6" i="71"/>
  <c r="AD8" i="95"/>
  <c r="AD8" i="78"/>
  <c r="J8" i="145"/>
  <c r="BD10" i="131"/>
  <c r="J12" i="151"/>
  <c r="AD12" i="73"/>
  <c r="AF15" i="85"/>
  <c r="AD15" i="71"/>
  <c r="AD17" i="95"/>
  <c r="J17" i="145"/>
  <c r="AD17" i="78"/>
  <c r="J20" i="151"/>
  <c r="AD20" i="73"/>
  <c r="AF23" i="85"/>
  <c r="AD23" i="71"/>
  <c r="AC11" i="92"/>
  <c r="AC11" i="91"/>
  <c r="I4" i="151"/>
  <c r="AC4" i="73"/>
  <c r="AE19" i="85"/>
  <c r="AC19" i="71"/>
  <c r="AC21" i="95"/>
  <c r="AC21" i="78"/>
  <c r="I21" i="145"/>
  <c r="I24" i="151"/>
  <c r="AC24" i="73"/>
  <c r="I13" i="151"/>
  <c r="AC13" i="73"/>
  <c r="I6" i="151"/>
  <c r="AC6" i="73"/>
  <c r="I18" i="151"/>
  <c r="AC18" i="73"/>
  <c r="AC4" i="95"/>
  <c r="AC4" i="78"/>
  <c r="I4" i="145"/>
  <c r="I7" i="151"/>
  <c r="AC7" i="73"/>
  <c r="AE11" i="85"/>
  <c r="AC11" i="71"/>
  <c r="AE14" i="85"/>
  <c r="AC14" i="71"/>
  <c r="AC16" i="95"/>
  <c r="AC16" i="78"/>
  <c r="I16" i="145"/>
  <c r="BD18" i="130"/>
  <c r="I19" i="151"/>
  <c r="AC19" i="73"/>
  <c r="AE22" i="85"/>
  <c r="AC22" i="71"/>
  <c r="AC24" i="95"/>
  <c r="AC24" i="78"/>
  <c r="I24" i="145"/>
  <c r="AE7" i="85"/>
  <c r="AC7" i="71"/>
  <c r="I16" i="151"/>
  <c r="AC16" i="73"/>
  <c r="AE4" i="85"/>
  <c r="AC4" i="71"/>
  <c r="I9" i="151"/>
  <c r="AC9" i="73"/>
  <c r="BD20" i="130"/>
  <c r="AE21" i="85"/>
  <c r="AC21" i="71"/>
  <c r="AC23" i="95"/>
  <c r="I23" i="145"/>
  <c r="AC23" i="78"/>
  <c r="I3" i="151"/>
  <c r="AC3" i="73"/>
  <c r="AC8" i="95"/>
  <c r="I8" i="145"/>
  <c r="AC8" i="78"/>
  <c r="BD14" i="130"/>
  <c r="I15" i="151"/>
  <c r="AC15" i="73"/>
  <c r="AC20" i="95"/>
  <c r="AC20" i="78"/>
  <c r="I20" i="145"/>
  <c r="AC3" i="71"/>
  <c r="AE3" i="85"/>
  <c r="AC5" i="95"/>
  <c r="I5" i="145"/>
  <c r="AC5" i="78"/>
  <c r="BD7" i="130"/>
  <c r="I8" i="151"/>
  <c r="AC8" i="73"/>
  <c r="I12" i="151"/>
  <c r="AC12" i="73"/>
  <c r="AE15" i="85"/>
  <c r="AC15" i="71"/>
  <c r="AC17" i="95"/>
  <c r="I17" i="145"/>
  <c r="AC17" i="78"/>
  <c r="I20" i="151"/>
  <c r="AC20" i="73"/>
  <c r="AE23" i="85"/>
  <c r="AC23" i="71"/>
  <c r="AC13" i="95"/>
  <c r="AC13" i="78"/>
  <c r="I13" i="145"/>
  <c r="AC6" i="95"/>
  <c r="I6" i="145"/>
  <c r="AC6" i="78"/>
  <c r="AE16" i="85"/>
  <c r="AC16" i="71"/>
  <c r="I21" i="151"/>
  <c r="AC21" i="73"/>
  <c r="AE9" i="85"/>
  <c r="AC9" i="71"/>
  <c r="AC15" i="95"/>
  <c r="I15" i="145"/>
  <c r="AC15" i="78"/>
  <c r="AE6" i="85"/>
  <c r="AC6" i="71"/>
  <c r="AC12" i="95"/>
  <c r="AC12" i="78"/>
  <c r="I12" i="145"/>
  <c r="BD16" i="130"/>
  <c r="AE18" i="85"/>
  <c r="AC18" i="71"/>
  <c r="BD22" i="130"/>
  <c r="I23" i="151"/>
  <c r="AC23" i="73"/>
  <c r="BD4" i="130"/>
  <c r="I5" i="151"/>
  <c r="AC5" i="73"/>
  <c r="AE8" i="85"/>
  <c r="AC8" i="71"/>
  <c r="AC11" i="95"/>
  <c r="AC11" i="78"/>
  <c r="I11" i="145"/>
  <c r="AE12" i="85"/>
  <c r="AC12" i="71"/>
  <c r="AC14" i="95"/>
  <c r="AC14" i="78"/>
  <c r="I14" i="145"/>
  <c r="I17" i="151"/>
  <c r="AC17" i="73"/>
  <c r="AE20" i="85"/>
  <c r="AC20" i="71"/>
  <c r="AC22" i="95"/>
  <c r="AC22" i="78"/>
  <c r="I22" i="145"/>
  <c r="BD25" i="130"/>
  <c r="AC9" i="95"/>
  <c r="I9" i="145"/>
  <c r="AC9" i="78"/>
  <c r="AC18" i="95"/>
  <c r="I18" i="145"/>
  <c r="AC18" i="78"/>
  <c r="AC3" i="95"/>
  <c r="I3" i="145"/>
  <c r="AC3" i="78"/>
  <c r="AE13" i="85"/>
  <c r="AC13" i="71"/>
  <c r="AE5" i="85"/>
  <c r="AC5" i="71"/>
  <c r="AC7" i="95"/>
  <c r="AC7" i="78"/>
  <c r="I7" i="145"/>
  <c r="I11" i="151"/>
  <c r="AC11" i="73"/>
  <c r="I14" i="151"/>
  <c r="AC14" i="73"/>
  <c r="AE17" i="85"/>
  <c r="AC17" i="71"/>
  <c r="AC19" i="95"/>
  <c r="I19" i="145"/>
  <c r="AC19" i="78"/>
  <c r="BD21" i="130"/>
  <c r="I22" i="151"/>
  <c r="AC22" i="73"/>
  <c r="AB8" i="95"/>
  <c r="H8" i="145"/>
  <c r="AB8" i="78"/>
  <c r="AD18" i="85"/>
  <c r="AB18" i="71"/>
  <c r="H23" i="151"/>
  <c r="AB23" i="73"/>
  <c r="AD3" i="85"/>
  <c r="AB3" i="71"/>
  <c r="H8" i="151"/>
  <c r="AB8" i="73"/>
  <c r="H20" i="151"/>
  <c r="AB20" i="73"/>
  <c r="H5" i="151"/>
  <c r="AB5" i="73"/>
  <c r="AB22" i="95"/>
  <c r="H22" i="145"/>
  <c r="AB22" i="78"/>
  <c r="AB3" i="95"/>
  <c r="H3" i="145"/>
  <c r="AB3" i="78"/>
  <c r="H6" i="151"/>
  <c r="AB6" i="73"/>
  <c r="AD9" i="85"/>
  <c r="AB9" i="71"/>
  <c r="AB12" i="95"/>
  <c r="AB12" i="78"/>
  <c r="H12" i="145"/>
  <c r="AB15" i="95"/>
  <c r="AB15" i="78"/>
  <c r="H15" i="145"/>
  <c r="H18" i="151"/>
  <c r="AB18" i="73"/>
  <c r="AD21" i="85"/>
  <c r="AB21" i="71"/>
  <c r="AB23" i="95"/>
  <c r="AB23" i="78"/>
  <c r="H23" i="145"/>
  <c r="H3" i="151"/>
  <c r="AB3" i="73"/>
  <c r="H15" i="151"/>
  <c r="AB15" i="73"/>
  <c r="AD12" i="85"/>
  <c r="AB12" i="71"/>
  <c r="AB17" i="95"/>
  <c r="AB17" i="78"/>
  <c r="H17" i="145"/>
  <c r="AD23" i="85"/>
  <c r="AB23" i="71"/>
  <c r="AD8" i="85"/>
  <c r="AB8" i="71"/>
  <c r="AB11" i="95"/>
  <c r="H11" i="145"/>
  <c r="AB11" i="78"/>
  <c r="AD20" i="85"/>
  <c r="AB20" i="71"/>
  <c r="AB7" i="95"/>
  <c r="H7" i="145"/>
  <c r="AB7" i="78"/>
  <c r="AB4" i="95"/>
  <c r="AB4" i="78"/>
  <c r="H4" i="145"/>
  <c r="BD5" i="129"/>
  <c r="AB4" i="92" s="1"/>
  <c r="H7" i="151"/>
  <c r="AB7" i="73"/>
  <c r="AD11" i="85"/>
  <c r="AB11" i="71"/>
  <c r="AB13" i="95"/>
  <c r="AB13" i="78"/>
  <c r="H13" i="145"/>
  <c r="BD14" i="129"/>
  <c r="AB13" i="92" s="1"/>
  <c r="AB16" i="95"/>
  <c r="AB16" i="78"/>
  <c r="H16" i="145"/>
  <c r="H19" i="151"/>
  <c r="AB19" i="73"/>
  <c r="AD22" i="85"/>
  <c r="AB22" i="71"/>
  <c r="BD23" i="129"/>
  <c r="AB22" i="91" s="1"/>
  <c r="AB24" i="95"/>
  <c r="H24" i="145"/>
  <c r="AB24" i="78"/>
  <c r="AD15" i="85"/>
  <c r="AB15" i="71"/>
  <c r="H17" i="151"/>
  <c r="AB17" i="73"/>
  <c r="AD5" i="85"/>
  <c r="AB5" i="71"/>
  <c r="H11" i="151"/>
  <c r="AB11" i="73"/>
  <c r="AD17" i="85"/>
  <c r="AB17" i="71"/>
  <c r="H4" i="151"/>
  <c r="AB4" i="73"/>
  <c r="AD7" i="85"/>
  <c r="AB7" i="71"/>
  <c r="AB9" i="95"/>
  <c r="AB9" i="78"/>
  <c r="H9" i="145"/>
  <c r="H13" i="151"/>
  <c r="AB13" i="73"/>
  <c r="H16" i="151"/>
  <c r="AB16" i="73"/>
  <c r="AD19" i="85"/>
  <c r="AB19" i="71"/>
  <c r="AB21" i="95"/>
  <c r="H21" i="145"/>
  <c r="AB21" i="78"/>
  <c r="H24" i="151"/>
  <c r="AB24" i="73"/>
  <c r="AD6" i="85"/>
  <c r="AB6" i="71"/>
  <c r="H12" i="151"/>
  <c r="AB12" i="73"/>
  <c r="AB20" i="95"/>
  <c r="AB20" i="78"/>
  <c r="H20" i="145"/>
  <c r="AB5" i="95"/>
  <c r="AB5" i="78"/>
  <c r="H5" i="145"/>
  <c r="AB14" i="95"/>
  <c r="H14" i="145"/>
  <c r="AB14" i="78"/>
  <c r="H14" i="151"/>
  <c r="AB14" i="73"/>
  <c r="AD14" i="85"/>
  <c r="AB14" i="71"/>
  <c r="AB19" i="95"/>
  <c r="H19" i="145"/>
  <c r="AB19" i="78"/>
  <c r="H22" i="151"/>
  <c r="AB22" i="73"/>
  <c r="AD4" i="85"/>
  <c r="AB4" i="71"/>
  <c r="AB6" i="95"/>
  <c r="H6" i="145"/>
  <c r="AB6" i="78"/>
  <c r="H9" i="151"/>
  <c r="AB9" i="73"/>
  <c r="AD13" i="85"/>
  <c r="AB13" i="71"/>
  <c r="AD16" i="85"/>
  <c r="AB16" i="71"/>
  <c r="AB18" i="95"/>
  <c r="H18" i="145"/>
  <c r="AB18" i="78"/>
  <c r="H21" i="151"/>
  <c r="AB21" i="73"/>
  <c r="AA15" i="91"/>
  <c r="AA15" i="92"/>
  <c r="AA9" i="92"/>
  <c r="AA9" i="91"/>
  <c r="AC4" i="85"/>
  <c r="AA4" i="71"/>
  <c r="AA3" i="95"/>
  <c r="G3" i="145"/>
  <c r="AA3" i="78"/>
  <c r="G6" i="151"/>
  <c r="AA6" i="73"/>
  <c r="AC16" i="85"/>
  <c r="AA16" i="71"/>
  <c r="AA18" i="95"/>
  <c r="G18" i="145"/>
  <c r="AA18" i="78"/>
  <c r="BD4" i="128"/>
  <c r="AA7" i="95"/>
  <c r="G7" i="145"/>
  <c r="AA7" i="78"/>
  <c r="G17" i="151"/>
  <c r="AA17" i="73"/>
  <c r="AA22" i="95"/>
  <c r="G22" i="145"/>
  <c r="AA22" i="78"/>
  <c r="AA4" i="95"/>
  <c r="AA4" i="78"/>
  <c r="G4" i="145"/>
  <c r="G7" i="151"/>
  <c r="AA7" i="73"/>
  <c r="G11" i="151"/>
  <c r="AA11" i="73"/>
  <c r="AC14" i="85"/>
  <c r="AA14" i="71"/>
  <c r="AC17" i="85"/>
  <c r="AA17" i="71"/>
  <c r="AA19" i="95"/>
  <c r="G19" i="145"/>
  <c r="AA19" i="78"/>
  <c r="G22" i="151"/>
  <c r="AA22" i="73"/>
  <c r="AA6" i="95"/>
  <c r="AA6" i="78"/>
  <c r="G6" i="145"/>
  <c r="G13" i="151"/>
  <c r="AA13" i="73"/>
  <c r="BD6" i="128"/>
  <c r="AC9" i="85"/>
  <c r="AA9" i="71"/>
  <c r="AC13" i="85"/>
  <c r="AA13" i="71"/>
  <c r="AA15" i="95"/>
  <c r="G15" i="145"/>
  <c r="AA15" i="78"/>
  <c r="AA20" i="92"/>
  <c r="AC5" i="85"/>
  <c r="AA5" i="71"/>
  <c r="AA11" i="95"/>
  <c r="G11" i="145"/>
  <c r="AA11" i="78"/>
  <c r="G14" i="151"/>
  <c r="AA14" i="73"/>
  <c r="AC20" i="85"/>
  <c r="AA20" i="71"/>
  <c r="G4" i="151"/>
  <c r="AA4" i="73"/>
  <c r="AC7" i="85"/>
  <c r="AA7" i="71"/>
  <c r="AA9" i="95"/>
  <c r="G9" i="145"/>
  <c r="AA9" i="78"/>
  <c r="AC11" i="85"/>
  <c r="AA11" i="71"/>
  <c r="AA13" i="95"/>
  <c r="G13" i="145"/>
  <c r="AA13" i="78"/>
  <c r="AA16" i="95"/>
  <c r="AA16" i="78"/>
  <c r="G16" i="145"/>
  <c r="G19" i="151"/>
  <c r="AA19" i="73"/>
  <c r="AC22" i="85"/>
  <c r="AA22" i="71"/>
  <c r="AA24" i="95"/>
  <c r="AA24" i="78"/>
  <c r="G24" i="145"/>
  <c r="G16" i="151"/>
  <c r="AA16" i="73"/>
  <c r="AA21" i="95"/>
  <c r="G21" i="145"/>
  <c r="AA21" i="78"/>
  <c r="G3" i="151"/>
  <c r="AA3" i="73"/>
  <c r="AA8" i="95"/>
  <c r="G8" i="145"/>
  <c r="AA8" i="78"/>
  <c r="AA12" i="95"/>
  <c r="G12" i="145"/>
  <c r="AA12" i="78"/>
  <c r="BD15" i="128"/>
  <c r="AC21" i="85"/>
  <c r="AA21" i="71"/>
  <c r="BD25" i="128"/>
  <c r="AC3" i="85"/>
  <c r="AA3" i="71"/>
  <c r="AA5" i="95"/>
  <c r="G5" i="145"/>
  <c r="AA5" i="78"/>
  <c r="G8" i="151"/>
  <c r="AA8" i="73"/>
  <c r="G12" i="151"/>
  <c r="AA12" i="73"/>
  <c r="AC15" i="85"/>
  <c r="AA15" i="71"/>
  <c r="BD17" i="128"/>
  <c r="AC18" i="85"/>
  <c r="AA18" i="71"/>
  <c r="AA20" i="95"/>
  <c r="G20" i="145"/>
  <c r="AA20" i="78"/>
  <c r="BD23" i="128"/>
  <c r="G23" i="151"/>
  <c r="AA23" i="73"/>
  <c r="G9" i="151"/>
  <c r="AA9" i="73"/>
  <c r="AC19" i="85"/>
  <c r="AA19" i="71"/>
  <c r="G24" i="151"/>
  <c r="AA24" i="73"/>
  <c r="BD20" i="128"/>
  <c r="G21" i="151"/>
  <c r="AA21" i="73"/>
  <c r="AA12" i="91"/>
  <c r="AC6" i="85"/>
  <c r="AA6" i="71"/>
  <c r="G15" i="151"/>
  <c r="AA15" i="73"/>
  <c r="G18" i="151"/>
  <c r="AA18" i="73"/>
  <c r="AA23" i="95"/>
  <c r="G23" i="145"/>
  <c r="AA23" i="78"/>
  <c r="G5" i="151"/>
  <c r="AA5" i="73"/>
  <c r="AC8" i="85"/>
  <c r="AA8" i="71"/>
  <c r="AC12" i="85"/>
  <c r="AA12" i="71"/>
  <c r="AA14" i="95"/>
  <c r="AA14" i="78"/>
  <c r="G14" i="145"/>
  <c r="AA17" i="95"/>
  <c r="AA17" i="78"/>
  <c r="G17" i="145"/>
  <c r="G20" i="151"/>
  <c r="AA20" i="73"/>
  <c r="BD22" i="128"/>
  <c r="AC23" i="85"/>
  <c r="AA23" i="71"/>
  <c r="Z7" i="91"/>
  <c r="Z7" i="92"/>
  <c r="Z15" i="91"/>
  <c r="Z15" i="92"/>
  <c r="Z21" i="91"/>
  <c r="Z21" i="92"/>
  <c r="Z8" i="95"/>
  <c r="Z8" i="78"/>
  <c r="F8" i="145"/>
  <c r="F5" i="151"/>
  <c r="Z5" i="73"/>
  <c r="Z14" i="95"/>
  <c r="F14" i="145"/>
  <c r="Z14" i="78"/>
  <c r="BD20" i="127"/>
  <c r="Z9" i="92"/>
  <c r="Z11" i="92"/>
  <c r="AB5" i="85"/>
  <c r="Z5" i="71"/>
  <c r="Z7" i="95"/>
  <c r="Z7" i="78"/>
  <c r="F7" i="145"/>
  <c r="AB8" i="85"/>
  <c r="Z8" i="71"/>
  <c r="BD13" i="127"/>
  <c r="F14" i="151"/>
  <c r="Z14" i="73"/>
  <c r="Z4" i="95"/>
  <c r="Z4" i="78"/>
  <c r="F4" i="145"/>
  <c r="F11" i="151"/>
  <c r="Z11" i="73"/>
  <c r="AB17" i="85"/>
  <c r="Z17" i="71"/>
  <c r="F3" i="151"/>
  <c r="Z3" i="73"/>
  <c r="AB6" i="85"/>
  <c r="Z6" i="71"/>
  <c r="AB9" i="85"/>
  <c r="Z9" i="71"/>
  <c r="Z12" i="95"/>
  <c r="F12" i="145"/>
  <c r="Z12" i="78"/>
  <c r="F15" i="151"/>
  <c r="Z15" i="73"/>
  <c r="BD18" i="127"/>
  <c r="F18" i="151"/>
  <c r="Z18" i="73"/>
  <c r="AB21" i="85"/>
  <c r="Z21" i="71"/>
  <c r="AB3" i="85"/>
  <c r="Z3" i="71"/>
  <c r="BD4" i="127"/>
  <c r="AB12" i="85"/>
  <c r="Z12" i="71"/>
  <c r="F20" i="151"/>
  <c r="Z20" i="73"/>
  <c r="Z11" i="95"/>
  <c r="F11" i="145"/>
  <c r="Z11" i="78"/>
  <c r="BD19" i="127"/>
  <c r="AB20" i="85"/>
  <c r="Z20" i="71"/>
  <c r="F7" i="151"/>
  <c r="Z7" i="73"/>
  <c r="F4" i="151"/>
  <c r="Z4" i="73"/>
  <c r="AB7" i="85"/>
  <c r="Z7" i="71"/>
  <c r="BD9" i="127"/>
  <c r="AB11" i="85"/>
  <c r="Z11" i="71"/>
  <c r="Z13" i="95"/>
  <c r="F13" i="145"/>
  <c r="Z13" i="78"/>
  <c r="Z16" i="95"/>
  <c r="F16" i="145"/>
  <c r="Z16" i="78"/>
  <c r="F19" i="151"/>
  <c r="Z19" i="73"/>
  <c r="F22" i="151"/>
  <c r="Z22" i="73"/>
  <c r="Z5" i="95"/>
  <c r="Z5" i="78"/>
  <c r="F5" i="145"/>
  <c r="F12" i="151"/>
  <c r="Z12" i="73"/>
  <c r="AB15" i="85"/>
  <c r="Z15" i="71"/>
  <c r="BD5" i="127"/>
  <c r="F8" i="151"/>
  <c r="Z8" i="73"/>
  <c r="BD14" i="127"/>
  <c r="Z17" i="95"/>
  <c r="F17" i="145"/>
  <c r="Z17" i="78"/>
  <c r="F23" i="151"/>
  <c r="Z23" i="73"/>
  <c r="F17" i="151"/>
  <c r="Z17" i="73"/>
  <c r="AB23" i="85"/>
  <c r="Z23" i="71"/>
  <c r="BD7" i="127"/>
  <c r="Z20" i="91"/>
  <c r="AB4" i="85"/>
  <c r="Z4" i="71"/>
  <c r="Z6" i="95"/>
  <c r="Z6" i="78"/>
  <c r="F6" i="145"/>
  <c r="Z9" i="95"/>
  <c r="Z9" i="78"/>
  <c r="F9" i="145"/>
  <c r="F13" i="151"/>
  <c r="Z13" i="73"/>
  <c r="F16" i="151"/>
  <c r="Z16" i="73"/>
  <c r="AB19" i="85"/>
  <c r="Z19" i="71"/>
  <c r="Z21" i="95"/>
  <c r="F21" i="145"/>
  <c r="Z21" i="78"/>
  <c r="AB22" i="85"/>
  <c r="Z22" i="71"/>
  <c r="Z24" i="95"/>
  <c r="Z24" i="78"/>
  <c r="F24" i="145"/>
  <c r="AB18" i="85"/>
  <c r="Z18" i="71"/>
  <c r="Z20" i="95"/>
  <c r="F20" i="145"/>
  <c r="Z20" i="78"/>
  <c r="Z23" i="95"/>
  <c r="F23" i="145"/>
  <c r="Z23" i="78"/>
  <c r="BD6" i="127"/>
  <c r="AB14" i="85"/>
  <c r="Z14" i="71"/>
  <c r="Z19" i="95"/>
  <c r="F19" i="145"/>
  <c r="Z19" i="78"/>
  <c r="Z22" i="95"/>
  <c r="Z22" i="78"/>
  <c r="F22" i="145"/>
  <c r="Z3" i="95"/>
  <c r="F3" i="145"/>
  <c r="Z3" i="78"/>
  <c r="F6" i="151"/>
  <c r="Z6" i="73"/>
  <c r="F9" i="151"/>
  <c r="Z9" i="73"/>
  <c r="AB13" i="85"/>
  <c r="Z13" i="71"/>
  <c r="Z15" i="95"/>
  <c r="F15" i="145"/>
  <c r="Z15" i="78"/>
  <c r="AB16" i="85"/>
  <c r="Z16" i="71"/>
  <c r="Z18" i="95"/>
  <c r="Z18" i="78"/>
  <c r="F18" i="145"/>
  <c r="F21" i="151"/>
  <c r="Z21" i="73"/>
  <c r="F24" i="151"/>
  <c r="Z24" i="73"/>
  <c r="Y12" i="92"/>
  <c r="Y12" i="91"/>
  <c r="Y8" i="92"/>
  <c r="Y8" i="91"/>
  <c r="Y20" i="92"/>
  <c r="Y20" i="91"/>
  <c r="AA7" i="85"/>
  <c r="Y7" i="71"/>
  <c r="AA11" i="85"/>
  <c r="Y11" i="71"/>
  <c r="AA14" i="85"/>
  <c r="Y14" i="71"/>
  <c r="Y16" i="95"/>
  <c r="Y16" i="78"/>
  <c r="E16" i="145"/>
  <c r="BD19" i="126"/>
  <c r="E19" i="151"/>
  <c r="Y19" i="73"/>
  <c r="E22" i="151"/>
  <c r="Y22" i="73"/>
  <c r="Y4" i="95"/>
  <c r="E4" i="145"/>
  <c r="Y4" i="78"/>
  <c r="Y5" i="91"/>
  <c r="BD4" i="126"/>
  <c r="AA4" i="85"/>
  <c r="Y4" i="71"/>
  <c r="Y7" i="91"/>
  <c r="Y3" i="95"/>
  <c r="E3" i="145"/>
  <c r="Y3" i="78"/>
  <c r="Y6" i="95"/>
  <c r="E6" i="145"/>
  <c r="Y6" i="78"/>
  <c r="Y9" i="95"/>
  <c r="Y9" i="78"/>
  <c r="E9" i="145"/>
  <c r="Y13" i="95"/>
  <c r="E13" i="145"/>
  <c r="Y13" i="78"/>
  <c r="E16" i="151"/>
  <c r="Y16" i="73"/>
  <c r="AA19" i="85"/>
  <c r="Y19" i="71"/>
  <c r="AA22" i="85"/>
  <c r="Y22" i="71"/>
  <c r="Y24" i="95"/>
  <c r="Y24" i="78"/>
  <c r="E24" i="145"/>
  <c r="Y7" i="95"/>
  <c r="Y7" i="78"/>
  <c r="E7" i="145"/>
  <c r="E4" i="151"/>
  <c r="Y4" i="73"/>
  <c r="Y4" i="91"/>
  <c r="E3" i="151"/>
  <c r="Y3" i="73"/>
  <c r="E6" i="151"/>
  <c r="Y6" i="73"/>
  <c r="E9" i="151"/>
  <c r="Y9" i="73"/>
  <c r="E13" i="151"/>
  <c r="Y13" i="73"/>
  <c r="AA16" i="85"/>
  <c r="Y16" i="71"/>
  <c r="Y18" i="95"/>
  <c r="E18" i="145"/>
  <c r="Y18" i="78"/>
  <c r="Y21" i="95"/>
  <c r="E21" i="145"/>
  <c r="Y21" i="78"/>
  <c r="E24" i="151"/>
  <c r="Y24" i="73"/>
  <c r="Y5" i="95"/>
  <c r="E5" i="145"/>
  <c r="Y5" i="78"/>
  <c r="AA6" i="85"/>
  <c r="Y6" i="71"/>
  <c r="Y12" i="95"/>
  <c r="Y12" i="78"/>
  <c r="E12" i="145"/>
  <c r="AA13" i="85"/>
  <c r="Y13" i="71"/>
  <c r="Y15" i="95"/>
  <c r="Y15" i="78"/>
  <c r="E15" i="145"/>
  <c r="E21" i="151"/>
  <c r="Y21" i="73"/>
  <c r="E5" i="151"/>
  <c r="Y5" i="73"/>
  <c r="E8" i="151"/>
  <c r="Y8" i="73"/>
  <c r="E12" i="151"/>
  <c r="Y12" i="73"/>
  <c r="E15" i="151"/>
  <c r="Y15" i="73"/>
  <c r="AA18" i="85"/>
  <c r="Y18" i="71"/>
  <c r="Y20" i="95"/>
  <c r="Y20" i="78"/>
  <c r="E20" i="145"/>
  <c r="AA21" i="85"/>
  <c r="Y21" i="71"/>
  <c r="Y23" i="95"/>
  <c r="Y23" i="78"/>
  <c r="E23" i="145"/>
  <c r="BD25" i="126"/>
  <c r="Y3" i="71"/>
  <c r="AA3" i="85"/>
  <c r="Y8" i="95"/>
  <c r="Y8" i="78"/>
  <c r="E8" i="145"/>
  <c r="AA9" i="85"/>
  <c r="Y9" i="71"/>
  <c r="E18" i="151"/>
  <c r="Y18" i="73"/>
  <c r="AA5" i="85"/>
  <c r="Y5" i="71"/>
  <c r="AA8" i="85"/>
  <c r="Y8" i="71"/>
  <c r="AA12" i="85"/>
  <c r="Y12" i="71"/>
  <c r="BD14" i="126"/>
  <c r="AA15" i="85"/>
  <c r="Y15" i="71"/>
  <c r="Y17" i="95"/>
  <c r="E17" i="145"/>
  <c r="Y17" i="78"/>
  <c r="E20" i="151"/>
  <c r="Y20" i="73"/>
  <c r="BD22" i="126"/>
  <c r="BD23" i="126"/>
  <c r="E23" i="151"/>
  <c r="Y23" i="73"/>
  <c r="Y11" i="95"/>
  <c r="E11" i="145"/>
  <c r="Y11" i="78"/>
  <c r="Y14" i="95"/>
  <c r="Y14" i="78"/>
  <c r="E14" i="145"/>
  <c r="BD17" i="126"/>
  <c r="E17" i="151"/>
  <c r="Y17" i="73"/>
  <c r="AA20" i="85"/>
  <c r="Y20" i="71"/>
  <c r="AA23" i="85"/>
  <c r="Y23" i="71"/>
  <c r="E7" i="151"/>
  <c r="Y7" i="73"/>
  <c r="E11" i="151"/>
  <c r="Y11" i="73"/>
  <c r="E14" i="151"/>
  <c r="Y14" i="73"/>
  <c r="AA17" i="85"/>
  <c r="Y17" i="71"/>
  <c r="Y19" i="95"/>
  <c r="Y19" i="78"/>
  <c r="E19" i="145"/>
  <c r="Y22" i="95"/>
  <c r="Y22" i="78"/>
  <c r="E22" i="145"/>
  <c r="X14" i="91"/>
  <c r="X14" i="92"/>
  <c r="X21" i="91"/>
  <c r="X21" i="92"/>
  <c r="Y3" i="85"/>
  <c r="X3" i="71"/>
  <c r="X5" i="71"/>
  <c r="Y5" i="85"/>
  <c r="BD7" i="125"/>
  <c r="X7" i="95"/>
  <c r="X7" i="78"/>
  <c r="N7" i="141"/>
  <c r="X11" i="95"/>
  <c r="X11" i="78"/>
  <c r="N11" i="141"/>
  <c r="N14" i="150"/>
  <c r="X14" i="73"/>
  <c r="N17" i="150"/>
  <c r="X17" i="73"/>
  <c r="X20" i="71"/>
  <c r="Y20" i="85"/>
  <c r="X23" i="71"/>
  <c r="Y23" i="85"/>
  <c r="X4" i="95"/>
  <c r="N4" i="141"/>
  <c r="X4" i="78"/>
  <c r="BD6" i="125"/>
  <c r="N7" i="150"/>
  <c r="X7" i="73"/>
  <c r="N11" i="150"/>
  <c r="X11" i="73"/>
  <c r="Y14" i="85"/>
  <c r="X14" i="71"/>
  <c r="BD16" i="125"/>
  <c r="X17" i="71"/>
  <c r="Y17" i="85"/>
  <c r="X19" i="95"/>
  <c r="X19" i="78"/>
  <c r="N19" i="141"/>
  <c r="BD21" i="125"/>
  <c r="X22" i="95"/>
  <c r="X22" i="78"/>
  <c r="N22" i="141"/>
  <c r="Y7" i="85"/>
  <c r="X7" i="71"/>
  <c r="X11" i="71"/>
  <c r="Y11" i="85"/>
  <c r="X13" i="95"/>
  <c r="N13" i="141"/>
  <c r="X13" i="78"/>
  <c r="X16" i="95"/>
  <c r="X16" i="78"/>
  <c r="N16" i="141"/>
  <c r="N19" i="150"/>
  <c r="X19" i="73"/>
  <c r="N22" i="150"/>
  <c r="X22" i="73"/>
  <c r="N5" i="150"/>
  <c r="X5" i="73"/>
  <c r="X12" i="91"/>
  <c r="Y4" i="85"/>
  <c r="X4" i="71"/>
  <c r="BD5" i="125"/>
  <c r="X6" i="95"/>
  <c r="X6" i="78"/>
  <c r="N6" i="141"/>
  <c r="X9" i="95"/>
  <c r="N9" i="141"/>
  <c r="X9" i="78"/>
  <c r="N13" i="150"/>
  <c r="X13" i="73"/>
  <c r="N16" i="150"/>
  <c r="X16" i="73"/>
  <c r="X19" i="71"/>
  <c r="Y19" i="85"/>
  <c r="X21" i="95"/>
  <c r="N21" i="141"/>
  <c r="X21" i="78"/>
  <c r="X22" i="71"/>
  <c r="Y22" i="85"/>
  <c r="X24" i="95"/>
  <c r="N24" i="141"/>
  <c r="X24" i="78"/>
  <c r="X5" i="95"/>
  <c r="X5" i="78"/>
  <c r="N5" i="141"/>
  <c r="X3" i="95"/>
  <c r="N3" i="141"/>
  <c r="X3" i="78"/>
  <c r="N6" i="150"/>
  <c r="X6" i="73"/>
  <c r="N9" i="150"/>
  <c r="X9" i="73"/>
  <c r="Y13" i="85"/>
  <c r="X13" i="71"/>
  <c r="Y16" i="85"/>
  <c r="X16" i="71"/>
  <c r="X18" i="95"/>
  <c r="X18" i="78"/>
  <c r="N18" i="141"/>
  <c r="N21" i="150"/>
  <c r="X21" i="73"/>
  <c r="N24" i="150"/>
  <c r="X24" i="73"/>
  <c r="N4" i="150"/>
  <c r="X4" i="73"/>
  <c r="N3" i="150"/>
  <c r="X3" i="73"/>
  <c r="X6" i="71"/>
  <c r="Y6" i="85"/>
  <c r="X8" i="95"/>
  <c r="N8" i="141"/>
  <c r="X8" i="78"/>
  <c r="Y9" i="85"/>
  <c r="X9" i="71"/>
  <c r="X12" i="95"/>
  <c r="X12" i="78"/>
  <c r="N12" i="141"/>
  <c r="X15" i="95"/>
  <c r="X15" i="78"/>
  <c r="N15" i="141"/>
  <c r="N18" i="150"/>
  <c r="X18" i="73"/>
  <c r="X21" i="71"/>
  <c r="Y21" i="85"/>
  <c r="N8" i="150"/>
  <c r="X8" i="73"/>
  <c r="BD12" i="125"/>
  <c r="N12" i="150"/>
  <c r="X12" i="73"/>
  <c r="N15" i="150"/>
  <c r="X15" i="73"/>
  <c r="Y18" i="85"/>
  <c r="X18" i="71"/>
  <c r="BD20" i="125"/>
  <c r="X20" i="95"/>
  <c r="X20" i="78"/>
  <c r="N20" i="141"/>
  <c r="X23" i="95"/>
  <c r="X23" i="78"/>
  <c r="N23" i="141"/>
  <c r="X8" i="71"/>
  <c r="Y8" i="85"/>
  <c r="X12" i="71"/>
  <c r="Y12" i="85"/>
  <c r="X14" i="95"/>
  <c r="X14" i="78"/>
  <c r="N14" i="141"/>
  <c r="X15" i="71"/>
  <c r="Y15" i="85"/>
  <c r="X17" i="95"/>
  <c r="N17" i="141"/>
  <c r="X17" i="78"/>
  <c r="BD19" i="125"/>
  <c r="N20" i="150"/>
  <c r="X20" i="73"/>
  <c r="N23" i="150"/>
  <c r="X23" i="73"/>
  <c r="W12" i="92"/>
  <c r="W12" i="91"/>
  <c r="W6" i="92"/>
  <c r="W6" i="91"/>
  <c r="W5" i="95"/>
  <c r="M5" i="141"/>
  <c r="W5" i="78"/>
  <c r="M12" i="150"/>
  <c r="W12" i="73"/>
  <c r="X18" i="85"/>
  <c r="W18" i="71"/>
  <c r="M5" i="150"/>
  <c r="W5" i="73"/>
  <c r="M23" i="150"/>
  <c r="W23" i="73"/>
  <c r="X20" i="85"/>
  <c r="W20" i="71"/>
  <c r="W4" i="95"/>
  <c r="M4" i="141"/>
  <c r="W4" i="78"/>
  <c r="M14" i="150"/>
  <c r="W14" i="73"/>
  <c r="W22" i="95"/>
  <c r="M22" i="141"/>
  <c r="W22" i="78"/>
  <c r="M3" i="150"/>
  <c r="W3" i="73"/>
  <c r="W6" i="71"/>
  <c r="X6" i="85"/>
  <c r="BD8" i="124"/>
  <c r="W9" i="71"/>
  <c r="X9" i="85"/>
  <c r="W12" i="95"/>
  <c r="M12" i="141"/>
  <c r="W12" i="78"/>
  <c r="W13" i="71"/>
  <c r="X13" i="85"/>
  <c r="W15" i="95"/>
  <c r="M15" i="141"/>
  <c r="W15" i="78"/>
  <c r="M18" i="150"/>
  <c r="W18" i="73"/>
  <c r="M21" i="150"/>
  <c r="W21" i="73"/>
  <c r="M8" i="150"/>
  <c r="W8" i="73"/>
  <c r="X8" i="85"/>
  <c r="W8" i="71"/>
  <c r="W14" i="95"/>
  <c r="W14" i="78"/>
  <c r="M14" i="141"/>
  <c r="BD9" i="124"/>
  <c r="W8" i="92" s="1"/>
  <c r="M11" i="150"/>
  <c r="W11" i="73"/>
  <c r="W14" i="91"/>
  <c r="BD4" i="124"/>
  <c r="M4" i="150"/>
  <c r="W4" i="73"/>
  <c r="M7" i="150"/>
  <c r="W7" i="73"/>
  <c r="X11" i="85"/>
  <c r="W11" i="71"/>
  <c r="W14" i="71"/>
  <c r="X14" i="85"/>
  <c r="W16" i="95"/>
  <c r="W16" i="78"/>
  <c r="M16" i="141"/>
  <c r="BD19" i="124"/>
  <c r="W18" i="92" s="1"/>
  <c r="M19" i="150"/>
  <c r="W19" i="73"/>
  <c r="M22" i="150"/>
  <c r="W22" i="73"/>
  <c r="M15" i="150"/>
  <c r="W15" i="73"/>
  <c r="W20" i="95"/>
  <c r="W20" i="78"/>
  <c r="M20" i="141"/>
  <c r="X15" i="85"/>
  <c r="W15" i="71"/>
  <c r="M20" i="150"/>
  <c r="W20" i="73"/>
  <c r="X5" i="85"/>
  <c r="W5" i="71"/>
  <c r="W11" i="95"/>
  <c r="M11" i="141"/>
  <c r="W11" i="78"/>
  <c r="M17" i="150"/>
  <c r="W17" i="73"/>
  <c r="BD16" i="124"/>
  <c r="BD20" i="124"/>
  <c r="BD23" i="124"/>
  <c r="W4" i="71"/>
  <c r="X4" i="85"/>
  <c r="W6" i="95"/>
  <c r="M6" i="141"/>
  <c r="W6" i="78"/>
  <c r="X7" i="85"/>
  <c r="W7" i="71"/>
  <c r="W9" i="95"/>
  <c r="M9" i="141"/>
  <c r="W9" i="78"/>
  <c r="W13" i="95"/>
  <c r="M13" i="141"/>
  <c r="W13" i="78"/>
  <c r="M16" i="150"/>
  <c r="W16" i="73"/>
  <c r="X19" i="85"/>
  <c r="W19" i="71"/>
  <c r="X22" i="85"/>
  <c r="W22" i="71"/>
  <c r="W24" i="95"/>
  <c r="W24" i="78"/>
  <c r="M24" i="141"/>
  <c r="W3" i="71"/>
  <c r="X3" i="85"/>
  <c r="W8" i="95"/>
  <c r="M8" i="141"/>
  <c r="W8" i="78"/>
  <c r="W21" i="71"/>
  <c r="X21" i="85"/>
  <c r="W23" i="95"/>
  <c r="M23" i="141"/>
  <c r="W23" i="78"/>
  <c r="X12" i="85"/>
  <c r="W12" i="71"/>
  <c r="W17" i="95"/>
  <c r="W17" i="78"/>
  <c r="M17" i="141"/>
  <c r="BD17" i="124"/>
  <c r="X23" i="85"/>
  <c r="W23" i="71"/>
  <c r="W7" i="95"/>
  <c r="W7" i="78"/>
  <c r="M7" i="141"/>
  <c r="BD10" i="124"/>
  <c r="W9" i="91" s="1"/>
  <c r="X17" i="85"/>
  <c r="W17" i="71"/>
  <c r="W19" i="95"/>
  <c r="M19" i="141"/>
  <c r="W19" i="78"/>
  <c r="W3" i="95"/>
  <c r="M3" i="141"/>
  <c r="W3" i="78"/>
  <c r="BD5" i="124"/>
  <c r="BD6" i="124"/>
  <c r="M6" i="150"/>
  <c r="W6" i="73"/>
  <c r="M9" i="150"/>
  <c r="W9" i="73"/>
  <c r="M13" i="150"/>
  <c r="W13" i="73"/>
  <c r="W16" i="71"/>
  <c r="X16" i="85"/>
  <c r="W18" i="95"/>
  <c r="M18" i="141"/>
  <c r="W18" i="78"/>
  <c r="W21" i="95"/>
  <c r="M21" i="141"/>
  <c r="W21" i="78"/>
  <c r="M24" i="150"/>
  <c r="W24" i="73"/>
  <c r="V12" i="91"/>
  <c r="V12" i="92"/>
  <c r="V20" i="91"/>
  <c r="V20" i="92"/>
  <c r="V4" i="91"/>
  <c r="V4" i="92"/>
  <c r="V19" i="71"/>
  <c r="W19" i="85"/>
  <c r="L13" i="150"/>
  <c r="V13" i="73"/>
  <c r="V18" i="95"/>
  <c r="L18" i="141"/>
  <c r="V18" i="78"/>
  <c r="W9" i="85"/>
  <c r="V9" i="71"/>
  <c r="BD17" i="123"/>
  <c r="V17" i="91"/>
  <c r="W3" i="85"/>
  <c r="V3" i="71"/>
  <c r="L12" i="150"/>
  <c r="V12" i="73"/>
  <c r="L4" i="150"/>
  <c r="V4" i="73"/>
  <c r="BD7" i="123"/>
  <c r="L7" i="150"/>
  <c r="V7" i="73"/>
  <c r="V11" i="71"/>
  <c r="W11" i="85"/>
  <c r="W14" i="85"/>
  <c r="V14" i="71"/>
  <c r="V16" i="95"/>
  <c r="V16" i="78"/>
  <c r="L16" i="141"/>
  <c r="L19" i="150"/>
  <c r="V19" i="73"/>
  <c r="L22" i="150"/>
  <c r="V22" i="73"/>
  <c r="W7" i="85"/>
  <c r="V7" i="71"/>
  <c r="V9" i="95"/>
  <c r="L9" i="141"/>
  <c r="V9" i="78"/>
  <c r="V24" i="95"/>
  <c r="L24" i="141"/>
  <c r="V24" i="78"/>
  <c r="V6" i="95"/>
  <c r="L6" i="141"/>
  <c r="V6" i="78"/>
  <c r="BD9" i="123"/>
  <c r="L24" i="150"/>
  <c r="V24" i="73"/>
  <c r="L3" i="150"/>
  <c r="V3" i="73"/>
  <c r="V13" i="71"/>
  <c r="W13" i="85"/>
  <c r="V15" i="95"/>
  <c r="L15" i="141"/>
  <c r="V15" i="78"/>
  <c r="L15" i="150"/>
  <c r="V15" i="73"/>
  <c r="V18" i="71"/>
  <c r="W18" i="85"/>
  <c r="V5" i="95"/>
  <c r="L5" i="141"/>
  <c r="V5" i="78"/>
  <c r="L8" i="150"/>
  <c r="V8" i="73"/>
  <c r="V12" i="71"/>
  <c r="W12" i="85"/>
  <c r="BD14" i="123"/>
  <c r="V13" i="91" s="1"/>
  <c r="W15" i="85"/>
  <c r="V15" i="71"/>
  <c r="V17" i="95"/>
  <c r="V17" i="78"/>
  <c r="L17" i="141"/>
  <c r="BD19" i="123"/>
  <c r="V18" i="92" s="1"/>
  <c r="L20" i="150"/>
  <c r="V20" i="73"/>
  <c r="L23" i="150"/>
  <c r="V23" i="73"/>
  <c r="L9" i="150"/>
  <c r="V9" i="73"/>
  <c r="L6" i="150"/>
  <c r="V6" i="73"/>
  <c r="V12" i="95"/>
  <c r="V12" i="78"/>
  <c r="L12" i="141"/>
  <c r="L18" i="150"/>
  <c r="V18" i="73"/>
  <c r="L21" i="150"/>
  <c r="V21" i="73"/>
  <c r="V8" i="95"/>
  <c r="L8" i="141"/>
  <c r="V8" i="78"/>
  <c r="V21" i="71"/>
  <c r="W21" i="85"/>
  <c r="V23" i="95"/>
  <c r="L23" i="141"/>
  <c r="V23" i="78"/>
  <c r="L5" i="150"/>
  <c r="V5" i="73"/>
  <c r="V8" i="71"/>
  <c r="W8" i="85"/>
  <c r="V11" i="95"/>
  <c r="L11" i="141"/>
  <c r="V11" i="78"/>
  <c r="V14" i="95"/>
  <c r="L14" i="141"/>
  <c r="V14" i="78"/>
  <c r="L17" i="150"/>
  <c r="V17" i="73"/>
  <c r="V20" i="71"/>
  <c r="W20" i="85"/>
  <c r="V23" i="71"/>
  <c r="W23" i="85"/>
  <c r="W4" i="85"/>
  <c r="V4" i="71"/>
  <c r="V13" i="95"/>
  <c r="L13" i="141"/>
  <c r="V13" i="78"/>
  <c r="L16" i="150"/>
  <c r="V16" i="73"/>
  <c r="W22" i="85"/>
  <c r="V22" i="71"/>
  <c r="V3" i="95"/>
  <c r="L3" i="141"/>
  <c r="V3" i="78"/>
  <c r="V16" i="71"/>
  <c r="W16" i="85"/>
  <c r="V21" i="95"/>
  <c r="L21" i="141"/>
  <c r="V21" i="78"/>
  <c r="BD8" i="123"/>
  <c r="W6" i="85"/>
  <c r="V6" i="71"/>
  <c r="V20" i="95"/>
  <c r="V20" i="78"/>
  <c r="L20" i="141"/>
  <c r="V4" i="95"/>
  <c r="L4" i="141"/>
  <c r="V4" i="78"/>
  <c r="V5" i="71"/>
  <c r="W5" i="85"/>
  <c r="V7" i="95"/>
  <c r="V7" i="78"/>
  <c r="L7" i="141"/>
  <c r="L11" i="150"/>
  <c r="V11" i="73"/>
  <c r="L14" i="150"/>
  <c r="V14" i="73"/>
  <c r="W17" i="85"/>
  <c r="V17" i="71"/>
  <c r="V19" i="95"/>
  <c r="L19" i="141"/>
  <c r="V19" i="78"/>
  <c r="BD20" i="123"/>
  <c r="V22" i="95"/>
  <c r="L22" i="141"/>
  <c r="V22" i="78"/>
  <c r="U12" i="92"/>
  <c r="U12" i="91"/>
  <c r="U22" i="91"/>
  <c r="U22" i="92"/>
  <c r="U17" i="92"/>
  <c r="U17" i="91"/>
  <c r="K4" i="150"/>
  <c r="U4" i="73"/>
  <c r="U13" i="95"/>
  <c r="U13" i="78"/>
  <c r="K13" i="141"/>
  <c r="V22" i="85"/>
  <c r="U22" i="71"/>
  <c r="U4" i="71"/>
  <c r="V4" i="85"/>
  <c r="K9" i="150"/>
  <c r="U9" i="73"/>
  <c r="K6" i="150"/>
  <c r="U6" i="73"/>
  <c r="BD20" i="122"/>
  <c r="U19" i="92" s="1"/>
  <c r="K21" i="150"/>
  <c r="U21" i="73"/>
  <c r="K24" i="150"/>
  <c r="U24" i="73"/>
  <c r="BD15" i="122"/>
  <c r="K5" i="150"/>
  <c r="U5" i="73"/>
  <c r="V8" i="85"/>
  <c r="U8" i="71"/>
  <c r="U11" i="95"/>
  <c r="U11" i="78"/>
  <c r="K11" i="141"/>
  <c r="U14" i="95"/>
  <c r="U14" i="78"/>
  <c r="K14" i="141"/>
  <c r="K17" i="150"/>
  <c r="U17" i="73"/>
  <c r="K20" i="150"/>
  <c r="U20" i="73"/>
  <c r="K23" i="150"/>
  <c r="U23" i="73"/>
  <c r="K16" i="150"/>
  <c r="U16" i="73"/>
  <c r="U6" i="95"/>
  <c r="K6" i="141"/>
  <c r="U6" i="78"/>
  <c r="V16" i="85"/>
  <c r="U16" i="71"/>
  <c r="U3" i="95"/>
  <c r="K3" i="141"/>
  <c r="U3" i="78"/>
  <c r="U18" i="95"/>
  <c r="K18" i="141"/>
  <c r="U18" i="78"/>
  <c r="BD14" i="122"/>
  <c r="K15" i="150"/>
  <c r="U15" i="73"/>
  <c r="U24" i="91"/>
  <c r="V5" i="85"/>
  <c r="U5" i="71"/>
  <c r="U7" i="95"/>
  <c r="U7" i="78"/>
  <c r="K7" i="141"/>
  <c r="K11" i="150"/>
  <c r="U11" i="73"/>
  <c r="K14" i="150"/>
  <c r="U14" i="73"/>
  <c r="U17" i="71"/>
  <c r="V17" i="85"/>
  <c r="BD19" i="122"/>
  <c r="V20" i="85"/>
  <c r="U20" i="71"/>
  <c r="U22" i="95"/>
  <c r="U22" i="78"/>
  <c r="K22" i="141"/>
  <c r="U23" i="71"/>
  <c r="V23" i="85"/>
  <c r="U19" i="71"/>
  <c r="V19" i="85"/>
  <c r="U21" i="95"/>
  <c r="K21" i="141"/>
  <c r="U21" i="78"/>
  <c r="U24" i="95"/>
  <c r="K24" i="141"/>
  <c r="U24" i="78"/>
  <c r="U9" i="71"/>
  <c r="V9" i="85"/>
  <c r="U12" i="95"/>
  <c r="U12" i="78"/>
  <c r="K12" i="141"/>
  <c r="BD21" i="122"/>
  <c r="K3" i="150"/>
  <c r="U3" i="73"/>
  <c r="U8" i="95"/>
  <c r="K8" i="141"/>
  <c r="U8" i="78"/>
  <c r="K18" i="150"/>
  <c r="U18" i="73"/>
  <c r="V21" i="85"/>
  <c r="U21" i="71"/>
  <c r="U4" i="95"/>
  <c r="U4" i="78"/>
  <c r="K4" i="141"/>
  <c r="K7" i="150"/>
  <c r="U7" i="73"/>
  <c r="BD8" i="122"/>
  <c r="V11" i="85"/>
  <c r="U11" i="71"/>
  <c r="V14" i="85"/>
  <c r="U14" i="71"/>
  <c r="U16" i="95"/>
  <c r="K16" i="141"/>
  <c r="U16" i="78"/>
  <c r="U19" i="95"/>
  <c r="U19" i="78"/>
  <c r="K19" i="141"/>
  <c r="K22" i="150"/>
  <c r="U22" i="73"/>
  <c r="U7" i="71"/>
  <c r="V7" i="85"/>
  <c r="U9" i="95"/>
  <c r="U9" i="78"/>
  <c r="K9" i="141"/>
  <c r="K19" i="150"/>
  <c r="U19" i="73"/>
  <c r="K13" i="150"/>
  <c r="U13" i="73"/>
  <c r="BD5" i="122"/>
  <c r="U4" i="91" s="1"/>
  <c r="BD10" i="122"/>
  <c r="U13" i="71"/>
  <c r="V13" i="85"/>
  <c r="U15" i="95"/>
  <c r="U15" i="78"/>
  <c r="K15" i="141"/>
  <c r="V6" i="85"/>
  <c r="U6" i="71"/>
  <c r="K12" i="150"/>
  <c r="U12" i="73"/>
  <c r="V3" i="85"/>
  <c r="U3" i="71"/>
  <c r="U5" i="95"/>
  <c r="U5" i="78"/>
  <c r="K5" i="141"/>
  <c r="K8" i="150"/>
  <c r="U8" i="73"/>
  <c r="V12" i="85"/>
  <c r="U12" i="71"/>
  <c r="U15" i="71"/>
  <c r="V15" i="85"/>
  <c r="U17" i="95"/>
  <c r="K17" i="141"/>
  <c r="U17" i="78"/>
  <c r="V18" i="85"/>
  <c r="U18" i="71"/>
  <c r="U20" i="95"/>
  <c r="U20" i="78"/>
  <c r="K20" i="141"/>
  <c r="U23" i="95"/>
  <c r="U23" i="78"/>
  <c r="K23" i="141"/>
  <c r="T13" i="92"/>
  <c r="T13" i="91"/>
  <c r="T15" i="92"/>
  <c r="T15" i="91"/>
  <c r="T5" i="92"/>
  <c r="T5" i="91"/>
  <c r="T12" i="71"/>
  <c r="U12" i="85"/>
  <c r="T5" i="71"/>
  <c r="U5" i="85"/>
  <c r="J14" i="150"/>
  <c r="T14" i="73"/>
  <c r="U14" i="85"/>
  <c r="T14" i="71"/>
  <c r="T19" i="95"/>
  <c r="J19" i="141"/>
  <c r="T19" i="78"/>
  <c r="U23" i="85"/>
  <c r="T23" i="71"/>
  <c r="T4" i="91"/>
  <c r="T3" i="91"/>
  <c r="T3" i="71"/>
  <c r="U3" i="85"/>
  <c r="T5" i="95"/>
  <c r="J5" i="141"/>
  <c r="T5" i="78"/>
  <c r="U6" i="85"/>
  <c r="T6" i="71"/>
  <c r="T8" i="95"/>
  <c r="J8" i="141"/>
  <c r="T8" i="78"/>
  <c r="BD10" i="121"/>
  <c r="J12" i="150"/>
  <c r="T12" i="73"/>
  <c r="J15" i="150"/>
  <c r="T15" i="73"/>
  <c r="BD18" i="121"/>
  <c r="J18" i="150"/>
  <c r="T18" i="73"/>
  <c r="J21" i="150"/>
  <c r="T21" i="73"/>
  <c r="J24" i="150"/>
  <c r="T24" i="73"/>
  <c r="U15" i="85"/>
  <c r="T15" i="71"/>
  <c r="T11" i="95"/>
  <c r="J11" i="141"/>
  <c r="T11" i="78"/>
  <c r="T23" i="95"/>
  <c r="J23" i="141"/>
  <c r="T23" i="78"/>
  <c r="T7" i="95"/>
  <c r="T7" i="78"/>
  <c r="J7" i="141"/>
  <c r="J20" i="150"/>
  <c r="T20" i="73"/>
  <c r="J4" i="150"/>
  <c r="T4" i="73"/>
  <c r="U17" i="85"/>
  <c r="T17" i="71"/>
  <c r="T22" i="95"/>
  <c r="T22" i="78"/>
  <c r="J22" i="141"/>
  <c r="U4" i="85"/>
  <c r="T4" i="71"/>
  <c r="U7" i="85"/>
  <c r="T7" i="71"/>
  <c r="T9" i="95"/>
  <c r="J9" i="141"/>
  <c r="T9" i="78"/>
  <c r="J13" i="150"/>
  <c r="T13" i="73"/>
  <c r="T16" i="95"/>
  <c r="T16" i="78"/>
  <c r="J16" i="141"/>
  <c r="J19" i="150"/>
  <c r="T19" i="73"/>
  <c r="J22" i="150"/>
  <c r="T22" i="73"/>
  <c r="J5" i="150"/>
  <c r="T5" i="73"/>
  <c r="BD13" i="121"/>
  <c r="T17" i="95"/>
  <c r="T17" i="78"/>
  <c r="J17" i="141"/>
  <c r="J17" i="150"/>
  <c r="T17" i="73"/>
  <c r="T13" i="95"/>
  <c r="T13" i="78"/>
  <c r="J13" i="141"/>
  <c r="T20" i="71"/>
  <c r="U20" i="85"/>
  <c r="T3" i="95"/>
  <c r="J3" i="141"/>
  <c r="T3" i="78"/>
  <c r="T6" i="95"/>
  <c r="J6" i="141"/>
  <c r="T6" i="78"/>
  <c r="J9" i="150"/>
  <c r="T9" i="73"/>
  <c r="T13" i="71"/>
  <c r="U13" i="85"/>
  <c r="J16" i="150"/>
  <c r="T16" i="73"/>
  <c r="U19" i="85"/>
  <c r="T19" i="71"/>
  <c r="U22" i="85"/>
  <c r="T22" i="71"/>
  <c r="J8" i="150"/>
  <c r="T8" i="73"/>
  <c r="T18" i="71"/>
  <c r="U18" i="85"/>
  <c r="T21" i="71"/>
  <c r="U21" i="85"/>
  <c r="BD7" i="121"/>
  <c r="T8" i="71"/>
  <c r="U8" i="85"/>
  <c r="T14" i="95"/>
  <c r="T14" i="78"/>
  <c r="J14" i="141"/>
  <c r="T20" i="95"/>
  <c r="T20" i="78"/>
  <c r="J20" i="141"/>
  <c r="T4" i="95"/>
  <c r="J4" i="141"/>
  <c r="T4" i="78"/>
  <c r="J11" i="150"/>
  <c r="T11" i="73"/>
  <c r="J23" i="150"/>
  <c r="T23" i="73"/>
  <c r="J7" i="150"/>
  <c r="T7" i="73"/>
  <c r="U11" i="85"/>
  <c r="T11" i="71"/>
  <c r="J3" i="150"/>
  <c r="T3" i="73"/>
  <c r="J6" i="150"/>
  <c r="T6" i="73"/>
  <c r="U9" i="85"/>
  <c r="T9" i="71"/>
  <c r="BD12" i="121"/>
  <c r="T12" i="95"/>
  <c r="J12" i="141"/>
  <c r="T12" i="78"/>
  <c r="T15" i="95"/>
  <c r="J15" i="141"/>
  <c r="T15" i="78"/>
  <c r="U16" i="85"/>
  <c r="T16" i="71"/>
  <c r="T18" i="95"/>
  <c r="T18" i="78"/>
  <c r="J18" i="141"/>
  <c r="BD19" i="121"/>
  <c r="T21" i="95"/>
  <c r="T21" i="78"/>
  <c r="J21" i="141"/>
  <c r="BD22" i="121"/>
  <c r="T21" i="92" s="1"/>
  <c r="T24" i="95"/>
  <c r="T24" i="78"/>
  <c r="J24" i="141"/>
  <c r="S12" i="92"/>
  <c r="S12" i="91"/>
  <c r="S5" i="92"/>
  <c r="S5" i="91"/>
  <c r="S22" i="92"/>
  <c r="S22" i="91"/>
  <c r="S19" i="92"/>
  <c r="S19" i="91"/>
  <c r="S3" i="71"/>
  <c r="T3" i="85"/>
  <c r="I12" i="150"/>
  <c r="S12" i="73"/>
  <c r="T18" i="85"/>
  <c r="S18" i="71"/>
  <c r="S3" i="95"/>
  <c r="I3" i="141"/>
  <c r="S3" i="78"/>
  <c r="S6" i="95"/>
  <c r="S6" i="78"/>
  <c r="I6" i="141"/>
  <c r="I9" i="150"/>
  <c r="S9" i="73"/>
  <c r="I13" i="150"/>
  <c r="S13" i="73"/>
  <c r="S16" i="71"/>
  <c r="T16" i="85"/>
  <c r="S18" i="95"/>
  <c r="I18" i="141"/>
  <c r="S18" i="78"/>
  <c r="BD19" i="120"/>
  <c r="S21" i="95"/>
  <c r="I21" i="141"/>
  <c r="S21" i="78"/>
  <c r="S24" i="95"/>
  <c r="S24" i="78"/>
  <c r="I24" i="141"/>
  <c r="I3" i="150"/>
  <c r="S3" i="73"/>
  <c r="I6" i="150"/>
  <c r="S6" i="73"/>
  <c r="T9" i="85"/>
  <c r="S9" i="71"/>
  <c r="S12" i="95"/>
  <c r="I12" i="141"/>
  <c r="S12" i="78"/>
  <c r="S13" i="71"/>
  <c r="T13" i="85"/>
  <c r="S15" i="95"/>
  <c r="S15" i="78"/>
  <c r="I15" i="141"/>
  <c r="I18" i="150"/>
  <c r="S18" i="73"/>
  <c r="I21" i="150"/>
  <c r="S21" i="73"/>
  <c r="I24" i="150"/>
  <c r="S24" i="73"/>
  <c r="T6" i="85"/>
  <c r="S6" i="71"/>
  <c r="S8" i="95"/>
  <c r="I8" i="141"/>
  <c r="S8" i="78"/>
  <c r="I5" i="150"/>
  <c r="S5" i="73"/>
  <c r="BD8" i="120"/>
  <c r="S20" i="95"/>
  <c r="I20" i="141"/>
  <c r="S20" i="78"/>
  <c r="BD7" i="120"/>
  <c r="BD12" i="120"/>
  <c r="I20" i="150"/>
  <c r="S20" i="73"/>
  <c r="S16" i="91"/>
  <c r="BD4" i="120"/>
  <c r="S4" i="95"/>
  <c r="I4" i="141"/>
  <c r="S4" i="78"/>
  <c r="S7" i="95"/>
  <c r="I7" i="141"/>
  <c r="S7" i="78"/>
  <c r="BD10" i="120"/>
  <c r="I11" i="150"/>
  <c r="S11" i="73"/>
  <c r="I14" i="150"/>
  <c r="S14" i="73"/>
  <c r="S17" i="71"/>
  <c r="T17" i="85"/>
  <c r="S19" i="95"/>
  <c r="S19" i="78"/>
  <c r="I19" i="141"/>
  <c r="S20" i="71"/>
  <c r="T20" i="85"/>
  <c r="S22" i="95"/>
  <c r="S22" i="78"/>
  <c r="I22" i="141"/>
  <c r="T23" i="85"/>
  <c r="S23" i="71"/>
  <c r="T21" i="85"/>
  <c r="S21" i="71"/>
  <c r="I8" i="150"/>
  <c r="S8" i="73"/>
  <c r="T15" i="85"/>
  <c r="S15" i="71"/>
  <c r="S17" i="95"/>
  <c r="S17" i="78"/>
  <c r="I17" i="141"/>
  <c r="S23" i="95"/>
  <c r="I23" i="141"/>
  <c r="S23" i="78"/>
  <c r="T5" i="85"/>
  <c r="S5" i="71"/>
  <c r="S8" i="71"/>
  <c r="T8" i="85"/>
  <c r="S11" i="95"/>
  <c r="I11" i="141"/>
  <c r="S11" i="78"/>
  <c r="S14" i="95"/>
  <c r="S14" i="78"/>
  <c r="I14" i="141"/>
  <c r="I4" i="150"/>
  <c r="S4" i="73"/>
  <c r="I7" i="150"/>
  <c r="S7" i="73"/>
  <c r="T11" i="85"/>
  <c r="S11" i="71"/>
  <c r="S14" i="71"/>
  <c r="T14" i="85"/>
  <c r="S16" i="95"/>
  <c r="S16" i="78"/>
  <c r="I16" i="141"/>
  <c r="I19" i="150"/>
  <c r="S19" i="73"/>
  <c r="I22" i="150"/>
  <c r="S22" i="73"/>
  <c r="S5" i="95"/>
  <c r="S5" i="78"/>
  <c r="I5" i="141"/>
  <c r="I15" i="150"/>
  <c r="S15" i="73"/>
  <c r="S12" i="71"/>
  <c r="T12" i="85"/>
  <c r="BD16" i="120"/>
  <c r="I17" i="150"/>
  <c r="S17" i="73"/>
  <c r="I23" i="150"/>
  <c r="S23" i="73"/>
  <c r="S4" i="71"/>
  <c r="T4" i="85"/>
  <c r="T7" i="85"/>
  <c r="S7" i="71"/>
  <c r="S9" i="95"/>
  <c r="I9" i="141"/>
  <c r="S9" i="78"/>
  <c r="S13" i="95"/>
  <c r="I13" i="141"/>
  <c r="S13" i="78"/>
  <c r="I16" i="150"/>
  <c r="S16" i="73"/>
  <c r="T19" i="85"/>
  <c r="S19" i="71"/>
  <c r="S22" i="71"/>
  <c r="T22" i="85"/>
  <c r="R15" i="91"/>
  <c r="R15" i="92"/>
  <c r="R12" i="91"/>
  <c r="R12" i="92"/>
  <c r="R17" i="91"/>
  <c r="R17" i="92"/>
  <c r="R19" i="92"/>
  <c r="R19" i="91"/>
  <c r="R4" i="91"/>
  <c r="R4" i="92"/>
  <c r="R4" i="95"/>
  <c r="H4" i="141"/>
  <c r="R4" i="78"/>
  <c r="S5" i="85"/>
  <c r="R5" i="71"/>
  <c r="H7" i="150"/>
  <c r="R7" i="73"/>
  <c r="R9" i="95"/>
  <c r="H9" i="141"/>
  <c r="R9" i="78"/>
  <c r="R19" i="95"/>
  <c r="H19" i="141"/>
  <c r="R19" i="78"/>
  <c r="R3" i="95"/>
  <c r="H3" i="141"/>
  <c r="R3" i="78"/>
  <c r="BD4" i="119"/>
  <c r="R6" i="95"/>
  <c r="R6" i="78"/>
  <c r="H6" i="141"/>
  <c r="BD8" i="119"/>
  <c r="H9" i="150"/>
  <c r="R9" i="73"/>
  <c r="H13" i="150"/>
  <c r="R13" i="73"/>
  <c r="H16" i="150"/>
  <c r="R16" i="73"/>
  <c r="H19" i="150"/>
  <c r="R19" i="73"/>
  <c r="BD21" i="119"/>
  <c r="BD22" i="119"/>
  <c r="H22" i="150"/>
  <c r="R22" i="73"/>
  <c r="R7" i="95"/>
  <c r="R7" i="78"/>
  <c r="H7" i="141"/>
  <c r="R4" i="71"/>
  <c r="S4" i="85"/>
  <c r="H3" i="150"/>
  <c r="R3" i="73"/>
  <c r="H6" i="150"/>
  <c r="R6" i="73"/>
  <c r="S9" i="85"/>
  <c r="R9" i="71"/>
  <c r="R12" i="95"/>
  <c r="H12" i="141"/>
  <c r="R12" i="78"/>
  <c r="R13" i="71"/>
  <c r="S13" i="85"/>
  <c r="R15" i="95"/>
  <c r="H15" i="141"/>
  <c r="R15" i="78"/>
  <c r="S16" i="85"/>
  <c r="R16" i="71"/>
  <c r="R19" i="71"/>
  <c r="S19" i="85"/>
  <c r="S22" i="85"/>
  <c r="R22" i="71"/>
  <c r="R24" i="95"/>
  <c r="H24" i="141"/>
  <c r="R24" i="78"/>
  <c r="H5" i="150"/>
  <c r="R5" i="73"/>
  <c r="H4" i="150"/>
  <c r="R4" i="73"/>
  <c r="R7" i="71"/>
  <c r="S7" i="85"/>
  <c r="R13" i="95"/>
  <c r="H13" i="141"/>
  <c r="R13" i="78"/>
  <c r="R20" i="71"/>
  <c r="S20" i="85"/>
  <c r="S3" i="85"/>
  <c r="R3" i="71"/>
  <c r="R6" i="71"/>
  <c r="S6" i="85"/>
  <c r="R8" i="95"/>
  <c r="R8" i="78"/>
  <c r="H8" i="141"/>
  <c r="H12" i="150"/>
  <c r="R12" i="73"/>
  <c r="H15" i="150"/>
  <c r="R15" i="73"/>
  <c r="R18" i="95"/>
  <c r="R18" i="78"/>
  <c r="H18" i="141"/>
  <c r="R21" i="95"/>
  <c r="H21" i="141"/>
  <c r="R21" i="78"/>
  <c r="H24" i="150"/>
  <c r="R24" i="73"/>
  <c r="R16" i="95"/>
  <c r="H16" i="141"/>
  <c r="R16" i="78"/>
  <c r="R22" i="95"/>
  <c r="R22" i="78"/>
  <c r="H22" i="141"/>
  <c r="R5" i="95"/>
  <c r="H5" i="141"/>
  <c r="R5" i="78"/>
  <c r="H8" i="150"/>
  <c r="R8" i="73"/>
  <c r="S12" i="85"/>
  <c r="R12" i="71"/>
  <c r="S15" i="85"/>
  <c r="R15" i="71"/>
  <c r="H18" i="150"/>
  <c r="R18" i="73"/>
  <c r="H21" i="150"/>
  <c r="R21" i="73"/>
  <c r="S8" i="85"/>
  <c r="R8" i="71"/>
  <c r="R11" i="95"/>
  <c r="H11" i="141"/>
  <c r="R11" i="78"/>
  <c r="BD12" i="119"/>
  <c r="R14" i="95"/>
  <c r="R14" i="78"/>
  <c r="H14" i="141"/>
  <c r="R17" i="95"/>
  <c r="H17" i="141"/>
  <c r="R17" i="78"/>
  <c r="R18" i="71"/>
  <c r="S18" i="85"/>
  <c r="S21" i="85"/>
  <c r="R21" i="71"/>
  <c r="R23" i="95"/>
  <c r="H23" i="141"/>
  <c r="R23" i="78"/>
  <c r="H11" i="150"/>
  <c r="R11" i="73"/>
  <c r="H14" i="150"/>
  <c r="R14" i="73"/>
  <c r="H17" i="150"/>
  <c r="R17" i="73"/>
  <c r="R20" i="95"/>
  <c r="H20" i="141"/>
  <c r="R20" i="78"/>
  <c r="H23" i="150"/>
  <c r="R23" i="73"/>
  <c r="BD9" i="119"/>
  <c r="S11" i="85"/>
  <c r="R11" i="71"/>
  <c r="S14" i="85"/>
  <c r="R14" i="71"/>
  <c r="R17" i="71"/>
  <c r="S17" i="85"/>
  <c r="H20" i="150"/>
  <c r="R20" i="73"/>
  <c r="S23" i="85"/>
  <c r="R23" i="71"/>
  <c r="Q22" i="92"/>
  <c r="Q22" i="91"/>
  <c r="Q8" i="92"/>
  <c r="Q8" i="91"/>
  <c r="Q3" i="91"/>
  <c r="Q3" i="92"/>
  <c r="Q14" i="91"/>
  <c r="Q14" i="92"/>
  <c r="R5" i="85"/>
  <c r="Q5" i="71"/>
  <c r="Q7" i="95"/>
  <c r="Q7" i="78"/>
  <c r="G7" i="141"/>
  <c r="Q11" i="95"/>
  <c r="G11" i="141"/>
  <c r="Q11" i="78"/>
  <c r="G14" i="150"/>
  <c r="Q14" i="73"/>
  <c r="BD17" i="118"/>
  <c r="G17" i="150"/>
  <c r="Q17" i="73"/>
  <c r="R20" i="85"/>
  <c r="Q20" i="71"/>
  <c r="Q22" i="95"/>
  <c r="Q22" i="78"/>
  <c r="G22" i="141"/>
  <c r="Q23" i="71"/>
  <c r="R23" i="85"/>
  <c r="R8" i="85"/>
  <c r="Q8" i="71"/>
  <c r="Q4" i="95"/>
  <c r="Q4" i="78"/>
  <c r="G4" i="141"/>
  <c r="G7" i="150"/>
  <c r="Q7" i="73"/>
  <c r="G11" i="150"/>
  <c r="Q11" i="73"/>
  <c r="R14" i="85"/>
  <c r="Q14" i="71"/>
  <c r="R17" i="85"/>
  <c r="Q17" i="71"/>
  <c r="Q19" i="95"/>
  <c r="G19" i="141"/>
  <c r="Q19" i="78"/>
  <c r="G22" i="150"/>
  <c r="Q22" i="73"/>
  <c r="Q5" i="95"/>
  <c r="G5" i="141"/>
  <c r="Q5" i="78"/>
  <c r="Q6" i="91"/>
  <c r="G5" i="150"/>
  <c r="Q5" i="73"/>
  <c r="Q7" i="91"/>
  <c r="G4" i="150"/>
  <c r="Q4" i="73"/>
  <c r="Q7" i="71"/>
  <c r="R7" i="85"/>
  <c r="R11" i="85"/>
  <c r="Q11" i="71"/>
  <c r="Q13" i="95"/>
  <c r="G13" i="141"/>
  <c r="Q13" i="78"/>
  <c r="Q16" i="95"/>
  <c r="Q16" i="78"/>
  <c r="G16" i="141"/>
  <c r="BD19" i="118"/>
  <c r="G19" i="150"/>
  <c r="Q19" i="73"/>
  <c r="R22" i="85"/>
  <c r="Q22" i="71"/>
  <c r="BD25" i="118"/>
  <c r="G8" i="150"/>
  <c r="Q8" i="73"/>
  <c r="Q6" i="95"/>
  <c r="Q6" i="78"/>
  <c r="G6" i="141"/>
  <c r="Q9" i="92"/>
  <c r="G3" i="150"/>
  <c r="Q3" i="73"/>
  <c r="BD5" i="118"/>
  <c r="BD6" i="118"/>
  <c r="G6" i="150"/>
  <c r="Q6" i="73"/>
  <c r="G9" i="150"/>
  <c r="Q9" i="73"/>
  <c r="R13" i="85"/>
  <c r="Q13" i="71"/>
  <c r="Q16" i="71"/>
  <c r="R16" i="85"/>
  <c r="Q18" i="95"/>
  <c r="G18" i="141"/>
  <c r="Q18" i="78"/>
  <c r="BD21" i="118"/>
  <c r="G21" i="150"/>
  <c r="Q21" i="73"/>
  <c r="G24" i="150"/>
  <c r="Q24" i="73"/>
  <c r="Q3" i="95"/>
  <c r="G3" i="141"/>
  <c r="Q3" i="78"/>
  <c r="Q4" i="71"/>
  <c r="R4" i="85"/>
  <c r="Q9" i="95"/>
  <c r="Q9" i="78"/>
  <c r="G9" i="141"/>
  <c r="G13" i="150"/>
  <c r="Q13" i="73"/>
  <c r="G16" i="150"/>
  <c r="Q16" i="73"/>
  <c r="R19" i="85"/>
  <c r="Q19" i="71"/>
  <c r="Q21" i="95"/>
  <c r="G21" i="141"/>
  <c r="Q21" i="78"/>
  <c r="Q24" i="95"/>
  <c r="Q24" i="78"/>
  <c r="G24" i="141"/>
  <c r="R3" i="85"/>
  <c r="Q3" i="71"/>
  <c r="R6" i="85"/>
  <c r="Q6" i="71"/>
  <c r="Q8" i="95"/>
  <c r="G8" i="141"/>
  <c r="Q8" i="78"/>
  <c r="R9" i="85"/>
  <c r="Q9" i="71"/>
  <c r="Q12" i="95"/>
  <c r="Q12" i="78"/>
  <c r="G12" i="141"/>
  <c r="Q15" i="95"/>
  <c r="Q15" i="78"/>
  <c r="G15" i="141"/>
  <c r="G18" i="150"/>
  <c r="Q18" i="73"/>
  <c r="R21" i="85"/>
  <c r="Q21" i="71"/>
  <c r="G12" i="150"/>
  <c r="Q12" i="73"/>
  <c r="G15" i="150"/>
  <c r="Q15" i="73"/>
  <c r="Q18" i="71"/>
  <c r="R18" i="85"/>
  <c r="Q20" i="95"/>
  <c r="Q20" i="78"/>
  <c r="G20" i="141"/>
  <c r="Q23" i="95"/>
  <c r="Q23" i="78"/>
  <c r="G23" i="141"/>
  <c r="R12" i="85"/>
  <c r="Q12" i="71"/>
  <c r="Q14" i="95"/>
  <c r="Q14" i="78"/>
  <c r="G14" i="141"/>
  <c r="Q15" i="71"/>
  <c r="R15" i="85"/>
  <c r="Q17" i="95"/>
  <c r="G17" i="141"/>
  <c r="Q17" i="78"/>
  <c r="G20" i="150"/>
  <c r="Q20" i="73"/>
  <c r="G23" i="150"/>
  <c r="Q23" i="73"/>
  <c r="P17" i="92"/>
  <c r="P17" i="91"/>
  <c r="P11" i="92"/>
  <c r="P11" i="91"/>
  <c r="P4" i="91"/>
  <c r="P4" i="92"/>
  <c r="P5" i="95"/>
  <c r="F5" i="141"/>
  <c r="P5" i="78"/>
  <c r="P8" i="95"/>
  <c r="P8" i="78"/>
  <c r="F8" i="141"/>
  <c r="P12" i="95"/>
  <c r="P12" i="78"/>
  <c r="F12" i="141"/>
  <c r="F15" i="150"/>
  <c r="P15" i="73"/>
  <c r="F18" i="150"/>
  <c r="P18" i="73"/>
  <c r="P21" i="71"/>
  <c r="Q21" i="85"/>
  <c r="P23" i="95"/>
  <c r="F23" i="141"/>
  <c r="P23" i="78"/>
  <c r="F5" i="150"/>
  <c r="P5" i="73"/>
  <c r="F8" i="150"/>
  <c r="P8" i="73"/>
  <c r="F12" i="150"/>
  <c r="P12" i="73"/>
  <c r="Q15" i="85"/>
  <c r="P15" i="71"/>
  <c r="P17" i="95"/>
  <c r="P17" i="78"/>
  <c r="F17" i="141"/>
  <c r="Q18" i="85"/>
  <c r="P18" i="71"/>
  <c r="P20" i="95"/>
  <c r="F20" i="141"/>
  <c r="P20" i="78"/>
  <c r="F23" i="150"/>
  <c r="P23" i="73"/>
  <c r="P4" i="95"/>
  <c r="P4" i="78"/>
  <c r="F4" i="141"/>
  <c r="Q5" i="85"/>
  <c r="P5" i="71"/>
  <c r="P8" i="71"/>
  <c r="Q8" i="85"/>
  <c r="P11" i="95"/>
  <c r="F11" i="141"/>
  <c r="P11" i="78"/>
  <c r="P12" i="71"/>
  <c r="Q12" i="85"/>
  <c r="P14" i="95"/>
  <c r="F14" i="141"/>
  <c r="P14" i="78"/>
  <c r="F17" i="150"/>
  <c r="P17" i="73"/>
  <c r="BD19" i="117"/>
  <c r="F20" i="150"/>
  <c r="P20" i="73"/>
  <c r="P23" i="71"/>
  <c r="Q23" i="85"/>
  <c r="F11" i="150"/>
  <c r="P11" i="73"/>
  <c r="Q4" i="85"/>
  <c r="P4" i="71"/>
  <c r="Q11" i="85"/>
  <c r="P11" i="71"/>
  <c r="P16" i="95"/>
  <c r="P16" i="78"/>
  <c r="F16" i="141"/>
  <c r="P19" i="95"/>
  <c r="F19" i="141"/>
  <c r="P19" i="78"/>
  <c r="BD22" i="117"/>
  <c r="P3" i="92"/>
  <c r="P3" i="95"/>
  <c r="F3" i="141"/>
  <c r="P3" i="78"/>
  <c r="P6" i="95"/>
  <c r="F6" i="141"/>
  <c r="P6" i="78"/>
  <c r="P7" i="71"/>
  <c r="Q7" i="85"/>
  <c r="P9" i="95"/>
  <c r="P9" i="78"/>
  <c r="F9" i="141"/>
  <c r="BD10" i="117"/>
  <c r="P13" i="95"/>
  <c r="F13" i="141"/>
  <c r="P13" i="78"/>
  <c r="BD15" i="117"/>
  <c r="F16" i="150"/>
  <c r="P16" i="73"/>
  <c r="F19" i="150"/>
  <c r="P19" i="73"/>
  <c r="Q22" i="85"/>
  <c r="P22" i="71"/>
  <c r="P24" i="95"/>
  <c r="P24" i="78"/>
  <c r="F24" i="141"/>
  <c r="F4" i="150"/>
  <c r="P4" i="73"/>
  <c r="P7" i="95"/>
  <c r="F7" i="141"/>
  <c r="P7" i="78"/>
  <c r="P17" i="71"/>
  <c r="Q17" i="85"/>
  <c r="F3" i="150"/>
  <c r="P3" i="73"/>
  <c r="F6" i="150"/>
  <c r="P6" i="73"/>
  <c r="BD9" i="117"/>
  <c r="F9" i="150"/>
  <c r="P9" i="73"/>
  <c r="F13" i="150"/>
  <c r="P13" i="73"/>
  <c r="P16" i="71"/>
  <c r="Q16" i="85"/>
  <c r="Q19" i="85"/>
  <c r="P19" i="71"/>
  <c r="P21" i="95"/>
  <c r="P21" i="78"/>
  <c r="F21" i="141"/>
  <c r="F24" i="150"/>
  <c r="P24" i="73"/>
  <c r="F14" i="150"/>
  <c r="P14" i="73"/>
  <c r="P20" i="71"/>
  <c r="Q20" i="85"/>
  <c r="P22" i="95"/>
  <c r="F22" i="141"/>
  <c r="P22" i="78"/>
  <c r="F7" i="150"/>
  <c r="P7" i="73"/>
  <c r="P14" i="71"/>
  <c r="Q14" i="85"/>
  <c r="F22" i="150"/>
  <c r="P22" i="73"/>
  <c r="Q3" i="85"/>
  <c r="P3" i="71"/>
  <c r="P6" i="71"/>
  <c r="Q6" i="85"/>
  <c r="P9" i="71"/>
  <c r="Q9" i="85"/>
  <c r="P13" i="71"/>
  <c r="Q13" i="85"/>
  <c r="P15" i="95"/>
  <c r="F15" i="141"/>
  <c r="P15" i="78"/>
  <c r="P18" i="95"/>
  <c r="F18" i="141"/>
  <c r="P18" i="78"/>
  <c r="F21" i="150"/>
  <c r="P21" i="73"/>
  <c r="E7" i="150"/>
  <c r="O7" i="73"/>
  <c r="E16" i="150"/>
  <c r="O16" i="73"/>
  <c r="P16" i="85"/>
  <c r="O16" i="71"/>
  <c r="O6" i="95"/>
  <c r="O6" i="78"/>
  <c r="E6" i="141"/>
  <c r="E18" i="150"/>
  <c r="O18" i="73"/>
  <c r="O3" i="95"/>
  <c r="E3" i="141"/>
  <c r="O3" i="78"/>
  <c r="P18" i="85"/>
  <c r="O18" i="71"/>
  <c r="O20" i="95"/>
  <c r="E20" i="141"/>
  <c r="O20" i="78"/>
  <c r="P5" i="85"/>
  <c r="O5" i="71"/>
  <c r="O7" i="95"/>
  <c r="E7" i="141"/>
  <c r="O7" i="78"/>
  <c r="E11" i="150"/>
  <c r="O11" i="73"/>
  <c r="O14" i="71"/>
  <c r="P14" i="85"/>
  <c r="O16" i="95"/>
  <c r="E16" i="141"/>
  <c r="O16" i="78"/>
  <c r="E19" i="150"/>
  <c r="O19" i="73"/>
  <c r="O22" i="71"/>
  <c r="P22" i="85"/>
  <c r="O24" i="95"/>
  <c r="E24" i="141"/>
  <c r="O24" i="78"/>
  <c r="O21" i="95"/>
  <c r="O21" i="78"/>
  <c r="E21" i="141"/>
  <c r="E4" i="150"/>
  <c r="O4" i="73"/>
  <c r="E13" i="150"/>
  <c r="O13" i="73"/>
  <c r="BD17" i="116"/>
  <c r="BD25" i="116"/>
  <c r="O24" i="92" s="1"/>
  <c r="E3" i="150"/>
  <c r="O3" i="73"/>
  <c r="O6" i="71"/>
  <c r="P6" i="85"/>
  <c r="O8" i="95"/>
  <c r="E8" i="141"/>
  <c r="O8" i="78"/>
  <c r="E12" i="150"/>
  <c r="O12" i="73"/>
  <c r="P15" i="85"/>
  <c r="O15" i="71"/>
  <c r="O17" i="95"/>
  <c r="O17" i="78"/>
  <c r="E17" i="141"/>
  <c r="E20" i="150"/>
  <c r="O20" i="73"/>
  <c r="O23" i="71"/>
  <c r="P23" i="85"/>
  <c r="O4" i="95"/>
  <c r="E4" i="141"/>
  <c r="O4" i="78"/>
  <c r="O13" i="95"/>
  <c r="O13" i="78"/>
  <c r="E13" i="141"/>
  <c r="E24" i="150"/>
  <c r="O24" i="73"/>
  <c r="O7" i="71"/>
  <c r="P7" i="85"/>
  <c r="O9" i="95"/>
  <c r="E9" i="141"/>
  <c r="O9" i="78"/>
  <c r="P4" i="85"/>
  <c r="O4" i="71"/>
  <c r="E9" i="150"/>
  <c r="O9" i="73"/>
  <c r="O9" i="71"/>
  <c r="P9" i="85"/>
  <c r="E15" i="150"/>
  <c r="O15" i="73"/>
  <c r="P3" i="85"/>
  <c r="O3" i="71"/>
  <c r="O5" i="95"/>
  <c r="O5" i="78"/>
  <c r="E5" i="141"/>
  <c r="E8" i="150"/>
  <c r="O8" i="73"/>
  <c r="P12" i="85"/>
  <c r="O12" i="71"/>
  <c r="O14" i="95"/>
  <c r="O14" i="78"/>
  <c r="E14" i="141"/>
  <c r="E17" i="150"/>
  <c r="O17" i="73"/>
  <c r="P20" i="85"/>
  <c r="O20" i="71"/>
  <c r="O22" i="95"/>
  <c r="O22" i="78"/>
  <c r="E22" i="141"/>
  <c r="P11" i="85"/>
  <c r="O11" i="71"/>
  <c r="P19" i="85"/>
  <c r="O19" i="71"/>
  <c r="O18" i="95"/>
  <c r="E18" i="141"/>
  <c r="O18" i="78"/>
  <c r="E21" i="150"/>
  <c r="O21" i="73"/>
  <c r="BD8" i="116"/>
  <c r="O7" i="91" s="1"/>
  <c r="P13" i="85"/>
  <c r="O13" i="71"/>
  <c r="O15" i="95"/>
  <c r="E15" i="141"/>
  <c r="O15" i="78"/>
  <c r="O21" i="71"/>
  <c r="P21" i="85"/>
  <c r="O23" i="95"/>
  <c r="O23" i="78"/>
  <c r="E23" i="141"/>
  <c r="E6" i="150"/>
  <c r="O6" i="73"/>
  <c r="O12" i="95"/>
  <c r="E12" i="141"/>
  <c r="O12" i="78"/>
  <c r="E23" i="150"/>
  <c r="O23" i="73"/>
  <c r="E5" i="150"/>
  <c r="O5" i="73"/>
  <c r="P8" i="85"/>
  <c r="O8" i="71"/>
  <c r="O11" i="95"/>
  <c r="E11" i="141"/>
  <c r="O11" i="78"/>
  <c r="E14" i="150"/>
  <c r="O14" i="73"/>
  <c r="O17" i="71"/>
  <c r="P17" i="85"/>
  <c r="O19" i="95"/>
  <c r="E19" i="141"/>
  <c r="O19" i="78"/>
  <c r="E22" i="150"/>
  <c r="O22" i="73"/>
  <c r="N13" i="92"/>
  <c r="N13" i="91"/>
  <c r="N17" i="92"/>
  <c r="N17" i="91"/>
  <c r="N22" i="91"/>
  <c r="N22" i="92"/>
  <c r="N11" i="95"/>
  <c r="N11" i="137"/>
  <c r="N11" i="78"/>
  <c r="N11" i="149"/>
  <c r="N11" i="73"/>
  <c r="N17" i="149"/>
  <c r="N17" i="73"/>
  <c r="N7" i="149"/>
  <c r="N7" i="73"/>
  <c r="N13" i="95"/>
  <c r="N13" i="78"/>
  <c r="N13" i="137"/>
  <c r="N17" i="71"/>
  <c r="N17" i="85"/>
  <c r="N22" i="95"/>
  <c r="N22" i="137"/>
  <c r="N22" i="78"/>
  <c r="N7" i="85"/>
  <c r="N7" i="71"/>
  <c r="N13" i="149"/>
  <c r="N13" i="73"/>
  <c r="N3" i="71"/>
  <c r="N3" i="85"/>
  <c r="N5" i="95"/>
  <c r="N5" i="78"/>
  <c r="N5" i="137"/>
  <c r="N8" i="149"/>
  <c r="N8" i="73"/>
  <c r="BD9" i="115"/>
  <c r="N12" i="85"/>
  <c r="N12" i="71"/>
  <c r="N15" i="71"/>
  <c r="N15" i="85"/>
  <c r="N18" i="149"/>
  <c r="N18" i="73"/>
  <c r="N21" i="71"/>
  <c r="N21" i="85"/>
  <c r="N14" i="95"/>
  <c r="N14" i="137"/>
  <c r="N14" i="78"/>
  <c r="N18" i="85"/>
  <c r="N18" i="71"/>
  <c r="N23" i="95"/>
  <c r="N23" i="137"/>
  <c r="N23" i="78"/>
  <c r="N5" i="71"/>
  <c r="N5" i="85"/>
  <c r="N14" i="149"/>
  <c r="N14" i="73"/>
  <c r="N20" i="149"/>
  <c r="N20" i="73"/>
  <c r="N4" i="95"/>
  <c r="N4" i="137"/>
  <c r="N4" i="78"/>
  <c r="N14" i="71"/>
  <c r="N14" i="85"/>
  <c r="BD19" i="115"/>
  <c r="N9" i="95"/>
  <c r="N9" i="137"/>
  <c r="N9" i="78"/>
  <c r="N4" i="85"/>
  <c r="N4" i="71"/>
  <c r="N6" i="95"/>
  <c r="N6" i="137"/>
  <c r="N6" i="78"/>
  <c r="N9" i="149"/>
  <c r="N9" i="73"/>
  <c r="N13" i="71"/>
  <c r="N13" i="85"/>
  <c r="N16" i="149"/>
  <c r="N16" i="73"/>
  <c r="N19" i="149"/>
  <c r="N19" i="73"/>
  <c r="N22" i="71"/>
  <c r="N22" i="85"/>
  <c r="N5" i="149"/>
  <c r="N5" i="73"/>
  <c r="N17" i="95"/>
  <c r="N17" i="78"/>
  <c r="N17" i="137"/>
  <c r="N6" i="91"/>
  <c r="N23" i="149"/>
  <c r="N23" i="73"/>
  <c r="BD6" i="115"/>
  <c r="N11" i="85"/>
  <c r="N11" i="71"/>
  <c r="N20" i="71"/>
  <c r="N20" i="85"/>
  <c r="N16" i="95"/>
  <c r="N16" i="137"/>
  <c r="N16" i="78"/>
  <c r="N3" i="95"/>
  <c r="N3" i="137"/>
  <c r="N3" i="78"/>
  <c r="N6" i="149"/>
  <c r="N6" i="73"/>
  <c r="N9" i="85"/>
  <c r="N9" i="71"/>
  <c r="N12" i="95"/>
  <c r="N12" i="137"/>
  <c r="N12" i="78"/>
  <c r="N15" i="95"/>
  <c r="N15" i="137"/>
  <c r="N15" i="78"/>
  <c r="N16" i="85"/>
  <c r="N16" i="71"/>
  <c r="N19" i="85"/>
  <c r="N19" i="71"/>
  <c r="N21" i="95"/>
  <c r="N21" i="78"/>
  <c r="N21" i="137"/>
  <c r="N24" i="95"/>
  <c r="N24" i="137"/>
  <c r="N24" i="78"/>
  <c r="N8" i="71"/>
  <c r="N8" i="85"/>
  <c r="N20" i="95"/>
  <c r="N20" i="78"/>
  <c r="N20" i="137"/>
  <c r="N7" i="95"/>
  <c r="N7" i="137"/>
  <c r="N7" i="78"/>
  <c r="BD20" i="115"/>
  <c r="N23" i="71"/>
  <c r="N23" i="85"/>
  <c r="N4" i="149"/>
  <c r="N4" i="73"/>
  <c r="N19" i="95"/>
  <c r="N19" i="137"/>
  <c r="N19" i="78"/>
  <c r="N22" i="149"/>
  <c r="N22" i="73"/>
  <c r="N3" i="149"/>
  <c r="N3" i="73"/>
  <c r="N6" i="85"/>
  <c r="N6" i="71"/>
  <c r="N8" i="95"/>
  <c r="N8" i="137"/>
  <c r="N8" i="78"/>
  <c r="N12" i="149"/>
  <c r="N12" i="73"/>
  <c r="N15" i="149"/>
  <c r="N15" i="73"/>
  <c r="N18" i="95"/>
  <c r="N18" i="137"/>
  <c r="N18" i="78"/>
  <c r="N21" i="149"/>
  <c r="N21" i="73"/>
  <c r="N24" i="149"/>
  <c r="N24" i="73"/>
  <c r="M5" i="91"/>
  <c r="M5" i="92"/>
  <c r="M15" i="91"/>
  <c r="M15" i="92"/>
  <c r="M9" i="91"/>
  <c r="M9" i="92"/>
  <c r="M20" i="92"/>
  <c r="M20" i="91"/>
  <c r="M9" i="71"/>
  <c r="M9" i="85"/>
  <c r="M6" i="71"/>
  <c r="M6" i="85"/>
  <c r="M12" i="95"/>
  <c r="M12" i="137"/>
  <c r="M12" i="78"/>
  <c r="M23" i="95"/>
  <c r="M23" i="137"/>
  <c r="M23" i="78"/>
  <c r="M8" i="85"/>
  <c r="M8" i="71"/>
  <c r="M11" i="92"/>
  <c r="M3" i="95"/>
  <c r="M3" i="137"/>
  <c r="M3" i="78"/>
  <c r="M6" i="95"/>
  <c r="M6" i="78"/>
  <c r="M6" i="137"/>
  <c r="M9" i="149"/>
  <c r="M9" i="73"/>
  <c r="BD13" i="114"/>
  <c r="M13" i="149"/>
  <c r="M13" i="73"/>
  <c r="M16" i="149"/>
  <c r="M16" i="73"/>
  <c r="M19" i="85"/>
  <c r="M19" i="71"/>
  <c r="M22" i="85"/>
  <c r="M22" i="71"/>
  <c r="M24" i="95"/>
  <c r="M24" i="137"/>
  <c r="M24" i="78"/>
  <c r="M24" i="149"/>
  <c r="M24" i="73"/>
  <c r="M3" i="85"/>
  <c r="M3" i="71"/>
  <c r="M8" i="95"/>
  <c r="M8" i="78"/>
  <c r="M8" i="137"/>
  <c r="M18" i="149"/>
  <c r="M18" i="73"/>
  <c r="M21" i="149"/>
  <c r="M21" i="73"/>
  <c r="M20" i="149"/>
  <c r="M20" i="73"/>
  <c r="BD23" i="114"/>
  <c r="M4" i="95"/>
  <c r="M4" i="137"/>
  <c r="M4" i="78"/>
  <c r="M7" i="95"/>
  <c r="M7" i="78"/>
  <c r="M7" i="137"/>
  <c r="M11" i="95"/>
  <c r="M11" i="137"/>
  <c r="M11" i="78"/>
  <c r="M14" i="149"/>
  <c r="M14" i="73"/>
  <c r="M17" i="149"/>
  <c r="M17" i="73"/>
  <c r="M20" i="71"/>
  <c r="M20" i="85"/>
  <c r="M23" i="85"/>
  <c r="M23" i="71"/>
  <c r="M3" i="149"/>
  <c r="M3" i="73"/>
  <c r="M6" i="149"/>
  <c r="M6" i="73"/>
  <c r="M16" i="71"/>
  <c r="M16" i="85"/>
  <c r="M18" i="95"/>
  <c r="M18" i="78"/>
  <c r="M18" i="137"/>
  <c r="M15" i="149"/>
  <c r="M15" i="73"/>
  <c r="M5" i="149"/>
  <c r="M5" i="73"/>
  <c r="M8" i="149"/>
  <c r="M8" i="73"/>
  <c r="BD17" i="114"/>
  <c r="M18" i="71"/>
  <c r="M18" i="85"/>
  <c r="M20" i="95"/>
  <c r="M20" i="137"/>
  <c r="M20" i="78"/>
  <c r="M21" i="85"/>
  <c r="M21" i="71"/>
  <c r="M5" i="71"/>
  <c r="M5" i="85"/>
  <c r="M14" i="95"/>
  <c r="M14" i="78"/>
  <c r="M14" i="137"/>
  <c r="M4" i="149"/>
  <c r="M4" i="73"/>
  <c r="M7" i="149"/>
  <c r="M7" i="73"/>
  <c r="M11" i="149"/>
  <c r="M11" i="73"/>
  <c r="M14" i="85"/>
  <c r="M14" i="71"/>
  <c r="M17" i="85"/>
  <c r="M17" i="71"/>
  <c r="M19" i="95"/>
  <c r="M19" i="137"/>
  <c r="M19" i="78"/>
  <c r="M22" i="95"/>
  <c r="M22" i="78"/>
  <c r="M22" i="137"/>
  <c r="M13" i="71"/>
  <c r="M13" i="85"/>
  <c r="M15" i="95"/>
  <c r="M15" i="137"/>
  <c r="M15" i="78"/>
  <c r="M21" i="95"/>
  <c r="M21" i="137"/>
  <c r="M21" i="78"/>
  <c r="M5" i="95"/>
  <c r="M5" i="78"/>
  <c r="M5" i="137"/>
  <c r="M12" i="149"/>
  <c r="M12" i="73"/>
  <c r="M15" i="85"/>
  <c r="M15" i="71"/>
  <c r="BD25" i="114"/>
  <c r="M12" i="71"/>
  <c r="M12" i="85"/>
  <c r="M17" i="95"/>
  <c r="M17" i="137"/>
  <c r="M17" i="78"/>
  <c r="M23" i="149"/>
  <c r="M23" i="73"/>
  <c r="M4" i="85"/>
  <c r="M4" i="71"/>
  <c r="M7" i="85"/>
  <c r="M7" i="71"/>
  <c r="BD8" i="114"/>
  <c r="M9" i="95"/>
  <c r="M9" i="78"/>
  <c r="M9" i="137"/>
  <c r="M11" i="71"/>
  <c r="M11" i="85"/>
  <c r="M13" i="95"/>
  <c r="M13" i="137"/>
  <c r="M13" i="78"/>
  <c r="M16" i="95"/>
  <c r="M16" i="137"/>
  <c r="M16" i="78"/>
  <c r="BD18" i="114"/>
  <c r="M17" i="92" s="1"/>
  <c r="BD19" i="114"/>
  <c r="M18" i="92" s="1"/>
  <c r="M19" i="149"/>
  <c r="M19" i="73"/>
  <c r="M22" i="149"/>
  <c r="M22" i="73"/>
  <c r="L15" i="92"/>
  <c r="L15" i="91"/>
  <c r="L7" i="92"/>
  <c r="L7" i="91"/>
  <c r="L21" i="91"/>
  <c r="L21" i="92"/>
  <c r="L6" i="95"/>
  <c r="L6" i="137"/>
  <c r="L6" i="78"/>
  <c r="L19" i="85"/>
  <c r="L19" i="71"/>
  <c r="L21" i="95"/>
  <c r="L21" i="137"/>
  <c r="L21" i="78"/>
  <c r="L24" i="95"/>
  <c r="L24" i="137"/>
  <c r="L24" i="78"/>
  <c r="L4" i="95"/>
  <c r="L4" i="137"/>
  <c r="L4" i="78"/>
  <c r="BD6" i="113"/>
  <c r="L5" i="91" s="1"/>
  <c r="BD7" i="113"/>
  <c r="L7" i="149"/>
  <c r="L7" i="73"/>
  <c r="L11" i="149"/>
  <c r="L11" i="73"/>
  <c r="L14" i="85"/>
  <c r="L14" i="71"/>
  <c r="L17" i="71"/>
  <c r="L17" i="85"/>
  <c r="L19" i="95"/>
  <c r="L19" i="137"/>
  <c r="L19" i="78"/>
  <c r="L22" i="95"/>
  <c r="L22" i="137"/>
  <c r="L22" i="78"/>
  <c r="L4" i="149"/>
  <c r="L4" i="73"/>
  <c r="L7" i="85"/>
  <c r="L7" i="71"/>
  <c r="BD9" i="113"/>
  <c r="L11" i="85"/>
  <c r="L11" i="71"/>
  <c r="L13" i="95"/>
  <c r="L13" i="137"/>
  <c r="L13" i="78"/>
  <c r="L16" i="95"/>
  <c r="L16" i="78"/>
  <c r="L16" i="137"/>
  <c r="L19" i="149"/>
  <c r="L19" i="73"/>
  <c r="L22" i="149"/>
  <c r="L22" i="73"/>
  <c r="L16" i="149"/>
  <c r="L16" i="73"/>
  <c r="L3" i="95"/>
  <c r="L3" i="137"/>
  <c r="L3" i="78"/>
  <c r="L13" i="85"/>
  <c r="L13" i="71"/>
  <c r="L15" i="95"/>
  <c r="L15" i="137"/>
  <c r="L15" i="78"/>
  <c r="L21" i="149"/>
  <c r="L21" i="73"/>
  <c r="L9" i="85"/>
  <c r="L9" i="71"/>
  <c r="L12" i="95"/>
  <c r="L12" i="78"/>
  <c r="L12" i="137"/>
  <c r="L15" i="149"/>
  <c r="L15" i="73"/>
  <c r="BD18" i="113"/>
  <c r="L21" i="71"/>
  <c r="L21" i="85"/>
  <c r="L3" i="85"/>
  <c r="L3" i="71"/>
  <c r="L5" i="95"/>
  <c r="L5" i="78"/>
  <c r="L5" i="137"/>
  <c r="L8" i="95"/>
  <c r="L8" i="137"/>
  <c r="L8" i="78"/>
  <c r="L12" i="149"/>
  <c r="L12" i="73"/>
  <c r="L15" i="85"/>
  <c r="L15" i="71"/>
  <c r="L18" i="85"/>
  <c r="L18" i="71"/>
  <c r="L20" i="95"/>
  <c r="L20" i="78"/>
  <c r="L20" i="137"/>
  <c r="BD21" i="113"/>
  <c r="L23" i="95"/>
  <c r="L23" i="78"/>
  <c r="L23" i="137"/>
  <c r="L4" i="85"/>
  <c r="L4" i="71"/>
  <c r="L9" i="95"/>
  <c r="L9" i="137"/>
  <c r="L9" i="78"/>
  <c r="L24" i="149"/>
  <c r="L24" i="73"/>
  <c r="L6" i="85"/>
  <c r="L6" i="71"/>
  <c r="L5" i="149"/>
  <c r="L5" i="73"/>
  <c r="L8" i="149"/>
  <c r="L8" i="73"/>
  <c r="L12" i="85"/>
  <c r="L12" i="71"/>
  <c r="BD14" i="113"/>
  <c r="L14" i="95"/>
  <c r="L14" i="137"/>
  <c r="L14" i="78"/>
  <c r="L17" i="95"/>
  <c r="L17" i="137"/>
  <c r="L17" i="78"/>
  <c r="BD20" i="113"/>
  <c r="L20" i="149"/>
  <c r="L20" i="73"/>
  <c r="L23" i="149"/>
  <c r="L23" i="73"/>
  <c r="L13" i="149"/>
  <c r="L13" i="73"/>
  <c r="L22" i="85"/>
  <c r="L22" i="71"/>
  <c r="L6" i="149"/>
  <c r="L6" i="73"/>
  <c r="L9" i="149"/>
  <c r="L9" i="73"/>
  <c r="L16" i="71"/>
  <c r="L16" i="85"/>
  <c r="L18" i="95"/>
  <c r="L18" i="137"/>
  <c r="L18" i="78"/>
  <c r="L3" i="149"/>
  <c r="L3" i="73"/>
  <c r="L18" i="149"/>
  <c r="L18" i="73"/>
  <c r="BD4" i="113"/>
  <c r="L5" i="71"/>
  <c r="L5" i="85"/>
  <c r="L7" i="95"/>
  <c r="L7" i="78"/>
  <c r="L7" i="137"/>
  <c r="L8" i="71"/>
  <c r="L8" i="85"/>
  <c r="L11" i="95"/>
  <c r="L11" i="78"/>
  <c r="L11" i="137"/>
  <c r="BD13" i="113"/>
  <c r="L14" i="149"/>
  <c r="L14" i="73"/>
  <c r="L17" i="149"/>
  <c r="L17" i="73"/>
  <c r="L20" i="85"/>
  <c r="L20" i="71"/>
  <c r="L23" i="85"/>
  <c r="L23" i="71"/>
  <c r="K16" i="92"/>
  <c r="K16" i="91"/>
  <c r="K5" i="85"/>
  <c r="K5" i="71"/>
  <c r="K11" i="149"/>
  <c r="K11" i="73"/>
  <c r="K22" i="95"/>
  <c r="K22" i="78"/>
  <c r="K22" i="137"/>
  <c r="K13" i="95"/>
  <c r="K13" i="137"/>
  <c r="K13" i="78"/>
  <c r="BD18" i="112"/>
  <c r="K19" i="149"/>
  <c r="K19" i="73"/>
  <c r="K3" i="149"/>
  <c r="K3" i="73"/>
  <c r="K6" i="85"/>
  <c r="K6" i="71"/>
  <c r="K8" i="95"/>
  <c r="K8" i="137"/>
  <c r="K8" i="78"/>
  <c r="K12" i="149"/>
  <c r="K12" i="73"/>
  <c r="K15" i="85"/>
  <c r="K15" i="71"/>
  <c r="K18" i="71"/>
  <c r="K18" i="85"/>
  <c r="K20" i="95"/>
  <c r="K20" i="137"/>
  <c r="K20" i="78"/>
  <c r="BD21" i="112"/>
  <c r="K23" i="95"/>
  <c r="K23" i="137"/>
  <c r="K23" i="78"/>
  <c r="BD25" i="112"/>
  <c r="K24" i="91" s="1"/>
  <c r="K3" i="85"/>
  <c r="K3" i="71"/>
  <c r="BD5" i="112"/>
  <c r="K4" i="91" s="1"/>
  <c r="K5" i="95"/>
  <c r="K5" i="137"/>
  <c r="K5" i="78"/>
  <c r="K8" i="149"/>
  <c r="K8" i="73"/>
  <c r="K12" i="71"/>
  <c r="K12" i="85"/>
  <c r="K14" i="95"/>
  <c r="K14" i="78"/>
  <c r="K14" i="137"/>
  <c r="K17" i="95"/>
  <c r="K17" i="78"/>
  <c r="K17" i="137"/>
  <c r="BD19" i="112"/>
  <c r="K18" i="92" s="1"/>
  <c r="K20" i="149"/>
  <c r="K20" i="73"/>
  <c r="K23" i="149"/>
  <c r="K23" i="73"/>
  <c r="BD4" i="112"/>
  <c r="K5" i="149"/>
  <c r="K5" i="73"/>
  <c r="K8" i="71"/>
  <c r="K8" i="85"/>
  <c r="K11" i="95"/>
  <c r="K11" i="137"/>
  <c r="K11" i="78"/>
  <c r="K14" i="149"/>
  <c r="K14" i="73"/>
  <c r="K17" i="149"/>
  <c r="K17" i="73"/>
  <c r="K20" i="71"/>
  <c r="K20" i="85"/>
  <c r="K23" i="85"/>
  <c r="K23" i="71"/>
  <c r="K17" i="71"/>
  <c r="K17" i="85"/>
  <c r="K19" i="95"/>
  <c r="K19" i="137"/>
  <c r="K19" i="78"/>
  <c r="K7" i="71"/>
  <c r="K7" i="85"/>
  <c r="K13" i="149"/>
  <c r="K13" i="73"/>
  <c r="K19" i="85"/>
  <c r="K19" i="71"/>
  <c r="K24" i="95"/>
  <c r="K24" i="78"/>
  <c r="K24" i="137"/>
  <c r="K4" i="85"/>
  <c r="K4" i="71"/>
  <c r="K6" i="95"/>
  <c r="K6" i="137"/>
  <c r="K6" i="78"/>
  <c r="K9" i="149"/>
  <c r="K9" i="73"/>
  <c r="K13" i="85"/>
  <c r="K13" i="71"/>
  <c r="BD15" i="112"/>
  <c r="K15" i="95"/>
  <c r="K15" i="137"/>
  <c r="K15" i="78"/>
  <c r="K18" i="95"/>
  <c r="K18" i="78"/>
  <c r="K18" i="137"/>
  <c r="K21" i="149"/>
  <c r="K21" i="73"/>
  <c r="K7" i="95"/>
  <c r="K7" i="137"/>
  <c r="K7" i="78"/>
  <c r="K14" i="71"/>
  <c r="K14" i="85"/>
  <c r="K16" i="95"/>
  <c r="K16" i="137"/>
  <c r="K16" i="78"/>
  <c r="K4" i="95"/>
  <c r="K4" i="78"/>
  <c r="K4" i="137"/>
  <c r="K7" i="149"/>
  <c r="K7" i="73"/>
  <c r="K11" i="85"/>
  <c r="K11" i="71"/>
  <c r="K16" i="149"/>
  <c r="K16" i="73"/>
  <c r="K22" i="149"/>
  <c r="K22" i="73"/>
  <c r="K4" i="149"/>
  <c r="K4" i="73"/>
  <c r="K9" i="95"/>
  <c r="K9" i="137"/>
  <c r="K9" i="78"/>
  <c r="K16" i="71"/>
  <c r="K16" i="85"/>
  <c r="K21" i="95"/>
  <c r="K21" i="137"/>
  <c r="K21" i="78"/>
  <c r="K22" i="71"/>
  <c r="K22" i="85"/>
  <c r="K24" i="149"/>
  <c r="K24" i="73"/>
  <c r="K3" i="95"/>
  <c r="K3" i="137"/>
  <c r="K3" i="78"/>
  <c r="K6" i="149"/>
  <c r="K6" i="73"/>
  <c r="K9" i="71"/>
  <c r="K9" i="85"/>
  <c r="K12" i="95"/>
  <c r="K12" i="78"/>
  <c r="K12" i="137"/>
  <c r="BD14" i="112"/>
  <c r="K15" i="149"/>
  <c r="K15" i="73"/>
  <c r="K18" i="149"/>
  <c r="K18" i="73"/>
  <c r="K21" i="71"/>
  <c r="K21" i="85"/>
  <c r="J6" i="91"/>
  <c r="J9" i="95"/>
  <c r="J9" i="137"/>
  <c r="J9" i="78"/>
  <c r="J24" i="95"/>
  <c r="J24" i="78"/>
  <c r="J24" i="137"/>
  <c r="J6" i="149"/>
  <c r="J6" i="73"/>
  <c r="J15" i="95"/>
  <c r="J15" i="137"/>
  <c r="J15" i="78"/>
  <c r="J6" i="85"/>
  <c r="J6" i="71"/>
  <c r="J12" i="95"/>
  <c r="J12" i="78"/>
  <c r="J12" i="137"/>
  <c r="J21" i="71"/>
  <c r="J21" i="85"/>
  <c r="J5" i="95"/>
  <c r="J5" i="78"/>
  <c r="J5" i="137"/>
  <c r="J12" i="149"/>
  <c r="J12" i="73"/>
  <c r="J17" i="95"/>
  <c r="J17" i="78"/>
  <c r="J17" i="137"/>
  <c r="J4" i="85"/>
  <c r="J4" i="71"/>
  <c r="J7" i="149"/>
  <c r="J7" i="73"/>
  <c r="J11" i="85"/>
  <c r="J11" i="71"/>
  <c r="J13" i="95"/>
  <c r="J13" i="78"/>
  <c r="J13" i="137"/>
  <c r="J16" i="149"/>
  <c r="J16" i="73"/>
  <c r="J19" i="85"/>
  <c r="J19" i="71"/>
  <c r="J22" i="85"/>
  <c r="J22" i="71"/>
  <c r="J16" i="85"/>
  <c r="J16" i="71"/>
  <c r="J18" i="95"/>
  <c r="J18" i="137"/>
  <c r="J18" i="78"/>
  <c r="J3" i="149"/>
  <c r="J3" i="73"/>
  <c r="BD9" i="111"/>
  <c r="BD16" i="111"/>
  <c r="J21" i="149"/>
  <c r="J21" i="73"/>
  <c r="J19" i="91"/>
  <c r="J18" i="71"/>
  <c r="J18" i="85"/>
  <c r="BD12" i="111"/>
  <c r="J23" i="95"/>
  <c r="J23" i="137"/>
  <c r="J23" i="78"/>
  <c r="J5" i="149"/>
  <c r="J5" i="73"/>
  <c r="J8" i="149"/>
  <c r="J8" i="73"/>
  <c r="J12" i="71"/>
  <c r="J12" i="85"/>
  <c r="J14" i="95"/>
  <c r="J14" i="137"/>
  <c r="J14" i="78"/>
  <c r="J17" i="149"/>
  <c r="J17" i="73"/>
  <c r="J20" i="149"/>
  <c r="J20" i="73"/>
  <c r="J23" i="149"/>
  <c r="J23" i="73"/>
  <c r="J6" i="95"/>
  <c r="J6" i="137"/>
  <c r="J6" i="78"/>
  <c r="J13" i="71"/>
  <c r="J13" i="85"/>
  <c r="BD17" i="111"/>
  <c r="J18" i="149"/>
  <c r="J18" i="73"/>
  <c r="J3" i="85"/>
  <c r="J3" i="71"/>
  <c r="BD8" i="111"/>
  <c r="J15" i="85"/>
  <c r="J15" i="71"/>
  <c r="J20" i="95"/>
  <c r="J20" i="78"/>
  <c r="J20" i="137"/>
  <c r="J4" i="95"/>
  <c r="J4" i="137"/>
  <c r="J4" i="78"/>
  <c r="J5" i="85"/>
  <c r="J5" i="71"/>
  <c r="J8" i="85"/>
  <c r="J8" i="71"/>
  <c r="J11" i="95"/>
  <c r="J11" i="78"/>
  <c r="J11" i="137"/>
  <c r="BD13" i="111"/>
  <c r="J14" i="149"/>
  <c r="J14" i="73"/>
  <c r="J17" i="71"/>
  <c r="J17" i="85"/>
  <c r="J19" i="95"/>
  <c r="J19" i="78"/>
  <c r="J19" i="137"/>
  <c r="J20" i="71"/>
  <c r="J20" i="85"/>
  <c r="J22" i="95"/>
  <c r="J22" i="78"/>
  <c r="J22" i="137"/>
  <c r="J23" i="85"/>
  <c r="J23" i="71"/>
  <c r="J3" i="95"/>
  <c r="J3" i="137"/>
  <c r="J3" i="78"/>
  <c r="J7" i="85"/>
  <c r="J7" i="71"/>
  <c r="J13" i="149"/>
  <c r="J13" i="73"/>
  <c r="J21" i="95"/>
  <c r="J21" i="78"/>
  <c r="J21" i="137"/>
  <c r="J9" i="149"/>
  <c r="J9" i="73"/>
  <c r="J24" i="149"/>
  <c r="J24" i="73"/>
  <c r="J9" i="85"/>
  <c r="J9" i="71"/>
  <c r="J15" i="149"/>
  <c r="J15" i="73"/>
  <c r="J8" i="95"/>
  <c r="J8" i="137"/>
  <c r="J8" i="78"/>
  <c r="J4" i="149"/>
  <c r="J4" i="73"/>
  <c r="J7" i="95"/>
  <c r="J7" i="78"/>
  <c r="J7" i="137"/>
  <c r="J11" i="149"/>
  <c r="J11" i="73"/>
  <c r="J14" i="85"/>
  <c r="J14" i="71"/>
  <c r="J16" i="95"/>
  <c r="J16" i="78"/>
  <c r="J16" i="137"/>
  <c r="J19" i="149"/>
  <c r="J19" i="73"/>
  <c r="J22" i="149"/>
  <c r="J22" i="73"/>
  <c r="I9" i="92"/>
  <c r="I9" i="91"/>
  <c r="I18" i="91"/>
  <c r="I18" i="92"/>
  <c r="I20" i="71"/>
  <c r="I20" i="85"/>
  <c r="BD4" i="110"/>
  <c r="I11" i="149"/>
  <c r="I11" i="73"/>
  <c r="I16" i="95"/>
  <c r="I16" i="137"/>
  <c r="I16" i="78"/>
  <c r="I7" i="71"/>
  <c r="I7" i="85"/>
  <c r="I13" i="95"/>
  <c r="I13" i="78"/>
  <c r="I13" i="137"/>
  <c r="I6" i="95"/>
  <c r="I6" i="137"/>
  <c r="I6" i="78"/>
  <c r="I19" i="85"/>
  <c r="I19" i="71"/>
  <c r="I21" i="95"/>
  <c r="I21" i="137"/>
  <c r="I21" i="78"/>
  <c r="I5" i="149"/>
  <c r="I5" i="73"/>
  <c r="I8" i="85"/>
  <c r="I8" i="71"/>
  <c r="I12" i="71"/>
  <c r="I12" i="85"/>
  <c r="I14" i="95"/>
  <c r="I14" i="137"/>
  <c r="I14" i="78"/>
  <c r="I17" i="149"/>
  <c r="I17" i="73"/>
  <c r="I20" i="149"/>
  <c r="I20" i="73"/>
  <c r="I23" i="85"/>
  <c r="I23" i="71"/>
  <c r="I11" i="95"/>
  <c r="I11" i="137"/>
  <c r="I11" i="78"/>
  <c r="I17" i="71"/>
  <c r="I17" i="85"/>
  <c r="I7" i="149"/>
  <c r="I7" i="73"/>
  <c r="I4" i="149"/>
  <c r="I4" i="73"/>
  <c r="I9" i="95"/>
  <c r="I9" i="78"/>
  <c r="I9" i="137"/>
  <c r="I19" i="149"/>
  <c r="I19" i="73"/>
  <c r="I22" i="85"/>
  <c r="I22" i="71"/>
  <c r="I9" i="149"/>
  <c r="I9" i="73"/>
  <c r="I3" i="95"/>
  <c r="I3" i="137"/>
  <c r="I3" i="78"/>
  <c r="I6" i="149"/>
  <c r="I6" i="73"/>
  <c r="I9" i="85"/>
  <c r="I9" i="71"/>
  <c r="I13" i="71"/>
  <c r="I13" i="85"/>
  <c r="I15" i="95"/>
  <c r="I15" i="78"/>
  <c r="I15" i="137"/>
  <c r="I18" i="149"/>
  <c r="I18" i="73"/>
  <c r="BD20" i="110"/>
  <c r="I21" i="149"/>
  <c r="I21" i="73"/>
  <c r="I5" i="85"/>
  <c r="I5" i="71"/>
  <c r="I7" i="95"/>
  <c r="I7" i="78"/>
  <c r="I7" i="137"/>
  <c r="I22" i="95"/>
  <c r="I22" i="137"/>
  <c r="I22" i="78"/>
  <c r="I4" i="95"/>
  <c r="I4" i="137"/>
  <c r="I4" i="78"/>
  <c r="BD13" i="110"/>
  <c r="I24" i="95"/>
  <c r="I24" i="137"/>
  <c r="I24" i="78"/>
  <c r="I13" i="149"/>
  <c r="I13" i="73"/>
  <c r="I18" i="95"/>
  <c r="I18" i="78"/>
  <c r="I18" i="137"/>
  <c r="I3" i="149"/>
  <c r="I3" i="73"/>
  <c r="I6" i="85"/>
  <c r="I6" i="71"/>
  <c r="I8" i="95"/>
  <c r="I8" i="78"/>
  <c r="I8" i="137"/>
  <c r="I12" i="95"/>
  <c r="I12" i="137"/>
  <c r="I12" i="78"/>
  <c r="I15" i="149"/>
  <c r="I15" i="73"/>
  <c r="I18" i="85"/>
  <c r="I18" i="71"/>
  <c r="I21" i="71"/>
  <c r="I21" i="85"/>
  <c r="I23" i="95"/>
  <c r="I23" i="78"/>
  <c r="I23" i="137"/>
  <c r="I14" i="149"/>
  <c r="I14" i="73"/>
  <c r="I14" i="85"/>
  <c r="I14" i="71"/>
  <c r="I19" i="95"/>
  <c r="I19" i="137"/>
  <c r="I19" i="78"/>
  <c r="I22" i="149"/>
  <c r="I22" i="73"/>
  <c r="I11" i="85"/>
  <c r="I11" i="71"/>
  <c r="I16" i="149"/>
  <c r="I16" i="73"/>
  <c r="I4" i="71"/>
  <c r="I4" i="85"/>
  <c r="BD12" i="110"/>
  <c r="I16" i="85"/>
  <c r="I16" i="71"/>
  <c r="I24" i="149"/>
  <c r="I24" i="73"/>
  <c r="I3" i="71"/>
  <c r="I3" i="85"/>
  <c r="I5" i="95"/>
  <c r="I5" i="78"/>
  <c r="I5" i="137"/>
  <c r="BD8" i="110"/>
  <c r="I8" i="149"/>
  <c r="I8" i="73"/>
  <c r="I12" i="149"/>
  <c r="I12" i="73"/>
  <c r="BD14" i="110"/>
  <c r="I15" i="71"/>
  <c r="I15" i="85"/>
  <c r="BD17" i="110"/>
  <c r="I17" i="95"/>
  <c r="I17" i="78"/>
  <c r="I17" i="137"/>
  <c r="I20" i="95"/>
  <c r="I20" i="137"/>
  <c r="I20" i="78"/>
  <c r="I23" i="149"/>
  <c r="I23" i="73"/>
  <c r="H6" i="91"/>
  <c r="H6" i="92"/>
  <c r="H24" i="91"/>
  <c r="H24" i="92"/>
  <c r="H3" i="91"/>
  <c r="H3" i="92"/>
  <c r="H5" i="149"/>
  <c r="H5" i="73"/>
  <c r="H20" i="85"/>
  <c r="H20" i="71"/>
  <c r="H14" i="149"/>
  <c r="H14" i="73"/>
  <c r="H22" i="95"/>
  <c r="H22" i="137"/>
  <c r="H22" i="78"/>
  <c r="H11" i="149"/>
  <c r="H11" i="73"/>
  <c r="H19" i="149"/>
  <c r="H19" i="73"/>
  <c r="H22" i="149"/>
  <c r="H22" i="73"/>
  <c r="H11" i="71"/>
  <c r="H11" i="85"/>
  <c r="H16" i="149"/>
  <c r="H16" i="73"/>
  <c r="H5" i="95"/>
  <c r="H5" i="137"/>
  <c r="H5" i="78"/>
  <c r="H8" i="95"/>
  <c r="H8" i="137"/>
  <c r="H8" i="78"/>
  <c r="H12" i="149"/>
  <c r="H12" i="73"/>
  <c r="H15" i="85"/>
  <c r="H15" i="71"/>
  <c r="H17" i="95"/>
  <c r="H17" i="78"/>
  <c r="H17" i="137"/>
  <c r="H20" i="149"/>
  <c r="H20" i="73"/>
  <c r="BD22" i="108"/>
  <c r="H23" i="149"/>
  <c r="H23" i="73"/>
  <c r="H8" i="149"/>
  <c r="H8" i="73"/>
  <c r="H14" i="95"/>
  <c r="H14" i="137"/>
  <c r="H14" i="78"/>
  <c r="H8" i="85"/>
  <c r="H8" i="71"/>
  <c r="H7" i="95"/>
  <c r="H7" i="137"/>
  <c r="H7" i="78"/>
  <c r="H16" i="95"/>
  <c r="H16" i="137"/>
  <c r="H16" i="78"/>
  <c r="H7" i="149"/>
  <c r="H7" i="73"/>
  <c r="H24" i="95"/>
  <c r="H24" i="137"/>
  <c r="H24" i="78"/>
  <c r="H3" i="95"/>
  <c r="H3" i="137"/>
  <c r="H3" i="78"/>
  <c r="H4" i="85"/>
  <c r="H4" i="71"/>
  <c r="H6" i="95"/>
  <c r="H6" i="78"/>
  <c r="H6" i="137"/>
  <c r="H7" i="71"/>
  <c r="H7" i="85"/>
  <c r="H9" i="95"/>
  <c r="H9" i="78"/>
  <c r="H9" i="137"/>
  <c r="BD12" i="108"/>
  <c r="H13" i="149"/>
  <c r="H13" i="73"/>
  <c r="H16" i="85"/>
  <c r="H16" i="71"/>
  <c r="H18" i="95"/>
  <c r="H18" i="137"/>
  <c r="H18" i="78"/>
  <c r="H21" i="95"/>
  <c r="H21" i="78"/>
  <c r="H21" i="137"/>
  <c r="H24" i="149"/>
  <c r="H24" i="73"/>
  <c r="H23" i="85"/>
  <c r="H23" i="71"/>
  <c r="BD15" i="108"/>
  <c r="H17" i="71"/>
  <c r="H17" i="85"/>
  <c r="H19" i="95"/>
  <c r="H19" i="78"/>
  <c r="H19" i="137"/>
  <c r="H4" i="95"/>
  <c r="H4" i="78"/>
  <c r="H4" i="137"/>
  <c r="H4" i="149"/>
  <c r="H4" i="73"/>
  <c r="H13" i="95"/>
  <c r="H13" i="78"/>
  <c r="H13" i="137"/>
  <c r="H22" i="85"/>
  <c r="H22" i="71"/>
  <c r="H3" i="149"/>
  <c r="H3" i="73"/>
  <c r="BD6" i="108"/>
  <c r="H6" i="149"/>
  <c r="H6" i="73"/>
  <c r="H9" i="149"/>
  <c r="H9" i="73"/>
  <c r="H13" i="85"/>
  <c r="H13" i="71"/>
  <c r="H15" i="95"/>
  <c r="H15" i="137"/>
  <c r="H15" i="78"/>
  <c r="H18" i="149"/>
  <c r="H18" i="73"/>
  <c r="H21" i="149"/>
  <c r="H21" i="73"/>
  <c r="H12" i="85"/>
  <c r="H12" i="71"/>
  <c r="H17" i="149"/>
  <c r="H17" i="73"/>
  <c r="H5" i="85"/>
  <c r="H5" i="71"/>
  <c r="H11" i="95"/>
  <c r="H11" i="78"/>
  <c r="H11" i="137"/>
  <c r="H14" i="85"/>
  <c r="H14" i="71"/>
  <c r="BD19" i="108"/>
  <c r="H19" i="71"/>
  <c r="H19" i="85"/>
  <c r="H3" i="85"/>
  <c r="H3" i="71"/>
  <c r="H6" i="85"/>
  <c r="H6" i="71"/>
  <c r="BD8" i="108"/>
  <c r="H9" i="71"/>
  <c r="H9" i="85"/>
  <c r="H12" i="95"/>
  <c r="H12" i="78"/>
  <c r="H12" i="137"/>
  <c r="H15" i="149"/>
  <c r="H15" i="73"/>
  <c r="H18" i="85"/>
  <c r="H18" i="71"/>
  <c r="H20" i="95"/>
  <c r="H20" i="137"/>
  <c r="H20" i="78"/>
  <c r="H21" i="85"/>
  <c r="H21" i="71"/>
  <c r="BD23" i="108"/>
  <c r="H23" i="95"/>
  <c r="H23" i="78"/>
  <c r="H23" i="137"/>
  <c r="G14" i="92"/>
  <c r="G14" i="91"/>
  <c r="G11" i="91"/>
  <c r="G11" i="92"/>
  <c r="G21" i="92"/>
  <c r="G21" i="91"/>
  <c r="G18" i="91"/>
  <c r="G18" i="92"/>
  <c r="G6" i="92"/>
  <c r="G6" i="91"/>
  <c r="G5" i="149"/>
  <c r="G5" i="73"/>
  <c r="G15" i="149"/>
  <c r="G15" i="73"/>
  <c r="G12" i="85"/>
  <c r="G12" i="71"/>
  <c r="G17" i="95"/>
  <c r="G17" i="137"/>
  <c r="G17" i="78"/>
  <c r="G23" i="95"/>
  <c r="G23" i="137"/>
  <c r="G23" i="78"/>
  <c r="G4" i="95"/>
  <c r="G4" i="78"/>
  <c r="G4" i="137"/>
  <c r="G11" i="149"/>
  <c r="G11" i="73"/>
  <c r="G14" i="149"/>
  <c r="G14" i="73"/>
  <c r="G23" i="149"/>
  <c r="G23" i="73"/>
  <c r="G14" i="71"/>
  <c r="G14" i="85"/>
  <c r="G3" i="85"/>
  <c r="G3" i="71"/>
  <c r="G5" i="95"/>
  <c r="G5" i="137"/>
  <c r="G5" i="78"/>
  <c r="G8" i="95"/>
  <c r="G8" i="137"/>
  <c r="G8" i="78"/>
  <c r="G12" i="95"/>
  <c r="G12" i="78"/>
  <c r="G12" i="137"/>
  <c r="G15" i="95"/>
  <c r="G15" i="137"/>
  <c r="G15" i="78"/>
  <c r="G18" i="149"/>
  <c r="G18" i="73"/>
  <c r="G21" i="149"/>
  <c r="G21" i="73"/>
  <c r="BD23" i="109"/>
  <c r="G24" i="149"/>
  <c r="G24" i="73"/>
  <c r="G8" i="149"/>
  <c r="G8" i="73"/>
  <c r="G18" i="71"/>
  <c r="G18" i="85"/>
  <c r="G8" i="85"/>
  <c r="G8" i="71"/>
  <c r="G14" i="95"/>
  <c r="G14" i="137"/>
  <c r="G14" i="78"/>
  <c r="G4" i="149"/>
  <c r="G4" i="73"/>
  <c r="G11" i="71"/>
  <c r="G11" i="85"/>
  <c r="G20" i="85"/>
  <c r="G20" i="71"/>
  <c r="G4" i="71"/>
  <c r="G4" i="85"/>
  <c r="G6" i="95"/>
  <c r="G6" i="137"/>
  <c r="G6" i="78"/>
  <c r="G7" i="85"/>
  <c r="G7" i="71"/>
  <c r="BD9" i="109"/>
  <c r="G9" i="95"/>
  <c r="G9" i="137"/>
  <c r="G9" i="78"/>
  <c r="G13" i="95"/>
  <c r="G13" i="137"/>
  <c r="G13" i="78"/>
  <c r="G16" i="95"/>
  <c r="G16" i="137"/>
  <c r="G16" i="78"/>
  <c r="G19" i="95"/>
  <c r="G19" i="137"/>
  <c r="G19" i="78"/>
  <c r="G22" i="95"/>
  <c r="G22" i="137"/>
  <c r="G22" i="78"/>
  <c r="G21" i="71"/>
  <c r="G21" i="85"/>
  <c r="G15" i="71"/>
  <c r="G15" i="85"/>
  <c r="G20" i="95"/>
  <c r="G20" i="78"/>
  <c r="G20" i="137"/>
  <c r="G20" i="149"/>
  <c r="G20" i="73"/>
  <c r="BD16" i="109"/>
  <c r="G23" i="71"/>
  <c r="G23" i="85"/>
  <c r="G3" i="95"/>
  <c r="G3" i="137"/>
  <c r="G3" i="78"/>
  <c r="G6" i="149"/>
  <c r="G6" i="73"/>
  <c r="BD8" i="109"/>
  <c r="G9" i="149"/>
  <c r="G9" i="73"/>
  <c r="G13" i="149"/>
  <c r="G13" i="73"/>
  <c r="G16" i="149"/>
  <c r="G16" i="73"/>
  <c r="G19" i="149"/>
  <c r="G19" i="73"/>
  <c r="G22" i="149"/>
  <c r="G22" i="73"/>
  <c r="G12" i="149"/>
  <c r="G12" i="73"/>
  <c r="G5" i="85"/>
  <c r="G5" i="71"/>
  <c r="G11" i="95"/>
  <c r="G11" i="137"/>
  <c r="G11" i="78"/>
  <c r="G7" i="95"/>
  <c r="G7" i="137"/>
  <c r="G7" i="78"/>
  <c r="G17" i="149"/>
  <c r="G17" i="73"/>
  <c r="G7" i="149"/>
  <c r="G7" i="73"/>
  <c r="G17" i="71"/>
  <c r="G17" i="85"/>
  <c r="G3" i="149"/>
  <c r="G3" i="73"/>
  <c r="BD6" i="109"/>
  <c r="G6" i="71"/>
  <c r="G6" i="85"/>
  <c r="G9" i="85"/>
  <c r="G9" i="71"/>
  <c r="G13" i="71"/>
  <c r="G13" i="85"/>
  <c r="G16" i="85"/>
  <c r="G16" i="71"/>
  <c r="G18" i="95"/>
  <c r="G18" i="137"/>
  <c r="G18" i="78"/>
  <c r="G19" i="85"/>
  <c r="G19" i="71"/>
  <c r="G21" i="95"/>
  <c r="G21" i="137"/>
  <c r="G21" i="78"/>
  <c r="G22" i="85"/>
  <c r="G22" i="71"/>
  <c r="G24" i="95"/>
  <c r="G24" i="137"/>
  <c r="G24" i="78"/>
  <c r="F18" i="92"/>
  <c r="F18" i="91"/>
  <c r="F16" i="92"/>
  <c r="F16" i="91"/>
  <c r="F15" i="92"/>
  <c r="F15" i="91"/>
  <c r="F19" i="92"/>
  <c r="F19" i="91"/>
  <c r="F13" i="92"/>
  <c r="F13" i="91"/>
  <c r="F21" i="92"/>
  <c r="F21" i="91"/>
  <c r="F9" i="92"/>
  <c r="F9" i="91"/>
  <c r="F20" i="92"/>
  <c r="F20" i="91"/>
  <c r="F11" i="92"/>
  <c r="F19" i="85"/>
  <c r="F19" i="71"/>
  <c r="F22" i="91"/>
  <c r="F4" i="149"/>
  <c r="F4" i="73"/>
  <c r="F21" i="149"/>
  <c r="F21" i="73"/>
  <c r="F4" i="85"/>
  <c r="F4" i="71"/>
  <c r="F3" i="95"/>
  <c r="F3" i="137"/>
  <c r="F3" i="78"/>
  <c r="F18" i="85"/>
  <c r="F18" i="71"/>
  <c r="F20" i="95"/>
  <c r="F20" i="78"/>
  <c r="F20" i="137"/>
  <c r="F23" i="149"/>
  <c r="F23" i="73"/>
  <c r="BD4" i="105"/>
  <c r="BD5" i="105"/>
  <c r="F5" i="85"/>
  <c r="F5" i="71"/>
  <c r="F7" i="95"/>
  <c r="F7" i="78"/>
  <c r="F7" i="137"/>
  <c r="F11" i="149"/>
  <c r="F11" i="73"/>
  <c r="F14" i="71"/>
  <c r="F14" i="85"/>
  <c r="F16" i="95"/>
  <c r="F16" i="78"/>
  <c r="F16" i="137"/>
  <c r="F19" i="149"/>
  <c r="F19" i="73"/>
  <c r="F22" i="71"/>
  <c r="F22" i="85"/>
  <c r="F24" i="95"/>
  <c r="F24" i="78"/>
  <c r="F24" i="137"/>
  <c r="F21" i="95"/>
  <c r="F21" i="137"/>
  <c r="F21" i="78"/>
  <c r="F24" i="149"/>
  <c r="F24" i="73"/>
  <c r="F9" i="95"/>
  <c r="F9" i="137"/>
  <c r="F9" i="78"/>
  <c r="F12" i="92"/>
  <c r="F9" i="149"/>
  <c r="F9" i="73"/>
  <c r="F15" i="95"/>
  <c r="F15" i="78"/>
  <c r="F15" i="137"/>
  <c r="F15" i="149"/>
  <c r="F15" i="73"/>
  <c r="F3" i="149"/>
  <c r="F3" i="73"/>
  <c r="F6" i="85"/>
  <c r="F6" i="71"/>
  <c r="F8" i="95"/>
  <c r="F8" i="78"/>
  <c r="F8" i="137"/>
  <c r="F12" i="149"/>
  <c r="F12" i="73"/>
  <c r="F15" i="85"/>
  <c r="F15" i="71"/>
  <c r="F17" i="95"/>
  <c r="F17" i="137"/>
  <c r="F17" i="78"/>
  <c r="F20" i="149"/>
  <c r="F20" i="73"/>
  <c r="F23" i="85"/>
  <c r="F23" i="71"/>
  <c r="F4" i="95"/>
  <c r="F4" i="137"/>
  <c r="F4" i="78"/>
  <c r="F7" i="149"/>
  <c r="F7" i="73"/>
  <c r="F16" i="149"/>
  <c r="F16" i="73"/>
  <c r="F16" i="71"/>
  <c r="F16" i="85"/>
  <c r="F18" i="95"/>
  <c r="F18" i="137"/>
  <c r="F18" i="78"/>
  <c r="F21" i="71"/>
  <c r="F21" i="85"/>
  <c r="F23" i="95"/>
  <c r="F23" i="78"/>
  <c r="F23" i="137"/>
  <c r="F9" i="85"/>
  <c r="F9" i="71"/>
  <c r="F12" i="95"/>
  <c r="F12" i="78"/>
  <c r="F12" i="137"/>
  <c r="F3" i="71"/>
  <c r="F3" i="85"/>
  <c r="F5" i="95"/>
  <c r="F5" i="78"/>
  <c r="F5" i="137"/>
  <c r="F8" i="149"/>
  <c r="F8" i="73"/>
  <c r="F12" i="71"/>
  <c r="F12" i="85"/>
  <c r="F14" i="95"/>
  <c r="F14" i="137"/>
  <c r="F14" i="78"/>
  <c r="F17" i="149"/>
  <c r="F17" i="73"/>
  <c r="F20" i="71"/>
  <c r="F20" i="85"/>
  <c r="F22" i="95"/>
  <c r="F22" i="137"/>
  <c r="F22" i="78"/>
  <c r="F11" i="85"/>
  <c r="F11" i="71"/>
  <c r="F13" i="95"/>
  <c r="F13" i="137"/>
  <c r="F13" i="78"/>
  <c r="F7" i="85"/>
  <c r="F7" i="71"/>
  <c r="F13" i="149"/>
  <c r="F13" i="73"/>
  <c r="F6" i="95"/>
  <c r="F6" i="137"/>
  <c r="F6" i="78"/>
  <c r="F13" i="71"/>
  <c r="F13" i="85"/>
  <c r="F18" i="149"/>
  <c r="F18" i="73"/>
  <c r="F6" i="149"/>
  <c r="F6" i="73"/>
  <c r="F5" i="149"/>
  <c r="F5" i="73"/>
  <c r="BD7" i="105"/>
  <c r="BD8" i="105"/>
  <c r="F8" i="85"/>
  <c r="F8" i="71"/>
  <c r="F11" i="95"/>
  <c r="F11" i="137"/>
  <c r="F11" i="78"/>
  <c r="F14" i="149"/>
  <c r="F14" i="73"/>
  <c r="F17" i="71"/>
  <c r="F17" i="85"/>
  <c r="F19" i="95"/>
  <c r="F19" i="137"/>
  <c r="F19" i="78"/>
  <c r="F22" i="149"/>
  <c r="F22" i="73"/>
  <c r="E23" i="73"/>
  <c r="E23" i="149"/>
  <c r="BD5" i="14"/>
  <c r="E20" i="73"/>
  <c r="E4" i="73"/>
  <c r="E4" i="149"/>
  <c r="E4" i="85"/>
  <c r="AL11" i="88"/>
  <c r="BD21" i="14"/>
  <c r="E20" i="91" s="1"/>
  <c r="E19" i="73"/>
  <c r="E19" i="149"/>
  <c r="BD19" i="14"/>
  <c r="E12" i="73"/>
  <c r="E12" i="149"/>
  <c r="E20" i="71"/>
  <c r="E7" i="85"/>
  <c r="AM13" i="93"/>
  <c r="AJ19" i="88"/>
  <c r="AL4" i="89"/>
  <c r="E18" i="73"/>
  <c r="E7" i="73"/>
  <c r="E7" i="149"/>
  <c r="E15" i="73"/>
  <c r="E13" i="73"/>
  <c r="E13" i="149"/>
  <c r="AJ6" i="94"/>
  <c r="E21" i="73"/>
  <c r="E21" i="149"/>
  <c r="E9" i="73"/>
  <c r="AK18" i="94"/>
  <c r="AJ14" i="94"/>
  <c r="BD17" i="14"/>
  <c r="BD16" i="14"/>
  <c r="E15" i="91" s="1"/>
  <c r="E14" i="73"/>
  <c r="E14" i="149"/>
  <c r="BD14" i="14"/>
  <c r="E17" i="71"/>
  <c r="BD18" i="14"/>
  <c r="E8" i="73"/>
  <c r="E8" i="149"/>
  <c r="AH5" i="91"/>
  <c r="AI3" i="92"/>
  <c r="AH3" i="92"/>
  <c r="N8" i="151"/>
  <c r="AH8" i="73"/>
  <c r="AH14" i="95"/>
  <c r="N14" i="145"/>
  <c r="AH14" i="78"/>
  <c r="AH3" i="91"/>
  <c r="BD13" i="135"/>
  <c r="N14" i="151"/>
  <c r="AH14" i="73"/>
  <c r="N22" i="151"/>
  <c r="AH22" i="73"/>
  <c r="AH4" i="95"/>
  <c r="N4" i="145"/>
  <c r="AH4" i="78"/>
  <c r="AH7" i="95"/>
  <c r="AH7" i="78"/>
  <c r="N7" i="145"/>
  <c r="AJ22" i="85"/>
  <c r="AH22" i="71"/>
  <c r="AH24" i="95"/>
  <c r="N24" i="145"/>
  <c r="AH24" i="78"/>
  <c r="N3" i="151"/>
  <c r="AH3" i="73"/>
  <c r="N6" i="151"/>
  <c r="AH6" i="73"/>
  <c r="AJ9" i="85"/>
  <c r="AH9" i="71"/>
  <c r="AH12" i="95"/>
  <c r="N12" i="145"/>
  <c r="AH12" i="78"/>
  <c r="N15" i="151"/>
  <c r="AH15" i="73"/>
  <c r="AJ18" i="85"/>
  <c r="AH18" i="71"/>
  <c r="AH20" i="95"/>
  <c r="N20" i="145"/>
  <c r="AH20" i="78"/>
  <c r="N23" i="151"/>
  <c r="AH23" i="73"/>
  <c r="N5" i="151"/>
  <c r="AH5" i="73"/>
  <c r="AH22" i="95"/>
  <c r="N22" i="145"/>
  <c r="AH22" i="78"/>
  <c r="AJ5" i="85"/>
  <c r="AH5" i="71"/>
  <c r="N4" i="151"/>
  <c r="AH4" i="73"/>
  <c r="AH3" i="71"/>
  <c r="AJ3" i="85"/>
  <c r="AH5" i="95"/>
  <c r="AH5" i="78"/>
  <c r="N5" i="145"/>
  <c r="AJ6" i="85"/>
  <c r="AH6" i="71"/>
  <c r="AH8" i="95"/>
  <c r="N8" i="145"/>
  <c r="AH8" i="78"/>
  <c r="BD10" i="135"/>
  <c r="N12" i="151"/>
  <c r="AH12" i="73"/>
  <c r="AJ15" i="85"/>
  <c r="AH15" i="71"/>
  <c r="AH17" i="95"/>
  <c r="AH17" i="78"/>
  <c r="N17" i="145"/>
  <c r="BD19" i="135"/>
  <c r="N20" i="151"/>
  <c r="AH20" i="73"/>
  <c r="BD22" i="135"/>
  <c r="BD23" i="135"/>
  <c r="AJ23" i="85"/>
  <c r="AH23" i="71"/>
  <c r="N7" i="151"/>
  <c r="AH7" i="73"/>
  <c r="AJ11" i="85"/>
  <c r="AH11" i="71"/>
  <c r="AH13" i="95"/>
  <c r="AH13" i="78"/>
  <c r="N13" i="145"/>
  <c r="N16" i="151"/>
  <c r="AH16" i="73"/>
  <c r="AJ19" i="85"/>
  <c r="AH19" i="71"/>
  <c r="AH21" i="95"/>
  <c r="N21" i="145"/>
  <c r="AH21" i="78"/>
  <c r="N24" i="151"/>
  <c r="AH24" i="73"/>
  <c r="AJ20" i="85"/>
  <c r="AH20" i="71"/>
  <c r="AJ8" i="85"/>
  <c r="AH8" i="71"/>
  <c r="AH11" i="95"/>
  <c r="AH11" i="78"/>
  <c r="N11" i="145"/>
  <c r="BD15" i="135"/>
  <c r="AJ17" i="85"/>
  <c r="AH17" i="71"/>
  <c r="AH19" i="95"/>
  <c r="N19" i="145"/>
  <c r="AH19" i="78"/>
  <c r="N19" i="151"/>
  <c r="AH19" i="73"/>
  <c r="AJ4" i="85"/>
  <c r="AH4" i="71"/>
  <c r="AJ7" i="85"/>
  <c r="AH7" i="71"/>
  <c r="AH9" i="95"/>
  <c r="AH9" i="78"/>
  <c r="N9" i="145"/>
  <c r="N13" i="151"/>
  <c r="AH13" i="73"/>
  <c r="AJ16" i="85"/>
  <c r="AH16" i="71"/>
  <c r="AH18" i="95"/>
  <c r="AH18" i="78"/>
  <c r="N18" i="145"/>
  <c r="N21" i="151"/>
  <c r="AH21" i="73"/>
  <c r="BD7" i="135"/>
  <c r="AJ12" i="85"/>
  <c r="AH12" i="71"/>
  <c r="N17" i="151"/>
  <c r="AH17" i="73"/>
  <c r="BD21" i="135"/>
  <c r="N11" i="151"/>
  <c r="AH11" i="73"/>
  <c r="AJ14" i="85"/>
  <c r="AH14" i="71"/>
  <c r="AH16" i="95"/>
  <c r="N16" i="145"/>
  <c r="AH16" i="78"/>
  <c r="AH3" i="95"/>
  <c r="N3" i="145"/>
  <c r="AH3" i="78"/>
  <c r="AH6" i="95"/>
  <c r="N6" i="145"/>
  <c r="AH6" i="78"/>
  <c r="N9" i="151"/>
  <c r="AH9" i="73"/>
  <c r="AJ13" i="85"/>
  <c r="AH13" i="71"/>
  <c r="AH15" i="95"/>
  <c r="AH15" i="78"/>
  <c r="N15" i="145"/>
  <c r="N18" i="151"/>
  <c r="AH18" i="73"/>
  <c r="AJ21" i="85"/>
  <c r="AH21" i="71"/>
  <c r="AH23" i="95"/>
  <c r="AH23" i="78"/>
  <c r="N23" i="145"/>
  <c r="AI9" i="95"/>
  <c r="O9" i="145"/>
  <c r="AI9" i="78"/>
  <c r="AI11" i="95"/>
  <c r="O11" i="145"/>
  <c r="AI11" i="78"/>
  <c r="AI19" i="95"/>
  <c r="O19" i="145"/>
  <c r="AI19" i="78"/>
  <c r="O22" i="151"/>
  <c r="AI22" i="73"/>
  <c r="AK5" i="85"/>
  <c r="AI5" i="71"/>
  <c r="AI7" i="95"/>
  <c r="AI7" i="78"/>
  <c r="O7" i="145"/>
  <c r="O11" i="151"/>
  <c r="AI11" i="73"/>
  <c r="AK14" i="85"/>
  <c r="AI14" i="71"/>
  <c r="O19" i="151"/>
  <c r="AI19" i="73"/>
  <c r="AK22" i="85"/>
  <c r="AI22" i="71"/>
  <c r="AI24" i="95"/>
  <c r="O24" i="145"/>
  <c r="AI24" i="78"/>
  <c r="AK10" i="66"/>
  <c r="J10" i="61" s="1"/>
  <c r="AL10" i="66"/>
  <c r="K10" i="61" s="1"/>
  <c r="AJ10" i="66"/>
  <c r="F10" i="61" s="1"/>
  <c r="O4" i="151"/>
  <c r="AI4" i="73"/>
  <c r="AK7" i="85"/>
  <c r="AI7" i="71"/>
  <c r="O5" i="151"/>
  <c r="AI5" i="73"/>
  <c r="AK8" i="85"/>
  <c r="AI8" i="71"/>
  <c r="O14" i="151"/>
  <c r="AI14" i="73"/>
  <c r="AK17" i="85"/>
  <c r="AI17" i="71"/>
  <c r="AI16" i="95"/>
  <c r="O16" i="145"/>
  <c r="AI16" i="78"/>
  <c r="AI4" i="95"/>
  <c r="AI4" i="78"/>
  <c r="O4" i="145"/>
  <c r="O7" i="151"/>
  <c r="AI7" i="73"/>
  <c r="AK11" i="85"/>
  <c r="AI11" i="71"/>
  <c r="AI13" i="95"/>
  <c r="AI13" i="78"/>
  <c r="O13" i="145"/>
  <c r="O16" i="151"/>
  <c r="AI16" i="73"/>
  <c r="AK19" i="85"/>
  <c r="AI19" i="71"/>
  <c r="AI21" i="95"/>
  <c r="AI21" i="78"/>
  <c r="O21" i="145"/>
  <c r="O24" i="151"/>
  <c r="AI24" i="73"/>
  <c r="AJ10" i="95"/>
  <c r="E10" i="61" s="1"/>
  <c r="E10" i="98" s="1"/>
  <c r="AK10" i="95"/>
  <c r="AM10" i="95"/>
  <c r="AI6" i="95"/>
  <c r="AI6" i="78"/>
  <c r="O6" i="145"/>
  <c r="BD12" i="136"/>
  <c r="AI15" i="95"/>
  <c r="O15" i="145"/>
  <c r="AI15" i="78"/>
  <c r="O18" i="151"/>
  <c r="AI18" i="73"/>
  <c r="AI23" i="95"/>
  <c r="O23" i="145"/>
  <c r="AI23" i="78"/>
  <c r="AI3" i="95"/>
  <c r="O3" i="145"/>
  <c r="AI3" i="78"/>
  <c r="BD5" i="136"/>
  <c r="O6" i="151"/>
  <c r="AI6" i="73"/>
  <c r="BD8" i="136"/>
  <c r="AK9" i="85"/>
  <c r="AI9" i="71"/>
  <c r="AI12" i="95"/>
  <c r="AI12" i="78"/>
  <c r="O12" i="145"/>
  <c r="O15" i="151"/>
  <c r="AI15" i="73"/>
  <c r="AK18" i="85"/>
  <c r="AI18" i="71"/>
  <c r="AI20" i="95"/>
  <c r="AI20" i="78"/>
  <c r="O20" i="145"/>
  <c r="O23" i="151"/>
  <c r="AI23" i="73"/>
  <c r="O3" i="151"/>
  <c r="AI3" i="73"/>
  <c r="AK6" i="85"/>
  <c r="AI6" i="71"/>
  <c r="AI8" i="95"/>
  <c r="O8" i="145"/>
  <c r="AI8" i="78"/>
  <c r="O12" i="151"/>
  <c r="AI12" i="73"/>
  <c r="AK15" i="85"/>
  <c r="AI15" i="71"/>
  <c r="AI17" i="95"/>
  <c r="O17" i="145"/>
  <c r="AI17" i="78"/>
  <c r="O20" i="151"/>
  <c r="AI20" i="73"/>
  <c r="AK23" i="85"/>
  <c r="AI23" i="71"/>
  <c r="BD25" i="136"/>
  <c r="O13" i="151"/>
  <c r="AI13" i="73"/>
  <c r="AK16" i="85"/>
  <c r="AI16" i="71"/>
  <c r="AI18" i="95"/>
  <c r="AI18" i="78"/>
  <c r="O18" i="145"/>
  <c r="O21" i="151"/>
  <c r="AI21" i="73"/>
  <c r="AK4" i="85"/>
  <c r="AI4" i="71"/>
  <c r="O9" i="151"/>
  <c r="AI9" i="73"/>
  <c r="AK13" i="85"/>
  <c r="AI13" i="71"/>
  <c r="AK21" i="85"/>
  <c r="AI21" i="71"/>
  <c r="AK3" i="85"/>
  <c r="AI3" i="71"/>
  <c r="AI5" i="95"/>
  <c r="AI5" i="78"/>
  <c r="O5" i="145"/>
  <c r="O8" i="151"/>
  <c r="AI8" i="73"/>
  <c r="AK12" i="85"/>
  <c r="AI12" i="71"/>
  <c r="AI14" i="95"/>
  <c r="AI14" i="78"/>
  <c r="O14" i="145"/>
  <c r="O17" i="151"/>
  <c r="AI17" i="73"/>
  <c r="AK20" i="85"/>
  <c r="AI20" i="71"/>
  <c r="AI22" i="95"/>
  <c r="AI22" i="78"/>
  <c r="O22" i="145"/>
  <c r="AJ17" i="93"/>
  <c r="AJ4" i="93"/>
  <c r="AL14" i="93"/>
  <c r="AK14" i="93"/>
  <c r="AL24" i="93"/>
  <c r="AM24" i="93"/>
  <c r="AK24" i="93"/>
  <c r="AK9" i="93"/>
  <c r="AN9" i="93" s="1"/>
  <c r="AL13" i="93"/>
  <c r="AJ13" i="93"/>
  <c r="AK13" i="93"/>
  <c r="AJ3" i="93"/>
  <c r="AJ18" i="93"/>
  <c r="AK18" i="93"/>
  <c r="AL18" i="93"/>
  <c r="AJ23" i="93"/>
  <c r="AK23" i="93"/>
  <c r="AL23" i="93"/>
  <c r="AM5" i="93"/>
  <c r="AM21" i="93"/>
  <c r="AJ21" i="93"/>
  <c r="AL21" i="93"/>
  <c r="AK21" i="93"/>
  <c r="AM14" i="93"/>
  <c r="AL3" i="93"/>
  <c r="AM17" i="93"/>
  <c r="AM3" i="93"/>
  <c r="AK5" i="93"/>
  <c r="AM4" i="93"/>
  <c r="AK3" i="93"/>
  <c r="AJ5" i="93"/>
  <c r="AL5" i="93"/>
  <c r="AJ14" i="93"/>
  <c r="AK17" i="93"/>
  <c r="AL17" i="93"/>
  <c r="AK21" i="94"/>
  <c r="AK17" i="94"/>
  <c r="AL9" i="94"/>
  <c r="AM19" i="94"/>
  <c r="AL6" i="94"/>
  <c r="AJ18" i="94"/>
  <c r="AK14" i="94"/>
  <c r="AL21" i="94"/>
  <c r="AM4" i="94"/>
  <c r="AK23" i="94"/>
  <c r="AL12" i="94"/>
  <c r="AJ16" i="94"/>
  <c r="AL8" i="94"/>
  <c r="AM22" i="94"/>
  <c r="AL18" i="94"/>
  <c r="AL14" i="94"/>
  <c r="AL24" i="94"/>
  <c r="AM15" i="94"/>
  <c r="AM6" i="94"/>
  <c r="AM14" i="94"/>
  <c r="AL13" i="94"/>
  <c r="AJ17" i="94"/>
  <c r="AM3" i="94"/>
  <c r="AL17" i="94"/>
  <c r="AM21" i="94"/>
  <c r="AK13" i="94"/>
  <c r="AM17" i="94"/>
  <c r="AJ4" i="94"/>
  <c r="AJ21" i="94"/>
  <c r="AK16" i="94"/>
  <c r="AM13" i="94"/>
  <c r="AJ13" i="94"/>
  <c r="AJ15" i="94"/>
  <c r="AK6" i="94"/>
  <c r="AM18" i="94"/>
  <c r="AM9" i="94"/>
  <c r="AL19" i="94"/>
  <c r="AK18" i="89"/>
  <c r="AJ22" i="89"/>
  <c r="AK19" i="89"/>
  <c r="AL13" i="89"/>
  <c r="AJ14" i="89"/>
  <c r="AJ5" i="89"/>
  <c r="AL18" i="89"/>
  <c r="AL24" i="89"/>
  <c r="AK11" i="89"/>
  <c r="AK22" i="89"/>
  <c r="AK20" i="89"/>
  <c r="AK12" i="89"/>
  <c r="AL6" i="89"/>
  <c r="AL17" i="89"/>
  <c r="AJ20" i="89"/>
  <c r="AL12" i="89"/>
  <c r="AJ21" i="89"/>
  <c r="AL16" i="89"/>
  <c r="AJ9" i="89"/>
  <c r="AJ13" i="89"/>
  <c r="AK4" i="89"/>
  <c r="AL14" i="89"/>
  <c r="AK21" i="89"/>
  <c r="AJ4" i="89"/>
  <c r="AJ17" i="89"/>
  <c r="AK3" i="89"/>
  <c r="AL20" i="89"/>
  <c r="AJ12" i="89"/>
  <c r="AK13" i="89"/>
  <c r="AK14" i="89"/>
  <c r="AK16" i="89"/>
  <c r="AK6" i="89"/>
  <c r="AK24" i="89"/>
  <c r="AJ16" i="89"/>
  <c r="AL12" i="88"/>
  <c r="AJ24" i="88"/>
  <c r="AJ21" i="88"/>
  <c r="AK19" i="88"/>
  <c r="AK18" i="88"/>
  <c r="AK7" i="88"/>
  <c r="AK3" i="88"/>
  <c r="AJ20" i="88"/>
  <c r="AJ11" i="88"/>
  <c r="AK11" i="88"/>
  <c r="AK5" i="88"/>
  <c r="AJ16" i="88"/>
  <c r="AK8" i="88"/>
  <c r="AJ22" i="88"/>
  <c r="AL19" i="88"/>
  <c r="AL20" i="88"/>
  <c r="AJ18" i="88"/>
  <c r="AK9" i="88"/>
  <c r="AK20" i="88"/>
  <c r="AL9" i="88"/>
  <c r="AL21" i="88"/>
  <c r="AL16" i="88"/>
  <c r="AK6" i="88"/>
  <c r="AK16" i="88"/>
  <c r="AJ14" i="88"/>
  <c r="AK16" i="77"/>
  <c r="AL24" i="77"/>
  <c r="AK22" i="77"/>
  <c r="AJ17" i="77"/>
  <c r="AJ5" i="77"/>
  <c r="AK20" i="77"/>
  <c r="AJ13" i="77"/>
  <c r="AL11" i="77"/>
  <c r="AK4" i="77"/>
  <c r="AL22" i="77"/>
  <c r="AK14" i="77"/>
  <c r="AL5" i="77"/>
  <c r="AJ3" i="77"/>
  <c r="AK5" i="77"/>
  <c r="AJ23" i="77"/>
  <c r="AL23" i="77"/>
  <c r="AL17" i="77"/>
  <c r="AJ8" i="77"/>
  <c r="AJ18" i="77"/>
  <c r="AJ9" i="77"/>
  <c r="AJ19" i="77"/>
  <c r="AL14" i="77"/>
  <c r="AK8" i="77"/>
  <c r="AL8" i="77"/>
  <c r="AJ21" i="77"/>
  <c r="AL13" i="77"/>
  <c r="AL4" i="77"/>
  <c r="AK23" i="77"/>
  <c r="AM11" i="93"/>
  <c r="AK11" i="93"/>
  <c r="AL11" i="93"/>
  <c r="E11" i="95"/>
  <c r="AJ23" i="92"/>
  <c r="AK23" i="92"/>
  <c r="AK24" i="71"/>
  <c r="AK15" i="77"/>
  <c r="AL15" i="77"/>
  <c r="AK18" i="77"/>
  <c r="AL18" i="77"/>
  <c r="AL20" i="93"/>
  <c r="AM20" i="93"/>
  <c r="AL7" i="93"/>
  <c r="AK7" i="93"/>
  <c r="AJ7" i="93"/>
  <c r="AM7" i="93"/>
  <c r="AL6" i="77"/>
  <c r="AK6" i="77"/>
  <c r="AK9" i="94"/>
  <c r="AJ9" i="94"/>
  <c r="AM23" i="93"/>
  <c r="AJ24" i="93"/>
  <c r="AJ20" i="93"/>
  <c r="AK9" i="77"/>
  <c r="AL4" i="94"/>
  <c r="AJ22" i="94"/>
  <c r="AL22" i="94"/>
  <c r="AK22" i="94"/>
  <c r="AM5" i="94"/>
  <c r="AJ5" i="94"/>
  <c r="AK5" i="94"/>
  <c r="AJ6" i="77"/>
  <c r="AL9" i="77"/>
  <c r="AJ3" i="94"/>
  <c r="AK20" i="93"/>
  <c r="AK12" i="88"/>
  <c r="AJ12" i="88"/>
  <c r="AL3" i="88"/>
  <c r="AJ3" i="88"/>
  <c r="AK5" i="89"/>
  <c r="AL5" i="89"/>
  <c r="AM8" i="94"/>
  <c r="AJ8" i="94"/>
  <c r="AJ21" i="67"/>
  <c r="H21" i="61" s="1"/>
  <c r="E21" i="96" s="1"/>
  <c r="AK21" i="88"/>
  <c r="AL19" i="93"/>
  <c r="AM19" i="93"/>
  <c r="AK19" i="93"/>
  <c r="AJ19" i="93"/>
  <c r="E18" i="85"/>
  <c r="E18" i="71"/>
  <c r="E12" i="95"/>
  <c r="AJ11" i="94"/>
  <c r="AM11" i="94"/>
  <c r="AL11" i="94"/>
  <c r="AJ20" i="94"/>
  <c r="AM20" i="94"/>
  <c r="AK20" i="94"/>
  <c r="E18" i="95"/>
  <c r="E17" i="95"/>
  <c r="AM12" i="93"/>
  <c r="AK12" i="93"/>
  <c r="AJ12" i="93"/>
  <c r="AJ13" i="88"/>
  <c r="AK13" i="88"/>
  <c r="AL4" i="88"/>
  <c r="AJ4" i="88"/>
  <c r="AK4" i="88"/>
  <c r="AK23" i="89"/>
  <c r="AJ23" i="89"/>
  <c r="AL23" i="89"/>
  <c r="AL15" i="89"/>
  <c r="AJ15" i="89"/>
  <c r="AK15" i="89"/>
  <c r="AL23" i="91"/>
  <c r="AJ23" i="91"/>
  <c r="AK23" i="91"/>
  <c r="AK24" i="77"/>
  <c r="AJ24" i="77"/>
  <c r="AL16" i="77"/>
  <c r="AJ16" i="77"/>
  <c r="AJ7" i="77"/>
  <c r="AL7" i="77"/>
  <c r="AK7" i="77"/>
  <c r="AJ24" i="94"/>
  <c r="AK24" i="94"/>
  <c r="AM24" i="94"/>
  <c r="AM23" i="94"/>
  <c r="AL23" i="94"/>
  <c r="AJ23" i="94"/>
  <c r="BD20" i="14"/>
  <c r="BD15" i="14"/>
  <c r="AJ6" i="93"/>
  <c r="AM6" i="93"/>
  <c r="AL6" i="93"/>
  <c r="AL12" i="93"/>
  <c r="AL20" i="94"/>
  <c r="AJ6" i="89"/>
  <c r="BD25" i="14"/>
  <c r="E24" i="91" s="1"/>
  <c r="AM8" i="93"/>
  <c r="AL8" i="93"/>
  <c r="AK8" i="93"/>
  <c r="AJ8" i="93"/>
  <c r="AK17" i="88"/>
  <c r="AL17" i="88"/>
  <c r="AJ8" i="88"/>
  <c r="AL8" i="88"/>
  <c r="AJ19" i="89"/>
  <c r="AL19" i="89"/>
  <c r="AJ11" i="89"/>
  <c r="AL11" i="89"/>
  <c r="AL20" i="77"/>
  <c r="AJ20" i="77"/>
  <c r="AK12" i="77"/>
  <c r="AL12" i="77"/>
  <c r="AJ12" i="77"/>
  <c r="AK3" i="77"/>
  <c r="AL3" i="77"/>
  <c r="E23" i="95"/>
  <c r="AJ12" i="94"/>
  <c r="AM12" i="94"/>
  <c r="AK12" i="94"/>
  <c r="AK11" i="94"/>
  <c r="AL13" i="88"/>
  <c r="E13" i="91"/>
  <c r="AJ22" i="93"/>
  <c r="AM22" i="93"/>
  <c r="AK22" i="93"/>
  <c r="AL22" i="93"/>
  <c r="AK6" i="93"/>
  <c r="AL9" i="93"/>
  <c r="AM9" i="93"/>
  <c r="AL3" i="89"/>
  <c r="AJ11" i="93"/>
  <c r="AL4" i="93"/>
  <c r="AK4" i="93"/>
  <c r="AK4" i="94"/>
  <c r="AL21" i="77"/>
  <c r="AJ19" i="94"/>
  <c r="AJ3" i="89"/>
  <c r="AK11" i="67"/>
  <c r="N11" i="61" s="1"/>
  <c r="BD8" i="14"/>
  <c r="E7" i="91" s="1"/>
  <c r="AL18" i="88"/>
  <c r="BD9" i="14"/>
  <c r="E8" i="71"/>
  <c r="BD7" i="14"/>
  <c r="BD22" i="14"/>
  <c r="BD12" i="14"/>
  <c r="AK19" i="94"/>
  <c r="AM16" i="94"/>
  <c r="AJ24" i="89"/>
  <c r="AL16" i="94"/>
  <c r="AK3" i="94"/>
  <c r="AJ4" i="77"/>
  <c r="AK8" i="94"/>
  <c r="BD23" i="14"/>
  <c r="E22" i="91" s="1"/>
  <c r="AL3" i="94"/>
  <c r="AK16" i="67"/>
  <c r="N16" i="61" s="1"/>
  <c r="AK21" i="67"/>
  <c r="N21" i="61" s="1"/>
  <c r="AK6" i="67"/>
  <c r="N6" i="61" s="1"/>
  <c r="AJ16" i="67"/>
  <c r="H16" i="61" s="1"/>
  <c r="E16" i="99" s="1"/>
  <c r="AJ15" i="67"/>
  <c r="H15" i="61" s="1"/>
  <c r="E15" i="96" s="1"/>
  <c r="AL23" i="67"/>
  <c r="O23" i="61" s="1"/>
  <c r="AK8" i="67"/>
  <c r="N8" i="61" s="1"/>
  <c r="AL5" i="67"/>
  <c r="O5" i="61" s="1"/>
  <c r="AK20" i="67"/>
  <c r="N20" i="61" s="1"/>
  <c r="AL24" i="67"/>
  <c r="O24" i="61" s="1"/>
  <c r="AJ19" i="67"/>
  <c r="H19" i="61" s="1"/>
  <c r="E19" i="96" s="1"/>
  <c r="AL15" i="67"/>
  <c r="O15" i="61" s="1"/>
  <c r="AL12" i="67"/>
  <c r="O12" i="61" s="1"/>
  <c r="AL21" i="67"/>
  <c r="O21" i="61" s="1"/>
  <c r="AJ12" i="67"/>
  <c r="H12" i="61" s="1"/>
  <c r="E12" i="99" s="1"/>
  <c r="AJ23" i="67"/>
  <c r="H23" i="61" s="1"/>
  <c r="E23" i="99" s="1"/>
  <c r="H23" i="99" s="1"/>
  <c r="AL13" i="67"/>
  <c r="O13" i="61" s="1"/>
  <c r="AK12" i="67"/>
  <c r="N12" i="61" s="1"/>
  <c r="AJ18" i="67"/>
  <c r="H18" i="61" s="1"/>
  <c r="E18" i="99" s="1"/>
  <c r="AK14" i="67"/>
  <c r="N14" i="61" s="1"/>
  <c r="AJ3" i="67"/>
  <c r="H3" i="61" s="1"/>
  <c r="E3" i="99" s="1"/>
  <c r="AK18" i="67"/>
  <c r="N18" i="61" s="1"/>
  <c r="AJ20" i="67"/>
  <c r="H20" i="61" s="1"/>
  <c r="E20" i="99" s="1"/>
  <c r="AJ7" i="67"/>
  <c r="H7" i="61" s="1"/>
  <c r="E7" i="99" s="1"/>
  <c r="AJ24" i="67"/>
  <c r="H24" i="61" s="1"/>
  <c r="E24" i="96" s="1"/>
  <c r="H24" i="96" s="1"/>
  <c r="AJ13" i="67"/>
  <c r="H13" i="61" s="1"/>
  <c r="E13" i="96" s="1"/>
  <c r="H13" i="96" s="1"/>
  <c r="J13" i="96" s="1"/>
  <c r="AK22" i="67"/>
  <c r="N22" i="61" s="1"/>
  <c r="AJ11" i="67"/>
  <c r="H11" i="61" s="1"/>
  <c r="E11" i="96" s="1"/>
  <c r="H11" i="96" s="1"/>
  <c r="AL6" i="67"/>
  <c r="O6" i="61" s="1"/>
  <c r="AK19" i="67"/>
  <c r="N19" i="61" s="1"/>
  <c r="AL17" i="67"/>
  <c r="O17" i="61" s="1"/>
  <c r="E22" i="99"/>
  <c r="AK17" i="67"/>
  <c r="N17" i="61" s="1"/>
  <c r="AL19" i="67"/>
  <c r="O19" i="61" s="1"/>
  <c r="AL14" i="67"/>
  <c r="O14" i="61" s="1"/>
  <c r="AJ6" i="67"/>
  <c r="H6" i="61" s="1"/>
  <c r="E6" i="99" s="1"/>
  <c r="AL22" i="67"/>
  <c r="O22" i="61" s="1"/>
  <c r="AJ17" i="67"/>
  <c r="H17" i="61" s="1"/>
  <c r="AL18" i="67"/>
  <c r="O18" i="61" s="1"/>
  <c r="AK24" i="67"/>
  <c r="N24" i="61" s="1"/>
  <c r="AK7" i="67"/>
  <c r="N7" i="61" s="1"/>
  <c r="AK3" i="67"/>
  <c r="N3" i="61" s="1"/>
  <c r="AL11" i="67"/>
  <c r="O11" i="61" s="1"/>
  <c r="AK5" i="67"/>
  <c r="N5" i="61" s="1"/>
  <c r="AL7" i="67"/>
  <c r="O7" i="61" s="1"/>
  <c r="AJ14" i="67"/>
  <c r="H14" i="61" s="1"/>
  <c r="E14" i="99" s="1"/>
  <c r="H14" i="99" s="1"/>
  <c r="AK15" i="67"/>
  <c r="N15" i="61" s="1"/>
  <c r="H22" i="96"/>
  <c r="AL3" i="67"/>
  <c r="O3" i="61" s="1"/>
  <c r="AL20" i="67"/>
  <c r="O20" i="61" s="1"/>
  <c r="AL16" i="65"/>
  <c r="M16" i="61" s="1"/>
  <c r="AL12" i="65"/>
  <c r="M12" i="61" s="1"/>
  <c r="AK8" i="65"/>
  <c r="L8" i="61" s="1"/>
  <c r="AK24" i="65"/>
  <c r="L24" i="61" s="1"/>
  <c r="AJ22" i="65"/>
  <c r="G22" i="61" s="1"/>
  <c r="AJ21" i="65"/>
  <c r="G21" i="61" s="1"/>
  <c r="AL19" i="65"/>
  <c r="M19" i="61" s="1"/>
  <c r="AK18" i="65"/>
  <c r="L18" i="61" s="1"/>
  <c r="AJ13" i="65"/>
  <c r="G13" i="61" s="1"/>
  <c r="AJ12" i="65"/>
  <c r="G12" i="61" s="1"/>
  <c r="AJ6" i="65"/>
  <c r="G6" i="61" s="1"/>
  <c r="AK14" i="65"/>
  <c r="L14" i="61" s="1"/>
  <c r="AK12" i="65"/>
  <c r="L12" i="61" s="1"/>
  <c r="AJ4" i="65"/>
  <c r="G4" i="61" s="1"/>
  <c r="AJ23" i="65"/>
  <c r="G23" i="61" s="1"/>
  <c r="AK22" i="65"/>
  <c r="L22" i="61" s="1"/>
  <c r="AK21" i="65"/>
  <c r="L21" i="61" s="1"/>
  <c r="AJ20" i="65"/>
  <c r="G20" i="61" s="1"/>
  <c r="AJ19" i="65"/>
  <c r="G19" i="61" s="1"/>
  <c r="AK15" i="65"/>
  <c r="L15" i="61" s="1"/>
  <c r="AJ14" i="65"/>
  <c r="G14" i="61" s="1"/>
  <c r="AK13" i="65"/>
  <c r="L13" i="61" s="1"/>
  <c r="AL11" i="65"/>
  <c r="M11" i="61" s="1"/>
  <c r="AK5" i="65"/>
  <c r="L5" i="61" s="1"/>
  <c r="AK3" i="65"/>
  <c r="L3" i="61" s="1"/>
  <c r="AL7" i="65"/>
  <c r="M7" i="61" s="1"/>
  <c r="AL15" i="65"/>
  <c r="M15" i="61" s="1"/>
  <c r="AL5" i="65"/>
  <c r="M5" i="61" s="1"/>
  <c r="AL3" i="65"/>
  <c r="M3" i="61" s="1"/>
  <c r="AJ16" i="65"/>
  <c r="G16" i="61" s="1"/>
  <c r="AL20" i="65"/>
  <c r="M20" i="61" s="1"/>
  <c r="AJ3" i="65"/>
  <c r="G3" i="61" s="1"/>
  <c r="AK11" i="65"/>
  <c r="L11" i="61" s="1"/>
  <c r="AL23" i="65"/>
  <c r="M23" i="61" s="1"/>
  <c r="AL21" i="65"/>
  <c r="M21" i="61" s="1"/>
  <c r="AK23" i="65"/>
  <c r="L23" i="61" s="1"/>
  <c r="AL14" i="65"/>
  <c r="M14" i="61" s="1"/>
  <c r="AK19" i="65"/>
  <c r="L19" i="61" s="1"/>
  <c r="AL13" i="65"/>
  <c r="M13" i="61" s="1"/>
  <c r="AK20" i="65"/>
  <c r="L20" i="61" s="1"/>
  <c r="M7" i="92"/>
  <c r="M7" i="91"/>
  <c r="AG14" i="91"/>
  <c r="X4" i="91"/>
  <c r="X4" i="92"/>
  <c r="U9" i="91"/>
  <c r="U9" i="92"/>
  <c r="W8" i="91"/>
  <c r="W15" i="92"/>
  <c r="W15" i="91"/>
  <c r="W19" i="91"/>
  <c r="W19" i="92"/>
  <c r="W22" i="92"/>
  <c r="W22" i="91"/>
  <c r="AG15" i="91"/>
  <c r="AG15" i="92"/>
  <c r="K20" i="92"/>
  <c r="K20" i="91"/>
  <c r="AA19" i="92"/>
  <c r="AA19" i="91"/>
  <c r="AF21" i="92"/>
  <c r="AF21" i="91"/>
  <c r="AH18" i="91"/>
  <c r="AH21" i="91"/>
  <c r="AI11" i="91"/>
  <c r="F24" i="92"/>
  <c r="F24" i="91"/>
  <c r="E16" i="71"/>
  <c r="E16" i="85"/>
  <c r="E8" i="91"/>
  <c r="F7" i="92"/>
  <c r="F7" i="91"/>
  <c r="H5" i="92"/>
  <c r="H5" i="91"/>
  <c r="I8" i="91"/>
  <c r="I8" i="92"/>
  <c r="I24" i="91"/>
  <c r="I24" i="92"/>
  <c r="J4" i="91"/>
  <c r="J17" i="91"/>
  <c r="J22" i="91"/>
  <c r="K18" i="91"/>
  <c r="N8" i="92"/>
  <c r="N8" i="91"/>
  <c r="T18" i="91"/>
  <c r="T18" i="92"/>
  <c r="T19" i="91"/>
  <c r="T19" i="92"/>
  <c r="T22" i="92"/>
  <c r="T22" i="91"/>
  <c r="Y13" i="91"/>
  <c r="Y13" i="92"/>
  <c r="AE8" i="91"/>
  <c r="AE8" i="92"/>
  <c r="AE21" i="92"/>
  <c r="AE21" i="91"/>
  <c r="AF18" i="91"/>
  <c r="AF18" i="92"/>
  <c r="AJ7" i="94"/>
  <c r="AL7" i="94"/>
  <c r="AK7" i="94"/>
  <c r="AM7" i="94"/>
  <c r="W20" i="92"/>
  <c r="W20" i="91"/>
  <c r="AG5" i="92"/>
  <c r="AG5" i="91"/>
  <c r="H11" i="91"/>
  <c r="H11" i="92"/>
  <c r="L6" i="92"/>
  <c r="L6" i="91"/>
  <c r="AG17" i="92"/>
  <c r="AG17" i="91"/>
  <c r="E17" i="91"/>
  <c r="K21" i="92"/>
  <c r="K21" i="91"/>
  <c r="U20" i="92"/>
  <c r="U20" i="91"/>
  <c r="W3" i="92"/>
  <c r="W3" i="91"/>
  <c r="W18" i="91"/>
  <c r="E16" i="91"/>
  <c r="AJ15" i="65"/>
  <c r="G15" i="61" s="1"/>
  <c r="AJ5" i="65"/>
  <c r="G5" i="61" s="1"/>
  <c r="AK4" i="65"/>
  <c r="L4" i="61" s="1"/>
  <c r="E11" i="91"/>
  <c r="BD10" i="14"/>
  <c r="E4" i="91"/>
  <c r="H20" i="92"/>
  <c r="H20" i="91"/>
  <c r="BD13" i="108"/>
  <c r="E5" i="95"/>
  <c r="BD10" i="108"/>
  <c r="BD14" i="109"/>
  <c r="BD22" i="110"/>
  <c r="BD8" i="115"/>
  <c r="BD6" i="105"/>
  <c r="BD20" i="109"/>
  <c r="BD16" i="110"/>
  <c r="BD5" i="110"/>
  <c r="BD4" i="111"/>
  <c r="BD4" i="132"/>
  <c r="BD13" i="14"/>
  <c r="BD15" i="110"/>
  <c r="BD18" i="110"/>
  <c r="BD23" i="110"/>
  <c r="BD6" i="112"/>
  <c r="BD12" i="112"/>
  <c r="BD25" i="131"/>
  <c r="BD16" i="108"/>
  <c r="BD18" i="109"/>
  <c r="BD21" i="110"/>
  <c r="BD8" i="112"/>
  <c r="BD4" i="114"/>
  <c r="BD5" i="115"/>
  <c r="BD23" i="117"/>
  <c r="BD15" i="121"/>
  <c r="BD4" i="122"/>
  <c r="BD14" i="125"/>
  <c r="BD8" i="128"/>
  <c r="BD25" i="111"/>
  <c r="BD9" i="112"/>
  <c r="BD25" i="113"/>
  <c r="BD22" i="114"/>
  <c r="BD21" i="120"/>
  <c r="BD7" i="128"/>
  <c r="BD21" i="133"/>
  <c r="BD14" i="134"/>
  <c r="BD14" i="108"/>
  <c r="BD20" i="108"/>
  <c r="BD5" i="109"/>
  <c r="BD6" i="110"/>
  <c r="BD14" i="111"/>
  <c r="BD12" i="118"/>
  <c r="BD23" i="125"/>
  <c r="BD15" i="130"/>
  <c r="BD4" i="131"/>
  <c r="BD7" i="131"/>
  <c r="BD16" i="131"/>
  <c r="BD13" i="133"/>
  <c r="BD8" i="134"/>
  <c r="BD23" i="134"/>
  <c r="BD9" i="105"/>
  <c r="BD17" i="108"/>
  <c r="BD4" i="109"/>
  <c r="BD10" i="109"/>
  <c r="BD13" i="112"/>
  <c r="BD10" i="115"/>
  <c r="BD14" i="117"/>
  <c r="BD14" i="119"/>
  <c r="BD6" i="123"/>
  <c r="BD10" i="125"/>
  <c r="BD10" i="126"/>
  <c r="BD14" i="132"/>
  <c r="BD7" i="133"/>
  <c r="BD9" i="133"/>
  <c r="AJ23" i="88"/>
  <c r="AJ6" i="88"/>
  <c r="BD18" i="105"/>
  <c r="BD5" i="108"/>
  <c r="BD17" i="109"/>
  <c r="BD10" i="111"/>
  <c r="BD10" i="113"/>
  <c r="BD12" i="113"/>
  <c r="BD17" i="113"/>
  <c r="BD20" i="114"/>
  <c r="BD12" i="115"/>
  <c r="BD16" i="118"/>
  <c r="BD10" i="119"/>
  <c r="BD18" i="120"/>
  <c r="BD25" i="121"/>
  <c r="BD22" i="122"/>
  <c r="BD12" i="123"/>
  <c r="BD16" i="123"/>
  <c r="BD14" i="124"/>
  <c r="BD18" i="126"/>
  <c r="BD15" i="127"/>
  <c r="BD19" i="128"/>
  <c r="BD23" i="131"/>
  <c r="BD16" i="132"/>
  <c r="BD16" i="136"/>
  <c r="BD15" i="105"/>
  <c r="BD13" i="109"/>
  <c r="BD6" i="111"/>
  <c r="BD23" i="112"/>
  <c r="BD7" i="114"/>
  <c r="BD14" i="114"/>
  <c r="BD15" i="114"/>
  <c r="BD16" i="117"/>
  <c r="BD17" i="119"/>
  <c r="BD23" i="119"/>
  <c r="BD8" i="121"/>
  <c r="BD9" i="121"/>
  <c r="BD9" i="122"/>
  <c r="BD16" i="122"/>
  <c r="BD17" i="122"/>
  <c r="BD17" i="125"/>
  <c r="BD18" i="125"/>
  <c r="BD15" i="126"/>
  <c r="BD5" i="128"/>
  <c r="BD12" i="128"/>
  <c r="BD18" i="128"/>
  <c r="BD5" i="131"/>
  <c r="BD8" i="131"/>
  <c r="BD7" i="134"/>
  <c r="BD18" i="108"/>
  <c r="BD25" i="109"/>
  <c r="BD7" i="110"/>
  <c r="BD19" i="111"/>
  <c r="BD22" i="111"/>
  <c r="BD7" i="112"/>
  <c r="BD10" i="112"/>
  <c r="BD15" i="113"/>
  <c r="BD25" i="115"/>
  <c r="BD17" i="117"/>
  <c r="BD14" i="118"/>
  <c r="BD7" i="119"/>
  <c r="BD15" i="120"/>
  <c r="BD22" i="123"/>
  <c r="BD12" i="124"/>
  <c r="BD25" i="127"/>
  <c r="BD10" i="130"/>
  <c r="BD17" i="130"/>
  <c r="BD5" i="132"/>
  <c r="BD16" i="135"/>
  <c r="AK16" i="65"/>
  <c r="L16" i="61" s="1"/>
  <c r="AL9" i="67"/>
  <c r="O9" i="61" s="1"/>
  <c r="BD6" i="14"/>
  <c r="BD9" i="108"/>
  <c r="BD21" i="109"/>
  <c r="BD15" i="111"/>
  <c r="BD5" i="113"/>
  <c r="BD15" i="115"/>
  <c r="BD21" i="115"/>
  <c r="BD22" i="115"/>
  <c r="BD6" i="117"/>
  <c r="BD20" i="117"/>
  <c r="BD5" i="120"/>
  <c r="BD4" i="123"/>
  <c r="BD12" i="126"/>
  <c r="BD21" i="129"/>
  <c r="AB20" i="91" s="1"/>
  <c r="BD19" i="130"/>
  <c r="BD15" i="131"/>
  <c r="BD17" i="132"/>
  <c r="BD6" i="133"/>
  <c r="BD23" i="113"/>
  <c r="BD4" i="115"/>
  <c r="BD13" i="117"/>
  <c r="BD6" i="119"/>
  <c r="BD14" i="120"/>
  <c r="BD21" i="121"/>
  <c r="BD15" i="123"/>
  <c r="BD25" i="123"/>
  <c r="BD22" i="124"/>
  <c r="BD25" i="124"/>
  <c r="BD7" i="126"/>
  <c r="BD5" i="130"/>
  <c r="BD8" i="130"/>
  <c r="BD8" i="132"/>
  <c r="BD20" i="132"/>
  <c r="BD23" i="132"/>
  <c r="BD12" i="133"/>
  <c r="BD23" i="133"/>
  <c r="BD21" i="134"/>
  <c r="AK13" i="67"/>
  <c r="N13" i="61" s="1"/>
  <c r="BD21" i="111"/>
  <c r="BD19" i="113"/>
  <c r="BD8" i="117"/>
  <c r="BD20" i="118"/>
  <c r="BD9" i="120"/>
  <c r="BD17" i="121"/>
  <c r="BD10" i="123"/>
  <c r="BD18" i="124"/>
  <c r="BD25" i="125"/>
  <c r="BD23" i="127"/>
  <c r="BD23" i="130"/>
  <c r="BD14" i="131"/>
  <c r="BD17" i="131"/>
  <c r="BD20" i="131"/>
  <c r="BD7" i="132"/>
  <c r="BD10" i="132"/>
  <c r="BD10" i="133"/>
  <c r="BD14" i="133"/>
  <c r="BD5" i="134"/>
  <c r="BD14" i="135"/>
  <c r="BD10" i="136"/>
  <c r="BD20" i="112"/>
  <c r="BD9" i="114"/>
  <c r="BD17" i="115"/>
  <c r="BD25" i="117"/>
  <c r="BD19" i="119"/>
  <c r="BD12" i="122"/>
  <c r="BD8" i="125"/>
  <c r="BD20" i="126"/>
  <c r="BD14" i="128"/>
  <c r="BD8" i="129"/>
  <c r="AB7" i="92" s="1"/>
  <c r="BD10" i="129"/>
  <c r="AB9" i="91" s="1"/>
  <c r="BD20" i="129"/>
  <c r="AB19" i="91" s="1"/>
  <c r="BD6" i="130"/>
  <c r="BD9" i="130"/>
  <c r="BD13" i="130"/>
  <c r="BD13" i="132"/>
  <c r="BD16" i="133"/>
  <c r="BD22" i="134"/>
  <c r="BD9" i="135"/>
  <c r="BD16" i="112"/>
  <c r="BD5" i="114"/>
  <c r="BD13" i="115"/>
  <c r="BD21" i="117"/>
  <c r="BD15" i="119"/>
  <c r="BD25" i="119"/>
  <c r="BD22" i="120"/>
  <c r="BD25" i="120"/>
  <c r="BD7" i="122"/>
  <c r="BD23" i="123"/>
  <c r="BD4" i="125"/>
  <c r="BD16" i="126"/>
  <c r="BD9" i="128"/>
  <c r="BD9" i="129"/>
  <c r="AB8" i="91" s="1"/>
  <c r="BD17" i="129"/>
  <c r="AB16" i="92" s="1"/>
  <c r="BD19" i="129"/>
  <c r="AB18" i="92" s="1"/>
  <c r="BD18" i="131"/>
  <c r="BD21" i="131"/>
  <c r="BD12" i="132"/>
  <c r="BD15" i="132"/>
  <c r="BD15" i="133"/>
  <c r="BD18" i="133"/>
  <c r="BD9" i="134"/>
  <c r="BD20" i="134"/>
  <c r="BD12" i="129"/>
  <c r="AB11" i="91" s="1"/>
  <c r="BD13" i="129"/>
  <c r="AB12" i="91" s="1"/>
  <c r="BD22" i="129"/>
  <c r="AB21" i="91" s="1"/>
  <c r="BD4" i="134"/>
  <c r="BD25" i="135"/>
  <c r="BD18" i="136"/>
  <c r="BD7" i="129"/>
  <c r="AB6" i="92" s="1"/>
  <c r="BD18" i="129"/>
  <c r="AB17" i="92" s="1"/>
  <c r="BD8" i="135"/>
  <c r="BD12" i="135"/>
  <c r="BD18" i="135"/>
  <c r="BD7" i="136"/>
  <c r="BD14" i="136"/>
  <c r="BD4" i="129"/>
  <c r="AB3" i="91" s="1"/>
  <c r="BD17" i="134"/>
  <c r="BD5" i="135"/>
  <c r="BD6" i="129"/>
  <c r="AB5" i="92" s="1"/>
  <c r="BD16" i="129"/>
  <c r="AB15" i="92" s="1"/>
  <c r="BD25" i="129"/>
  <c r="AB24" i="92" s="1"/>
  <c r="BD13" i="134"/>
  <c r="BD17" i="135"/>
  <c r="BD20" i="135"/>
  <c r="BD21" i="136"/>
  <c r="BD17" i="136"/>
  <c r="AI16" i="91" s="1"/>
  <c r="BD6" i="136"/>
  <c r="BD15" i="136"/>
  <c r="AI14" i="91" s="1"/>
  <c r="BD22" i="136"/>
  <c r="BD4" i="136"/>
  <c r="AI3" i="91" s="1"/>
  <c r="BD9" i="136"/>
  <c r="BD13" i="136"/>
  <c r="AI12" i="91" s="1"/>
  <c r="BD23" i="136"/>
  <c r="AI22" i="91" s="1"/>
  <c r="AL24" i="66"/>
  <c r="K24" i="61" s="1"/>
  <c r="BD5" i="116"/>
  <c r="BD7" i="116"/>
  <c r="O6" i="91" s="1"/>
  <c r="BD4" i="116"/>
  <c r="O3" i="92" s="1"/>
  <c r="BD13" i="116"/>
  <c r="O12" i="91" s="1"/>
  <c r="BD21" i="116"/>
  <c r="O20" i="91" s="1"/>
  <c r="BD14" i="116"/>
  <c r="O13" i="92" s="1"/>
  <c r="BD22" i="116"/>
  <c r="O21" i="91" s="1"/>
  <c r="BD6" i="116"/>
  <c r="O5" i="92" s="1"/>
  <c r="BD15" i="116"/>
  <c r="BD9" i="116"/>
  <c r="O8" i="92" s="1"/>
  <c r="BD12" i="116"/>
  <c r="BD18" i="116"/>
  <c r="O17" i="92" s="1"/>
  <c r="BD20" i="116"/>
  <c r="O19" i="92" s="1"/>
  <c r="BD16" i="116"/>
  <c r="O15" i="92" s="1"/>
  <c r="BD10" i="116"/>
  <c r="O9" i="92" s="1"/>
  <c r="BD19" i="116"/>
  <c r="O18" i="92" s="1"/>
  <c r="BD23" i="116"/>
  <c r="E5" i="99"/>
  <c r="E5" i="96"/>
  <c r="AL8" i="67"/>
  <c r="O8" i="61" s="1"/>
  <c r="AJ8" i="67"/>
  <c r="H8" i="61" s="1"/>
  <c r="AM16" i="93"/>
  <c r="AJ16" i="93"/>
  <c r="AK16" i="93"/>
  <c r="AL16" i="93"/>
  <c r="AJ4" i="67"/>
  <c r="H4" i="61" s="1"/>
  <c r="AL4" i="67"/>
  <c r="O4" i="61" s="1"/>
  <c r="AK4" i="67"/>
  <c r="N4" i="61" s="1"/>
  <c r="AJ15" i="93"/>
  <c r="AK15" i="93"/>
  <c r="AM15" i="93"/>
  <c r="AL15" i="93"/>
  <c r="AJ9" i="67"/>
  <c r="H9" i="61" s="1"/>
  <c r="AK9" i="67"/>
  <c r="N9" i="61" s="1"/>
  <c r="AL19" i="77"/>
  <c r="AK19" i="77"/>
  <c r="AK11" i="77"/>
  <c r="AJ11" i="77"/>
  <c r="AK15" i="94"/>
  <c r="AL15" i="94"/>
  <c r="AL24" i="65"/>
  <c r="M24" i="61" s="1"/>
  <c r="AJ24" i="65"/>
  <c r="G24" i="61" s="1"/>
  <c r="AJ7" i="65"/>
  <c r="G7" i="61" s="1"/>
  <c r="AK7" i="65"/>
  <c r="L7" i="61" s="1"/>
  <c r="AK22" i="88"/>
  <c r="AL22" i="88"/>
  <c r="AK14" i="88"/>
  <c r="AL14" i="88"/>
  <c r="AJ5" i="88"/>
  <c r="AL5" i="88"/>
  <c r="AL7" i="89"/>
  <c r="AK7" i="89"/>
  <c r="AJ7" i="89"/>
  <c r="AJ17" i="65"/>
  <c r="G17" i="61" s="1"/>
  <c r="AL17" i="65"/>
  <c r="M17" i="61" s="1"/>
  <c r="AJ8" i="65"/>
  <c r="G8" i="61" s="1"/>
  <c r="AL8" i="65"/>
  <c r="M8" i="61" s="1"/>
  <c r="AJ15" i="88"/>
  <c r="AL15" i="88"/>
  <c r="AK15" i="88"/>
  <c r="AK8" i="89"/>
  <c r="AJ8" i="89"/>
  <c r="AL8" i="89"/>
  <c r="AL24" i="71"/>
  <c r="AJ24" i="71"/>
  <c r="AL18" i="65"/>
  <c r="M18" i="61" s="1"/>
  <c r="AJ18" i="65"/>
  <c r="G18" i="61" s="1"/>
  <c r="AL9" i="65"/>
  <c r="M9" i="61" s="1"/>
  <c r="AJ9" i="65"/>
  <c r="G9" i="61" s="1"/>
  <c r="AK9" i="65"/>
  <c r="L9" i="61" s="1"/>
  <c r="AL24" i="88"/>
  <c r="AK24" i="88"/>
  <c r="AL7" i="88"/>
  <c r="AJ7" i="88"/>
  <c r="AL9" i="89"/>
  <c r="AK9" i="89"/>
  <c r="AK6" i="65"/>
  <c r="L6" i="61" s="1"/>
  <c r="AL6" i="65"/>
  <c r="M6" i="61" s="1"/>
  <c r="AL19" i="66"/>
  <c r="K19" i="61" s="1"/>
  <c r="AK16" i="66"/>
  <c r="J16" i="61" s="1"/>
  <c r="AK11" i="66"/>
  <c r="J11" i="61" s="1"/>
  <c r="AJ7" i="66"/>
  <c r="F7" i="61" s="1"/>
  <c r="AB11" i="92"/>
  <c r="AB13" i="91"/>
  <c r="AB20" i="92"/>
  <c r="AB5" i="91"/>
  <c r="AB15" i="91"/>
  <c r="AB14" i="92"/>
  <c r="AI6" i="91"/>
  <c r="AI13" i="91"/>
  <c r="AI17" i="91"/>
  <c r="AI7" i="91"/>
  <c r="AI18" i="91"/>
  <c r="AI8" i="91"/>
  <c r="AI24" i="91"/>
  <c r="AI19" i="91"/>
  <c r="O19" i="91"/>
  <c r="O22" i="91"/>
  <c r="O22" i="92"/>
  <c r="O8" i="91"/>
  <c r="O14" i="92"/>
  <c r="O14" i="91"/>
  <c r="O20" i="92"/>
  <c r="O11" i="92"/>
  <c r="O11" i="91"/>
  <c r="O7" i="92"/>
  <c r="O16" i="92"/>
  <c r="O16" i="91"/>
  <c r="O24" i="91"/>
  <c r="O17" i="91"/>
  <c r="O4" i="92"/>
  <c r="O4" i="91"/>
  <c r="O13" i="91"/>
  <c r="O15" i="91"/>
  <c r="AJ19" i="66"/>
  <c r="F19" i="61" s="1"/>
  <c r="AK8" i="66"/>
  <c r="J8" i="61" s="1"/>
  <c r="AK5" i="66"/>
  <c r="J5" i="61" s="1"/>
  <c r="AK4" i="66"/>
  <c r="J4" i="61" s="1"/>
  <c r="AL14" i="66"/>
  <c r="K14" i="61" s="1"/>
  <c r="AJ8" i="66"/>
  <c r="F8" i="61" s="1"/>
  <c r="AJ3" i="66"/>
  <c r="F3" i="61" s="1"/>
  <c r="AL20" i="66"/>
  <c r="K20" i="61" s="1"/>
  <c r="AJ20" i="66"/>
  <c r="F20" i="61" s="1"/>
  <c r="AK12" i="66"/>
  <c r="J12" i="61" s="1"/>
  <c r="AL12" i="66"/>
  <c r="K12" i="61" s="1"/>
  <c r="AL21" i="66"/>
  <c r="K21" i="61" s="1"/>
  <c r="AJ21" i="66"/>
  <c r="F21" i="61" s="1"/>
  <c r="AK21" i="66"/>
  <c r="J21" i="61" s="1"/>
  <c r="AK13" i="66"/>
  <c r="J13" i="61" s="1"/>
  <c r="AJ13" i="66"/>
  <c r="F13" i="61" s="1"/>
  <c r="AJ22" i="66"/>
  <c r="F22" i="61" s="1"/>
  <c r="AK22" i="66"/>
  <c r="J22" i="61" s="1"/>
  <c r="AK18" i="66"/>
  <c r="J18" i="61" s="1"/>
  <c r="AJ18" i="66"/>
  <c r="F18" i="61" s="1"/>
  <c r="AL17" i="66"/>
  <c r="K17" i="61" s="1"/>
  <c r="AK6" i="66"/>
  <c r="J6" i="61" s="1"/>
  <c r="AL23" i="66"/>
  <c r="K23" i="61" s="1"/>
  <c r="AL7" i="66"/>
  <c r="K7" i="61" s="1"/>
  <c r="AJ12" i="66"/>
  <c r="F12" i="61" s="1"/>
  <c r="AJ6" i="66"/>
  <c r="F6" i="61" s="1"/>
  <c r="AK14" i="66"/>
  <c r="J14" i="61" s="1"/>
  <c r="AJ14" i="66"/>
  <c r="F14" i="61" s="1"/>
  <c r="AK9" i="66"/>
  <c r="J9" i="61" s="1"/>
  <c r="AJ9" i="66"/>
  <c r="F9" i="61" s="1"/>
  <c r="AK19" i="66"/>
  <c r="J19" i="61" s="1"/>
  <c r="AK17" i="66"/>
  <c r="J17" i="61" s="1"/>
  <c r="AJ15" i="66"/>
  <c r="F15" i="61" s="1"/>
  <c r="AJ16" i="66"/>
  <c r="F16" i="61" s="1"/>
  <c r="AL4" i="66"/>
  <c r="K4" i="61" s="1"/>
  <c r="AL16" i="66"/>
  <c r="K16" i="61" s="1"/>
  <c r="AL8" i="66"/>
  <c r="K8" i="61" s="1"/>
  <c r="AL9" i="66"/>
  <c r="K9" i="61" s="1"/>
  <c r="AK20" i="66"/>
  <c r="J20" i="61" s="1"/>
  <c r="AL6" i="66"/>
  <c r="K6" i="61" s="1"/>
  <c r="AL22" i="66"/>
  <c r="K22" i="61" s="1"/>
  <c r="AL3" i="66"/>
  <c r="K3" i="61" s="1"/>
  <c r="AK3" i="66"/>
  <c r="J3" i="61" s="1"/>
  <c r="AL13" i="66"/>
  <c r="K13" i="61" s="1"/>
  <c r="AJ5" i="66"/>
  <c r="F5" i="61" s="1"/>
  <c r="AL5" i="66"/>
  <c r="K5" i="61" s="1"/>
  <c r="AJ24" i="66"/>
  <c r="F24" i="61" s="1"/>
  <c r="AL18" i="66"/>
  <c r="K18" i="61" s="1"/>
  <c r="AJ11" i="66"/>
  <c r="F11" i="61" s="1"/>
  <c r="AJ4" i="66"/>
  <c r="F4" i="61" s="1"/>
  <c r="AL11" i="66"/>
  <c r="K11" i="61" s="1"/>
  <c r="AJ17" i="66"/>
  <c r="F17" i="61" s="1"/>
  <c r="AL15" i="66"/>
  <c r="K15" i="61" s="1"/>
  <c r="AK24" i="66"/>
  <c r="J24" i="61" s="1"/>
  <c r="AJ23" i="66"/>
  <c r="F23" i="61" s="1"/>
  <c r="AK15" i="66"/>
  <c r="J15" i="61" s="1"/>
  <c r="AK7" i="66"/>
  <c r="J7" i="61" s="1"/>
  <c r="AK23" i="66"/>
  <c r="J23" i="61" s="1"/>
  <c r="AI21" i="91" l="1"/>
  <c r="AB24" i="91"/>
  <c r="AB16" i="91"/>
  <c r="P5" i="145"/>
  <c r="P7" i="151"/>
  <c r="P8" i="151"/>
  <c r="P11" i="145"/>
  <c r="P21" i="151"/>
  <c r="P21" i="145"/>
  <c r="P18" i="151"/>
  <c r="Z16" i="91"/>
  <c r="Z16" i="92"/>
  <c r="P4" i="141"/>
  <c r="P17" i="141"/>
  <c r="P22" i="141"/>
  <c r="P13" i="150"/>
  <c r="P6" i="150"/>
  <c r="P24" i="141"/>
  <c r="P20" i="150"/>
  <c r="P16" i="150"/>
  <c r="AL10" i="71"/>
  <c r="Q21" i="92"/>
  <c r="Q21" i="91"/>
  <c r="Q12" i="92"/>
  <c r="Q12" i="91"/>
  <c r="O12" i="92"/>
  <c r="O3" i="91"/>
  <c r="P22" i="149"/>
  <c r="P23" i="137"/>
  <c r="P16" i="137"/>
  <c r="P24" i="149"/>
  <c r="P6" i="137"/>
  <c r="P21" i="149"/>
  <c r="P16" i="149"/>
  <c r="P12" i="137"/>
  <c r="P3" i="149"/>
  <c r="AL10" i="95"/>
  <c r="O17" i="149"/>
  <c r="O11" i="149"/>
  <c r="O3" i="149"/>
  <c r="AL10" i="73"/>
  <c r="AN10" i="73"/>
  <c r="O15" i="85"/>
  <c r="O6" i="85"/>
  <c r="O5" i="85"/>
  <c r="Q3" i="149"/>
  <c r="Z19" i="85"/>
  <c r="AN17" i="93"/>
  <c r="AN8" i="93"/>
  <c r="AN7" i="93"/>
  <c r="AN23" i="94"/>
  <c r="AN13" i="94"/>
  <c r="AN14" i="94"/>
  <c r="Z9" i="85"/>
  <c r="AN6" i="94"/>
  <c r="AN16" i="94"/>
  <c r="AL17" i="85"/>
  <c r="AL12" i="85"/>
  <c r="AG9" i="92"/>
  <c r="AG9" i="91"/>
  <c r="AG24" i="92"/>
  <c r="AG24" i="91"/>
  <c r="AG11" i="92"/>
  <c r="AG11" i="91"/>
  <c r="AG18" i="92"/>
  <c r="AG18" i="91"/>
  <c r="AF19" i="91"/>
  <c r="AF24" i="91"/>
  <c r="AF4" i="91"/>
  <c r="AF4" i="92"/>
  <c r="AF16" i="91"/>
  <c r="AF16" i="92"/>
  <c r="AF7" i="92"/>
  <c r="AF7" i="91"/>
  <c r="AL14" i="85"/>
  <c r="AF3" i="91"/>
  <c r="AF3" i="92"/>
  <c r="AE5" i="91"/>
  <c r="AE5" i="92"/>
  <c r="AE17" i="92"/>
  <c r="AE17" i="91"/>
  <c r="AE20" i="92"/>
  <c r="AE20" i="91"/>
  <c r="AD21" i="92"/>
  <c r="AD21" i="91"/>
  <c r="AD11" i="92"/>
  <c r="AD11" i="91"/>
  <c r="AD8" i="92"/>
  <c r="AD18" i="92"/>
  <c r="AD18" i="91"/>
  <c r="AD5" i="92"/>
  <c r="AD9" i="92"/>
  <c r="AD9" i="91"/>
  <c r="AC17" i="92"/>
  <c r="AC17" i="91"/>
  <c r="P9" i="145"/>
  <c r="AL13" i="85"/>
  <c r="AC24" i="91"/>
  <c r="AC24" i="92"/>
  <c r="AC19" i="92"/>
  <c r="AC19" i="91"/>
  <c r="AC3" i="92"/>
  <c r="AC3" i="91"/>
  <c r="AC6" i="92"/>
  <c r="AC6" i="91"/>
  <c r="P3" i="151"/>
  <c r="AC15" i="91"/>
  <c r="AC15" i="92"/>
  <c r="P13" i="145"/>
  <c r="AC20" i="92"/>
  <c r="AC20" i="91"/>
  <c r="P6" i="145"/>
  <c r="AC21" i="92"/>
  <c r="AC21" i="91"/>
  <c r="AC13" i="91"/>
  <c r="AC13" i="92"/>
  <c r="AB4" i="91"/>
  <c r="AB21" i="92"/>
  <c r="AB22" i="92"/>
  <c r="AB18" i="91"/>
  <c r="P4" i="151"/>
  <c r="AB17" i="91"/>
  <c r="AB19" i="92"/>
  <c r="P23" i="151"/>
  <c r="AB9" i="92"/>
  <c r="AB12" i="92"/>
  <c r="P23" i="145"/>
  <c r="P6" i="151"/>
  <c r="AL23" i="85"/>
  <c r="P20" i="151"/>
  <c r="P5" i="151"/>
  <c r="P12" i="145"/>
  <c r="P16" i="151"/>
  <c r="AL19" i="85"/>
  <c r="AA14" i="91"/>
  <c r="AA14" i="92"/>
  <c r="AA24" i="91"/>
  <c r="AA24" i="92"/>
  <c r="AL11" i="85"/>
  <c r="AA21" i="91"/>
  <c r="AA21" i="92"/>
  <c r="P14" i="151"/>
  <c r="P8" i="145"/>
  <c r="P24" i="151"/>
  <c r="AA16" i="92"/>
  <c r="AA16" i="91"/>
  <c r="P22" i="151"/>
  <c r="AL20" i="85"/>
  <c r="AA5" i="91"/>
  <c r="AA5" i="92"/>
  <c r="P18" i="145"/>
  <c r="AL5" i="85"/>
  <c r="P19" i="145"/>
  <c r="P17" i="151"/>
  <c r="AL21" i="85"/>
  <c r="P15" i="145"/>
  <c r="P13" i="151"/>
  <c r="P3" i="145"/>
  <c r="AA22" i="92"/>
  <c r="AA22" i="91"/>
  <c r="AA3" i="92"/>
  <c r="AA3" i="91"/>
  <c r="Z19" i="92"/>
  <c r="Z19" i="91"/>
  <c r="P24" i="145"/>
  <c r="P19" i="151"/>
  <c r="P14" i="145"/>
  <c r="P9" i="151"/>
  <c r="P7" i="145"/>
  <c r="Z6" i="91"/>
  <c r="Z6" i="92"/>
  <c r="AL9" i="85"/>
  <c r="AL18" i="85"/>
  <c r="P17" i="145"/>
  <c r="AL8" i="85"/>
  <c r="P15" i="151"/>
  <c r="P16" i="145"/>
  <c r="AL7" i="85"/>
  <c r="Z8" i="92"/>
  <c r="Z8" i="91"/>
  <c r="Z17" i="92"/>
  <c r="Z17" i="91"/>
  <c r="Z13" i="91"/>
  <c r="Z13" i="92"/>
  <c r="Z18" i="92"/>
  <c r="Z18" i="91"/>
  <c r="P11" i="151"/>
  <c r="P4" i="145"/>
  <c r="Z4" i="92"/>
  <c r="Z4" i="91"/>
  <c r="Z5" i="91"/>
  <c r="Z5" i="92"/>
  <c r="P22" i="145"/>
  <c r="Z3" i="92"/>
  <c r="Z3" i="91"/>
  <c r="P20" i="145"/>
  <c r="P12" i="151"/>
  <c r="Z12" i="92"/>
  <c r="Z12" i="91"/>
  <c r="Y18" i="91"/>
  <c r="Y18" i="92"/>
  <c r="Y16" i="92"/>
  <c r="Y16" i="91"/>
  <c r="Y21" i="91"/>
  <c r="Y21" i="92"/>
  <c r="Y24" i="91"/>
  <c r="Y24" i="92"/>
  <c r="Y22" i="91"/>
  <c r="Y22" i="92"/>
  <c r="AL6" i="85"/>
  <c r="AL15" i="85"/>
  <c r="Y3" i="92"/>
  <c r="Y3" i="91"/>
  <c r="X5" i="92"/>
  <c r="X5" i="91"/>
  <c r="X11" i="92"/>
  <c r="X11" i="91"/>
  <c r="X20" i="92"/>
  <c r="X20" i="91"/>
  <c r="X19" i="92"/>
  <c r="X19" i="91"/>
  <c r="Z18" i="85"/>
  <c r="P18" i="141"/>
  <c r="P14" i="141"/>
  <c r="P21" i="150"/>
  <c r="P9" i="141"/>
  <c r="X18" i="91"/>
  <c r="X18" i="92"/>
  <c r="X15" i="92"/>
  <c r="X15" i="91"/>
  <c r="X6" i="92"/>
  <c r="X6" i="91"/>
  <c r="W9" i="92"/>
  <c r="P21" i="141"/>
  <c r="P5" i="150"/>
  <c r="Z4" i="85"/>
  <c r="P19" i="141"/>
  <c r="W4" i="92"/>
  <c r="W4" i="91"/>
  <c r="P19" i="150"/>
  <c r="P15" i="141"/>
  <c r="W7" i="91"/>
  <c r="W7" i="92"/>
  <c r="W5" i="92"/>
  <c r="W5" i="91"/>
  <c r="W16" i="92"/>
  <c r="W16" i="91"/>
  <c r="V7" i="92"/>
  <c r="V7" i="91"/>
  <c r="V19" i="91"/>
  <c r="V19" i="92"/>
  <c r="V18" i="91"/>
  <c r="V13" i="92"/>
  <c r="P12" i="150"/>
  <c r="V6" i="92"/>
  <c r="V6" i="91"/>
  <c r="V16" i="92"/>
  <c r="V16" i="91"/>
  <c r="P12" i="141"/>
  <c r="P14" i="150"/>
  <c r="P3" i="141"/>
  <c r="Z15" i="85"/>
  <c r="P13" i="141"/>
  <c r="V8" i="92"/>
  <c r="V8" i="91"/>
  <c r="P3" i="150"/>
  <c r="P11" i="150"/>
  <c r="P11" i="141"/>
  <c r="U13" i="91"/>
  <c r="U13" i="92"/>
  <c r="P17" i="150"/>
  <c r="P22" i="150"/>
  <c r="P7" i="141"/>
  <c r="P18" i="150"/>
  <c r="P8" i="141"/>
  <c r="U18" i="92"/>
  <c r="U18" i="91"/>
  <c r="P8" i="150"/>
  <c r="U4" i="92"/>
  <c r="P7" i="150"/>
  <c r="P20" i="141"/>
  <c r="P9" i="150"/>
  <c r="P16" i="141"/>
  <c r="P15" i="150"/>
  <c r="U19" i="91"/>
  <c r="P23" i="141"/>
  <c r="P24" i="150"/>
  <c r="U7" i="91"/>
  <c r="U7" i="92"/>
  <c r="P23" i="150"/>
  <c r="P6" i="141"/>
  <c r="P4" i="150"/>
  <c r="P5" i="141"/>
  <c r="U14" i="92"/>
  <c r="U14" i="91"/>
  <c r="T9" i="91"/>
  <c r="T9" i="92"/>
  <c r="T21" i="91"/>
  <c r="T6" i="92"/>
  <c r="T6" i="91"/>
  <c r="T11" i="92"/>
  <c r="T11" i="91"/>
  <c r="T12" i="91"/>
  <c r="T12" i="92"/>
  <c r="T17" i="92"/>
  <c r="T17" i="91"/>
  <c r="AK3" i="73"/>
  <c r="S9" i="92"/>
  <c r="S9" i="91"/>
  <c r="S7" i="91"/>
  <c r="S7" i="92"/>
  <c r="S18" i="91"/>
  <c r="S18" i="92"/>
  <c r="S15" i="91"/>
  <c r="S15" i="92"/>
  <c r="S11" i="92"/>
  <c r="S11" i="91"/>
  <c r="S6" i="92"/>
  <c r="S6" i="91"/>
  <c r="Z23" i="85"/>
  <c r="Z12" i="85"/>
  <c r="Z13" i="85"/>
  <c r="S3" i="91"/>
  <c r="S3" i="92"/>
  <c r="R8" i="91"/>
  <c r="R8" i="92"/>
  <c r="Z21" i="85"/>
  <c r="R20" i="92"/>
  <c r="R20" i="91"/>
  <c r="R11" i="92"/>
  <c r="R11" i="91"/>
  <c r="R3" i="92"/>
  <c r="R3" i="91"/>
  <c r="Z16" i="85"/>
  <c r="R7" i="91"/>
  <c r="R7" i="92"/>
  <c r="Z17" i="85"/>
  <c r="R21" i="92"/>
  <c r="R21" i="91"/>
  <c r="Q4" i="92"/>
  <c r="Q4" i="91"/>
  <c r="Q24" i="91"/>
  <c r="Q24" i="92"/>
  <c r="Z8" i="85"/>
  <c r="AJ9" i="95"/>
  <c r="E9" i="61" s="1"/>
  <c r="E9" i="97" s="1"/>
  <c r="G9" i="97" s="1"/>
  <c r="Q16" i="92"/>
  <c r="Q16" i="91"/>
  <c r="AN3" i="73"/>
  <c r="Q18" i="92"/>
  <c r="Q18" i="91"/>
  <c r="Q20" i="92"/>
  <c r="Q20" i="91"/>
  <c r="Q5" i="91"/>
  <c r="Q5" i="92"/>
  <c r="AL20" i="95"/>
  <c r="AJ12" i="73"/>
  <c r="I12" i="61" s="1"/>
  <c r="Z7" i="85"/>
  <c r="Z6" i="85"/>
  <c r="Z22" i="85"/>
  <c r="P18" i="92"/>
  <c r="P18" i="91"/>
  <c r="P8" i="92"/>
  <c r="P8" i="91"/>
  <c r="Z11" i="85"/>
  <c r="P14" i="92"/>
  <c r="P14" i="91"/>
  <c r="Z3" i="85"/>
  <c r="AJ7" i="78"/>
  <c r="AL13" i="71"/>
  <c r="Z20" i="85"/>
  <c r="P9" i="91"/>
  <c r="P9" i="92"/>
  <c r="P21" i="92"/>
  <c r="P21" i="91"/>
  <c r="Z14" i="85"/>
  <c r="Z5" i="85"/>
  <c r="O5" i="150"/>
  <c r="Q5" i="150"/>
  <c r="Q17" i="141"/>
  <c r="O17" i="141"/>
  <c r="Q14" i="150"/>
  <c r="O14" i="150"/>
  <c r="Q17" i="150"/>
  <c r="O17" i="150"/>
  <c r="O4" i="141"/>
  <c r="Q4" i="141"/>
  <c r="Q24" i="150"/>
  <c r="O24" i="150"/>
  <c r="Q3" i="150"/>
  <c r="O3" i="150"/>
  <c r="O19" i="150"/>
  <c r="Q19" i="150"/>
  <c r="O15" i="141"/>
  <c r="Q15" i="141"/>
  <c r="O18" i="141"/>
  <c r="Q18" i="141"/>
  <c r="Q13" i="141"/>
  <c r="O13" i="141"/>
  <c r="Q12" i="150"/>
  <c r="O12" i="150"/>
  <c r="Q7" i="141"/>
  <c r="O7" i="141"/>
  <c r="O6" i="150"/>
  <c r="Q6" i="150"/>
  <c r="Q20" i="150"/>
  <c r="O20" i="150"/>
  <c r="Q16" i="141"/>
  <c r="O16" i="141"/>
  <c r="Q23" i="141"/>
  <c r="O23" i="141"/>
  <c r="Q15" i="150"/>
  <c r="O15" i="150"/>
  <c r="O3" i="141"/>
  <c r="Q3" i="141"/>
  <c r="O13" i="150"/>
  <c r="Q13" i="150"/>
  <c r="Q22" i="150"/>
  <c r="O22" i="150"/>
  <c r="O23" i="150"/>
  <c r="Q23" i="150"/>
  <c r="Q5" i="141"/>
  <c r="O5" i="141"/>
  <c r="Q16" i="150"/>
  <c r="O16" i="150"/>
  <c r="O11" i="141"/>
  <c r="Q11" i="141"/>
  <c r="O14" i="141"/>
  <c r="Q14" i="141"/>
  <c r="O4" i="150"/>
  <c r="Q4" i="150"/>
  <c r="O20" i="141"/>
  <c r="Q20" i="141"/>
  <c r="O18" i="150"/>
  <c r="Q18" i="150"/>
  <c r="Q9" i="141"/>
  <c r="O9" i="141"/>
  <c r="O8" i="141"/>
  <c r="Q8" i="141"/>
  <c r="O24" i="141"/>
  <c r="Q24" i="141"/>
  <c r="Q8" i="150"/>
  <c r="O8" i="150"/>
  <c r="AN16" i="73"/>
  <c r="Q19" i="141"/>
  <c r="O19" i="141"/>
  <c r="Q12" i="141"/>
  <c r="O12" i="141"/>
  <c r="Q21" i="150"/>
  <c r="O21" i="150"/>
  <c r="O22" i="141"/>
  <c r="Q22" i="141"/>
  <c r="O9" i="150"/>
  <c r="Q9" i="150"/>
  <c r="Q21" i="141"/>
  <c r="O21" i="141"/>
  <c r="O11" i="150"/>
  <c r="Q11" i="150"/>
  <c r="Q6" i="141"/>
  <c r="O6" i="141"/>
  <c r="O7" i="150"/>
  <c r="Q7" i="150"/>
  <c r="P14" i="149"/>
  <c r="AK19" i="71"/>
  <c r="AJ19" i="71"/>
  <c r="N18" i="92"/>
  <c r="N18" i="91"/>
  <c r="P15" i="137"/>
  <c r="AK15" i="71"/>
  <c r="AN17" i="73"/>
  <c r="N5" i="92"/>
  <c r="N5" i="91"/>
  <c r="AM16" i="95"/>
  <c r="N19" i="92"/>
  <c r="N19" i="91"/>
  <c r="M22" i="92"/>
  <c r="M22" i="91"/>
  <c r="M12" i="92"/>
  <c r="M12" i="91"/>
  <c r="AM9" i="73"/>
  <c r="M16" i="91"/>
  <c r="M16" i="92"/>
  <c r="P7" i="137"/>
  <c r="AL21" i="71"/>
  <c r="M24" i="92"/>
  <c r="M24" i="91"/>
  <c r="M17" i="91"/>
  <c r="M18" i="91"/>
  <c r="AL3" i="95"/>
  <c r="P11" i="137"/>
  <c r="AL21" i="73"/>
  <c r="AJ5" i="73"/>
  <c r="I5" i="61" s="1"/>
  <c r="L20" i="92"/>
  <c r="L20" i="91"/>
  <c r="AN12" i="73"/>
  <c r="L5" i="92"/>
  <c r="AJ3" i="73"/>
  <c r="I3" i="61" s="1"/>
  <c r="AL17" i="95"/>
  <c r="AJ9" i="71"/>
  <c r="P13" i="137"/>
  <c r="L12" i="92"/>
  <c r="L12" i="91"/>
  <c r="L13" i="91"/>
  <c r="L13" i="92"/>
  <c r="AL12" i="73"/>
  <c r="AM3" i="73"/>
  <c r="AJ13" i="71"/>
  <c r="AL3" i="73"/>
  <c r="AM20" i="95"/>
  <c r="P20" i="137"/>
  <c r="P17" i="137"/>
  <c r="P9" i="137"/>
  <c r="AM9" i="95"/>
  <c r="O13" i="85"/>
  <c r="AJ20" i="78"/>
  <c r="L19" i="92"/>
  <c r="L19" i="91"/>
  <c r="L3" i="92"/>
  <c r="L3" i="91"/>
  <c r="AK12" i="73"/>
  <c r="Q22" i="149"/>
  <c r="P4" i="149"/>
  <c r="P13" i="149"/>
  <c r="P22" i="137"/>
  <c r="P18" i="149"/>
  <c r="P23" i="149"/>
  <c r="AJ9" i="73"/>
  <c r="I9" i="61" s="1"/>
  <c r="AL15" i="95"/>
  <c r="P8" i="149"/>
  <c r="P5" i="149"/>
  <c r="L17" i="91"/>
  <c r="L17" i="92"/>
  <c r="L8" i="91"/>
  <c r="L8" i="92"/>
  <c r="AN9" i="73"/>
  <c r="K17" i="92"/>
  <c r="K17" i="91"/>
  <c r="AL20" i="78"/>
  <c r="AJ3" i="78"/>
  <c r="AN11" i="73"/>
  <c r="AK21" i="73"/>
  <c r="AL4" i="73"/>
  <c r="AJ16" i="78"/>
  <c r="AL19" i="78"/>
  <c r="O3" i="85"/>
  <c r="P14" i="137"/>
  <c r="K4" i="92"/>
  <c r="P8" i="137"/>
  <c r="Q11" i="149"/>
  <c r="O20" i="85"/>
  <c r="P11" i="149"/>
  <c r="P9" i="149"/>
  <c r="P12" i="149"/>
  <c r="P24" i="137"/>
  <c r="AK20" i="78"/>
  <c r="AL9" i="95"/>
  <c r="K13" i="91"/>
  <c r="K13" i="92"/>
  <c r="AL11" i="73"/>
  <c r="P20" i="149"/>
  <c r="P6" i="149"/>
  <c r="K24" i="92"/>
  <c r="O14" i="85"/>
  <c r="P19" i="149"/>
  <c r="AL15" i="73"/>
  <c r="P21" i="137"/>
  <c r="P3" i="137"/>
  <c r="P17" i="149"/>
  <c r="P18" i="137"/>
  <c r="P7" i="149"/>
  <c r="P5" i="137"/>
  <c r="K3" i="91"/>
  <c r="K3" i="92"/>
  <c r="AK3" i="71"/>
  <c r="AN8" i="73"/>
  <c r="O8" i="85"/>
  <c r="P15" i="149"/>
  <c r="AJ21" i="78"/>
  <c r="P19" i="137"/>
  <c r="P4" i="137"/>
  <c r="AM24" i="95"/>
  <c r="K14" i="92"/>
  <c r="K14" i="91"/>
  <c r="AL24" i="78"/>
  <c r="AJ19" i="78"/>
  <c r="J15" i="91"/>
  <c r="AK19" i="78"/>
  <c r="AL22" i="95"/>
  <c r="AL5" i="73"/>
  <c r="Q16" i="149"/>
  <c r="AJ21" i="71"/>
  <c r="AJ7" i="95"/>
  <c r="E7" i="61" s="1"/>
  <c r="E7" i="97" s="1"/>
  <c r="G7" i="97" s="1"/>
  <c r="Q15" i="149"/>
  <c r="AL9" i="71"/>
  <c r="O4" i="85"/>
  <c r="J8" i="91"/>
  <c r="AL6" i="78"/>
  <c r="AM4" i="73"/>
  <c r="AK24" i="95"/>
  <c r="J16" i="91"/>
  <c r="J11" i="91"/>
  <c r="J12" i="91"/>
  <c r="J7" i="91"/>
  <c r="AN15" i="73"/>
  <c r="AM3" i="95"/>
  <c r="AJ21" i="73"/>
  <c r="I21" i="61" s="1"/>
  <c r="AK6" i="71"/>
  <c r="O23" i="85"/>
  <c r="AJ21" i="95"/>
  <c r="E21" i="61" s="1"/>
  <c r="E21" i="98" s="1"/>
  <c r="O21" i="85"/>
  <c r="I16" i="91"/>
  <c r="I16" i="92"/>
  <c r="AM21" i="95"/>
  <c r="AL16" i="73"/>
  <c r="AM22" i="73"/>
  <c r="O22" i="85"/>
  <c r="AL7" i="73"/>
  <c r="AK15" i="73"/>
  <c r="I7" i="91"/>
  <c r="I7" i="92"/>
  <c r="AK21" i="95"/>
  <c r="O16" i="149"/>
  <c r="AM12" i="95"/>
  <c r="Q20" i="149"/>
  <c r="I3" i="92"/>
  <c r="I3" i="91"/>
  <c r="AL7" i="78"/>
  <c r="AL19" i="71"/>
  <c r="Q18" i="149"/>
  <c r="I11" i="92"/>
  <c r="I11" i="91"/>
  <c r="I12" i="92"/>
  <c r="I12" i="91"/>
  <c r="AM7" i="95"/>
  <c r="AJ17" i="73"/>
  <c r="I17" i="61" s="1"/>
  <c r="AL17" i="71"/>
  <c r="O12" i="85"/>
  <c r="AJ8" i="73"/>
  <c r="I8" i="61" s="1"/>
  <c r="AN22" i="73"/>
  <c r="I13" i="91"/>
  <c r="I13" i="92"/>
  <c r="I19" i="92"/>
  <c r="I19" i="91"/>
  <c r="AJ12" i="95"/>
  <c r="E12" i="61" s="1"/>
  <c r="E12" i="97" s="1"/>
  <c r="O19" i="85"/>
  <c r="H7" i="91"/>
  <c r="H7" i="92"/>
  <c r="AJ3" i="95"/>
  <c r="E3" i="61" s="1"/>
  <c r="E3" i="97" s="1"/>
  <c r="AK3" i="95"/>
  <c r="AM8" i="73"/>
  <c r="AJ12" i="71"/>
  <c r="AK18" i="73"/>
  <c r="O5" i="149"/>
  <c r="H18" i="92"/>
  <c r="H18" i="91"/>
  <c r="O18" i="149"/>
  <c r="O6" i="149"/>
  <c r="O11" i="85"/>
  <c r="AM17" i="95"/>
  <c r="O24" i="149"/>
  <c r="AM6" i="73"/>
  <c r="AL14" i="73"/>
  <c r="H22" i="92"/>
  <c r="H22" i="91"/>
  <c r="O16" i="85"/>
  <c r="AJ11" i="71"/>
  <c r="AK21" i="78"/>
  <c r="AM17" i="73"/>
  <c r="AJ16" i="95"/>
  <c r="E16" i="61" s="1"/>
  <c r="E16" i="97" s="1"/>
  <c r="G16" i="97" s="1"/>
  <c r="AL7" i="71"/>
  <c r="H14" i="91"/>
  <c r="H14" i="92"/>
  <c r="Q9" i="149"/>
  <c r="AL13" i="78"/>
  <c r="AJ13" i="78"/>
  <c r="O18" i="85"/>
  <c r="O7" i="85"/>
  <c r="O17" i="85"/>
  <c r="Q17" i="149"/>
  <c r="H21" i="92"/>
  <c r="H21" i="91"/>
  <c r="AK9" i="71"/>
  <c r="AJ8" i="95"/>
  <c r="E8" i="61" s="1"/>
  <c r="E8" i="97" s="1"/>
  <c r="G8" i="91"/>
  <c r="G8" i="92"/>
  <c r="G22" i="92"/>
  <c r="G22" i="91"/>
  <c r="AL24" i="95"/>
  <c r="AK9" i="95"/>
  <c r="AM23" i="73"/>
  <c r="AL5" i="71"/>
  <c r="AM7" i="73"/>
  <c r="O20" i="149"/>
  <c r="O15" i="149"/>
  <c r="AL16" i="95"/>
  <c r="AJ5" i="71"/>
  <c r="AJ20" i="95"/>
  <c r="E20" i="61" s="1"/>
  <c r="E20" i="98" s="1"/>
  <c r="H20" i="98" s="1"/>
  <c r="AL15" i="71"/>
  <c r="AJ7" i="73"/>
  <c r="I7" i="61" s="1"/>
  <c r="AK21" i="71"/>
  <c r="AL23" i="71"/>
  <c r="AK5" i="73"/>
  <c r="AN6" i="73"/>
  <c r="AJ7" i="71"/>
  <c r="G5" i="92"/>
  <c r="G5" i="91"/>
  <c r="G15" i="92"/>
  <c r="G15" i="91"/>
  <c r="AJ24" i="95"/>
  <c r="E24" i="61" s="1"/>
  <c r="E24" i="97" s="1"/>
  <c r="G24" i="97" s="1"/>
  <c r="AK17" i="73"/>
  <c r="AJ19" i="95"/>
  <c r="E19" i="61" s="1"/>
  <c r="E19" i="97" s="1"/>
  <c r="AK15" i="95"/>
  <c r="AJ19" i="73"/>
  <c r="I19" i="61" s="1"/>
  <c r="AL8" i="95"/>
  <c r="AJ15" i="73"/>
  <c r="I15" i="61" s="1"/>
  <c r="AK17" i="71"/>
  <c r="O9" i="149"/>
  <c r="G7" i="92"/>
  <c r="G7" i="91"/>
  <c r="O9" i="85"/>
  <c r="AK4" i="71"/>
  <c r="AL4" i="95"/>
  <c r="AJ15" i="71"/>
  <c r="AL6" i="71"/>
  <c r="AK8" i="95"/>
  <c r="AK17" i="95"/>
  <c r="AJ14" i="71"/>
  <c r="AJ22" i="71"/>
  <c r="O6" i="137"/>
  <c r="Q6" i="137"/>
  <c r="O8" i="137"/>
  <c r="Q8" i="137"/>
  <c r="Q9" i="137"/>
  <c r="O9" i="137"/>
  <c r="AK20" i="95"/>
  <c r="AK24" i="78"/>
  <c r="AK24" i="73"/>
  <c r="Q11" i="137"/>
  <c r="O11" i="137"/>
  <c r="O5" i="137"/>
  <c r="Q5" i="137"/>
  <c r="O15" i="137"/>
  <c r="Q15" i="137"/>
  <c r="O18" i="137"/>
  <c r="Q18" i="137"/>
  <c r="O17" i="137"/>
  <c r="Q17" i="137"/>
  <c r="O14" i="137"/>
  <c r="Q14" i="137"/>
  <c r="F3" i="92"/>
  <c r="F3" i="91"/>
  <c r="AJ18" i="95"/>
  <c r="E18" i="61" s="1"/>
  <c r="E18" i="98" s="1"/>
  <c r="G18" i="98" s="1"/>
  <c r="I18" i="98" s="1"/>
  <c r="Q6" i="149"/>
  <c r="O22" i="137"/>
  <c r="Q22" i="137"/>
  <c r="O3" i="137"/>
  <c r="Q3" i="137"/>
  <c r="AK16" i="95"/>
  <c r="AJ4" i="73"/>
  <c r="I4" i="61" s="1"/>
  <c r="AK7" i="73"/>
  <c r="AJ11" i="73"/>
  <c r="I11" i="61" s="1"/>
  <c r="AK14" i="78"/>
  <c r="Q24" i="149"/>
  <c r="O22" i="149"/>
  <c r="Q5" i="149"/>
  <c r="O21" i="137"/>
  <c r="Q21" i="137"/>
  <c r="O7" i="137"/>
  <c r="Q7" i="137"/>
  <c r="Q19" i="137"/>
  <c r="O19" i="137"/>
  <c r="F4" i="91"/>
  <c r="F4" i="92"/>
  <c r="O4" i="137"/>
  <c r="Q4" i="137"/>
  <c r="AK4" i="73"/>
  <c r="AK13" i="95"/>
  <c r="AN7" i="73"/>
  <c r="AK7" i="71"/>
  <c r="F6" i="92"/>
  <c r="F6" i="91"/>
  <c r="Q12" i="137"/>
  <c r="O12" i="137"/>
  <c r="O16" i="137"/>
  <c r="Q16" i="137"/>
  <c r="Q20" i="137"/>
  <c r="O20" i="137"/>
  <c r="Q23" i="137"/>
  <c r="O23" i="137"/>
  <c r="AJ24" i="78"/>
  <c r="AL17" i="73"/>
  <c r="AL12" i="95"/>
  <c r="AK12" i="95"/>
  <c r="AN14" i="73"/>
  <c r="Q13" i="137"/>
  <c r="O13" i="137"/>
  <c r="O24" i="137"/>
  <c r="Q24" i="137"/>
  <c r="E16" i="92"/>
  <c r="J16" i="92"/>
  <c r="E8" i="92"/>
  <c r="J8" i="92"/>
  <c r="E20" i="92"/>
  <c r="J20" i="92"/>
  <c r="Q8" i="149"/>
  <c r="O8" i="149"/>
  <c r="E24" i="92"/>
  <c r="J24" i="92"/>
  <c r="E6" i="92"/>
  <c r="J6" i="92"/>
  <c r="AK20" i="71"/>
  <c r="O19" i="149"/>
  <c r="Q19" i="149"/>
  <c r="E18" i="92"/>
  <c r="J18" i="92"/>
  <c r="AJ14" i="73"/>
  <c r="I14" i="61" s="1"/>
  <c r="AN13" i="73"/>
  <c r="Q21" i="149"/>
  <c r="O21" i="149"/>
  <c r="AM14" i="73"/>
  <c r="E4" i="92"/>
  <c r="J4" i="92"/>
  <c r="E3" i="92"/>
  <c r="J3" i="92"/>
  <c r="AN13" i="93"/>
  <c r="Q12" i="149"/>
  <c r="O12" i="149"/>
  <c r="O23" i="149"/>
  <c r="Q23" i="149"/>
  <c r="E14" i="96"/>
  <c r="G14" i="96" s="1"/>
  <c r="AN17" i="94"/>
  <c r="AM12" i="73"/>
  <c r="E18" i="91"/>
  <c r="AJ17" i="71"/>
  <c r="AN21" i="94"/>
  <c r="AJ5" i="95"/>
  <c r="E5" i="61" s="1"/>
  <c r="E5" i="97" s="1"/>
  <c r="H5" i="97" s="1"/>
  <c r="I5" i="97" s="1"/>
  <c r="AK9" i="73"/>
  <c r="E13" i="92"/>
  <c r="J13" i="92"/>
  <c r="Q7" i="149"/>
  <c r="O7" i="149"/>
  <c r="O4" i="149"/>
  <c r="Q4" i="149"/>
  <c r="E17" i="92"/>
  <c r="J17" i="92"/>
  <c r="AN15" i="93"/>
  <c r="AK14" i="73"/>
  <c r="AN18" i="94"/>
  <c r="AM20" i="73"/>
  <c r="AJ18" i="73"/>
  <c r="I18" i="61" s="1"/>
  <c r="E11" i="92"/>
  <c r="J11" i="92"/>
  <c r="AN5" i="93"/>
  <c r="AN21" i="93"/>
  <c r="Q14" i="149"/>
  <c r="O14" i="149"/>
  <c r="O13" i="149"/>
  <c r="Q13" i="149"/>
  <c r="AI22" i="92"/>
  <c r="AH22" i="92"/>
  <c r="AL22" i="73"/>
  <c r="AK22" i="71"/>
  <c r="AK16" i="73"/>
  <c r="AN24" i="73"/>
  <c r="AK8" i="73"/>
  <c r="AJ23" i="71"/>
  <c r="AJ6" i="73"/>
  <c r="I6" i="61" s="1"/>
  <c r="AN19" i="73"/>
  <c r="AL24" i="73"/>
  <c r="AK19" i="73"/>
  <c r="AK13" i="71"/>
  <c r="AJ6" i="71"/>
  <c r="AK23" i="71"/>
  <c r="AL9" i="73"/>
  <c r="AJ24" i="73"/>
  <c r="I24" i="61" s="1"/>
  <c r="AL22" i="71"/>
  <c r="AH9" i="91"/>
  <c r="AH6" i="91"/>
  <c r="AL22" i="85"/>
  <c r="AM21" i="73"/>
  <c r="AL8" i="73"/>
  <c r="AM15" i="73"/>
  <c r="AJ6" i="95"/>
  <c r="E6" i="61" s="1"/>
  <c r="E6" i="98" s="1"/>
  <c r="H6" i="98" s="1"/>
  <c r="AJ3" i="71"/>
  <c r="G23" i="99"/>
  <c r="AJ15" i="95"/>
  <c r="E15" i="61" s="1"/>
  <c r="E15" i="98" s="1"/>
  <c r="G15" i="98" s="1"/>
  <c r="I15" i="98" s="1"/>
  <c r="AN4" i="73"/>
  <c r="AK11" i="73"/>
  <c r="AJ16" i="73"/>
  <c r="I16" i="61" s="1"/>
  <c r="AN21" i="73"/>
  <c r="AK14" i="95"/>
  <c r="AL3" i="71"/>
  <c r="AJ4" i="71"/>
  <c r="AK8" i="78"/>
  <c r="AN10" i="95"/>
  <c r="AL21" i="78"/>
  <c r="AK16" i="78"/>
  <c r="AH20" i="91"/>
  <c r="AH12" i="91"/>
  <c r="AJ18" i="71"/>
  <c r="AH14" i="91"/>
  <c r="AH18" i="92"/>
  <c r="AI18" i="92"/>
  <c r="AK22" i="73"/>
  <c r="E23" i="96"/>
  <c r="G23" i="96" s="1"/>
  <c r="AM11" i="73"/>
  <c r="AJ22" i="73"/>
  <c r="I22" i="61" s="1"/>
  <c r="AM19" i="73"/>
  <c r="E20" i="96"/>
  <c r="G20" i="96" s="1"/>
  <c r="AH22" i="91"/>
  <c r="AM16" i="73"/>
  <c r="AK23" i="95"/>
  <c r="AL6" i="73"/>
  <c r="AJ22" i="95"/>
  <c r="E22" i="61" s="1"/>
  <c r="E22" i="98" s="1"/>
  <c r="H22" i="98" s="1"/>
  <c r="AL3" i="85"/>
  <c r="AL4" i="85"/>
  <c r="AL16" i="85"/>
  <c r="AL3" i="78"/>
  <c r="AM5" i="73"/>
  <c r="AL14" i="71"/>
  <c r="AH5" i="92"/>
  <c r="AI5" i="92"/>
  <c r="AH21" i="92"/>
  <c r="AI21" i="92"/>
  <c r="AK22" i="95"/>
  <c r="AM24" i="73"/>
  <c r="AK6" i="73"/>
  <c r="AK13" i="73"/>
  <c r="AM8" i="95"/>
  <c r="Q6" i="151"/>
  <c r="R6" i="151"/>
  <c r="Q13" i="145"/>
  <c r="R13" i="145"/>
  <c r="AK5" i="95"/>
  <c r="Q21" i="145"/>
  <c r="R21" i="145"/>
  <c r="AL19" i="73"/>
  <c r="AL23" i="73"/>
  <c r="R20" i="145"/>
  <c r="Q20" i="145"/>
  <c r="Q11" i="145"/>
  <c r="R11" i="145"/>
  <c r="AK7" i="95"/>
  <c r="AK20" i="73"/>
  <c r="AN23" i="73"/>
  <c r="AK18" i="95"/>
  <c r="AL19" i="95"/>
  <c r="AJ13" i="95"/>
  <c r="E13" i="61" s="1"/>
  <c r="E13" i="97" s="1"/>
  <c r="H13" i="97" s="1"/>
  <c r="AJ14" i="95"/>
  <c r="E14" i="61" s="1"/>
  <c r="E14" i="98" s="1"/>
  <c r="H14" i="98" s="1"/>
  <c r="AM22" i="95"/>
  <c r="AJ13" i="73"/>
  <c r="I13" i="61" s="1"/>
  <c r="E21" i="99"/>
  <c r="H21" i="99" s="1"/>
  <c r="AK14" i="71"/>
  <c r="AN5" i="73"/>
  <c r="AL20" i="73"/>
  <c r="AL14" i="78"/>
  <c r="R14" i="145"/>
  <c r="Q14" i="145"/>
  <c r="Q3" i="151"/>
  <c r="R3" i="151"/>
  <c r="Q16" i="151"/>
  <c r="R16" i="151"/>
  <c r="R4" i="145"/>
  <c r="Q4" i="145"/>
  <c r="Q7" i="145"/>
  <c r="R7" i="145"/>
  <c r="R19" i="145"/>
  <c r="Q19" i="145"/>
  <c r="R15" i="151"/>
  <c r="Q15" i="151"/>
  <c r="R24" i="151"/>
  <c r="Q24" i="151"/>
  <c r="R4" i="151"/>
  <c r="Q4" i="151"/>
  <c r="AK23" i="73"/>
  <c r="AJ14" i="78"/>
  <c r="R23" i="151"/>
  <c r="Q23" i="151"/>
  <c r="AK7" i="78"/>
  <c r="R8" i="145"/>
  <c r="Q8" i="145"/>
  <c r="AL13" i="95"/>
  <c r="AI4" i="91"/>
  <c r="AL18" i="73"/>
  <c r="AL4" i="71"/>
  <c r="AK13" i="78"/>
  <c r="R17" i="145"/>
  <c r="Q17" i="145"/>
  <c r="Q3" i="145"/>
  <c r="R3" i="145"/>
  <c r="Q15" i="145"/>
  <c r="R15" i="145"/>
  <c r="R16" i="145"/>
  <c r="Q16" i="145"/>
  <c r="AL7" i="95"/>
  <c r="AM14" i="95"/>
  <c r="AM13" i="95"/>
  <c r="AM6" i="95"/>
  <c r="AM13" i="73"/>
  <c r="AJ20" i="73"/>
  <c r="I20" i="61" s="1"/>
  <c r="AK3" i="78"/>
  <c r="AJ20" i="71"/>
  <c r="AK12" i="71"/>
  <c r="AJ23" i="73"/>
  <c r="I23" i="61" s="1"/>
  <c r="AM18" i="73"/>
  <c r="AK11" i="71"/>
  <c r="AM11" i="95"/>
  <c r="Q13" i="151"/>
  <c r="R13" i="151"/>
  <c r="Q5" i="151"/>
  <c r="R5" i="151"/>
  <c r="Q22" i="145"/>
  <c r="R22" i="145"/>
  <c r="Q9" i="151"/>
  <c r="R9" i="151"/>
  <c r="Q14" i="151"/>
  <c r="R14" i="151"/>
  <c r="R12" i="145"/>
  <c r="Q12" i="145"/>
  <c r="AM19" i="95"/>
  <c r="AK19" i="95"/>
  <c r="AK6" i="95"/>
  <c r="AL18" i="95"/>
  <c r="AL6" i="95"/>
  <c r="AL5" i="95"/>
  <c r="AL12" i="71"/>
  <c r="AM18" i="95"/>
  <c r="AL14" i="95"/>
  <c r="AL21" i="95"/>
  <c r="AI5" i="91"/>
  <c r="AL13" i="73"/>
  <c r="AN20" i="73"/>
  <c r="AL16" i="78"/>
  <c r="AL20" i="71"/>
  <c r="AJ8" i="78"/>
  <c r="R8" i="151"/>
  <c r="Q8" i="151"/>
  <c r="Q21" i="151"/>
  <c r="R21" i="151"/>
  <c r="G10" i="98"/>
  <c r="H10" i="98"/>
  <c r="Q24" i="145"/>
  <c r="R24" i="145"/>
  <c r="Q22" i="151"/>
  <c r="R22" i="151"/>
  <c r="Q9" i="145"/>
  <c r="R9" i="145"/>
  <c r="R12" i="151"/>
  <c r="Q12" i="151"/>
  <c r="R20" i="151"/>
  <c r="Q20" i="151"/>
  <c r="R18" i="151"/>
  <c r="Q18" i="151"/>
  <c r="Q19" i="151"/>
  <c r="R19" i="151"/>
  <c r="AL8" i="71"/>
  <c r="AL11" i="71"/>
  <c r="AL8" i="78"/>
  <c r="AN18" i="73"/>
  <c r="AK5" i="71"/>
  <c r="R17" i="151"/>
  <c r="Q17" i="151"/>
  <c r="R5" i="145"/>
  <c r="Q5" i="145"/>
  <c r="R18" i="145"/>
  <c r="Q18" i="145"/>
  <c r="Q23" i="145"/>
  <c r="R23" i="145"/>
  <c r="Q6" i="145"/>
  <c r="R6" i="145"/>
  <c r="Q7" i="151"/>
  <c r="R7" i="151"/>
  <c r="R11" i="151"/>
  <c r="Q11" i="151"/>
  <c r="AN18" i="93"/>
  <c r="AN4" i="93"/>
  <c r="AN12" i="93"/>
  <c r="AN20" i="93"/>
  <c r="AN24" i="93"/>
  <c r="AN23" i="93"/>
  <c r="AN3" i="93"/>
  <c r="AN14" i="93"/>
  <c r="AN8" i="94"/>
  <c r="AN19" i="94"/>
  <c r="AN22" i="94"/>
  <c r="AN3" i="94"/>
  <c r="AN20" i="94"/>
  <c r="AN4" i="94"/>
  <c r="AN15" i="94"/>
  <c r="AN9" i="94"/>
  <c r="AJ17" i="95"/>
  <c r="E17" i="61" s="1"/>
  <c r="E17" i="98" s="1"/>
  <c r="H17" i="98" s="1"/>
  <c r="AJ23" i="95"/>
  <c r="E23" i="61" s="1"/>
  <c r="E23" i="97" s="1"/>
  <c r="H23" i="97" s="1"/>
  <c r="J23" i="97" s="1"/>
  <c r="AL23" i="95"/>
  <c r="AL11" i="95"/>
  <c r="AN11" i="93"/>
  <c r="AK11" i="95"/>
  <c r="AJ11" i="95"/>
  <c r="E11" i="61" s="1"/>
  <c r="E11" i="98" s="1"/>
  <c r="G24" i="96"/>
  <c r="E15" i="99"/>
  <c r="G15" i="99" s="1"/>
  <c r="I15" i="99" s="1"/>
  <c r="E7" i="96"/>
  <c r="H7" i="96" s="1"/>
  <c r="G11" i="96"/>
  <c r="E19" i="99"/>
  <c r="H19" i="99" s="1"/>
  <c r="AK6" i="78"/>
  <c r="AJ6" i="78"/>
  <c r="E24" i="99"/>
  <c r="H24" i="99" s="1"/>
  <c r="AN11" i="94"/>
  <c r="AN12" i="94"/>
  <c r="AN6" i="93"/>
  <c r="AN19" i="93"/>
  <c r="AN5" i="94"/>
  <c r="AM23" i="95"/>
  <c r="AN24" i="94"/>
  <c r="E18" i="96"/>
  <c r="H18" i="96" s="1"/>
  <c r="AK8" i="71"/>
  <c r="E21" i="91"/>
  <c r="AJ8" i="71"/>
  <c r="AL18" i="71"/>
  <c r="AK18" i="71"/>
  <c r="E14" i="91"/>
  <c r="AM5" i="95"/>
  <c r="AN7" i="94"/>
  <c r="E19" i="91"/>
  <c r="AK18" i="78"/>
  <c r="AL18" i="78"/>
  <c r="AJ18" i="78"/>
  <c r="AN22" i="93"/>
  <c r="AL23" i="78"/>
  <c r="AJ23" i="78"/>
  <c r="AK23" i="78"/>
  <c r="AK17" i="78"/>
  <c r="AJ17" i="78"/>
  <c r="AL17" i="78"/>
  <c r="AL12" i="78"/>
  <c r="AK12" i="78"/>
  <c r="AJ12" i="78"/>
  <c r="K13" i="96"/>
  <c r="I13" i="96"/>
  <c r="G14" i="99"/>
  <c r="I14" i="99" s="1"/>
  <c r="E12" i="96"/>
  <c r="G12" i="96" s="1"/>
  <c r="E13" i="99"/>
  <c r="E16" i="96"/>
  <c r="G16" i="96" s="1"/>
  <c r="E3" i="96"/>
  <c r="H3" i="96" s="1"/>
  <c r="E11" i="99"/>
  <c r="G11" i="99" s="1"/>
  <c r="I11" i="99" s="1"/>
  <c r="G13" i="96"/>
  <c r="K22" i="96"/>
  <c r="J22" i="96"/>
  <c r="I22" i="96"/>
  <c r="E17" i="96"/>
  <c r="E17" i="99"/>
  <c r="E6" i="96"/>
  <c r="H6" i="96" s="1"/>
  <c r="H22" i="99"/>
  <c r="G22" i="99"/>
  <c r="I22" i="99" s="1"/>
  <c r="M8" i="92"/>
  <c r="M8" i="91"/>
  <c r="W24" i="92"/>
  <c r="W24" i="91"/>
  <c r="K11" i="92"/>
  <c r="K11" i="91"/>
  <c r="R24" i="92"/>
  <c r="R24" i="91"/>
  <c r="L22" i="92"/>
  <c r="L22" i="91"/>
  <c r="L11" i="91"/>
  <c r="L11" i="92"/>
  <c r="V5" i="91"/>
  <c r="V5" i="92"/>
  <c r="K5" i="92"/>
  <c r="K5" i="91"/>
  <c r="H12" i="91"/>
  <c r="H12" i="92"/>
  <c r="AI20" i="91"/>
  <c r="AH11" i="91"/>
  <c r="AD20" i="92"/>
  <c r="AD20" i="91"/>
  <c r="V22" i="92"/>
  <c r="V22" i="91"/>
  <c r="M4" i="92"/>
  <c r="M4" i="91"/>
  <c r="AC5" i="91"/>
  <c r="AC5" i="92"/>
  <c r="R18" i="92"/>
  <c r="R18" i="91"/>
  <c r="AF9" i="92"/>
  <c r="AF9" i="91"/>
  <c r="X24" i="91"/>
  <c r="X24" i="92"/>
  <c r="J20" i="91"/>
  <c r="AC7" i="92"/>
  <c r="AC7" i="91"/>
  <c r="S13" i="92"/>
  <c r="S13" i="91"/>
  <c r="AC18" i="91"/>
  <c r="AC18" i="92"/>
  <c r="N20" i="92"/>
  <c r="N20" i="91"/>
  <c r="AC16" i="92"/>
  <c r="AC16" i="91"/>
  <c r="P16" i="92"/>
  <c r="P16" i="91"/>
  <c r="G24" i="92"/>
  <c r="G24" i="91"/>
  <c r="AG6" i="91"/>
  <c r="AG6" i="92"/>
  <c r="X16" i="92"/>
  <c r="X16" i="91"/>
  <c r="P15" i="91"/>
  <c r="P15" i="92"/>
  <c r="Y17" i="92"/>
  <c r="Y17" i="91"/>
  <c r="Q15" i="92"/>
  <c r="Q15" i="91"/>
  <c r="H4" i="92"/>
  <c r="H4" i="91"/>
  <c r="AF6" i="91"/>
  <c r="AF6" i="92"/>
  <c r="K12" i="92"/>
  <c r="K12" i="91"/>
  <c r="AD3" i="91"/>
  <c r="AD3" i="92"/>
  <c r="H13" i="92"/>
  <c r="H13" i="91"/>
  <c r="J24" i="91"/>
  <c r="K7" i="92"/>
  <c r="K7" i="91"/>
  <c r="E12" i="91"/>
  <c r="AI15" i="91"/>
  <c r="AB3" i="92"/>
  <c r="AH7" i="91"/>
  <c r="AD17" i="92"/>
  <c r="AD17" i="91"/>
  <c r="U6" i="92"/>
  <c r="U6" i="91"/>
  <c r="K15" i="91"/>
  <c r="K15" i="92"/>
  <c r="P24" i="92"/>
  <c r="P24" i="91"/>
  <c r="AE9" i="92"/>
  <c r="AE9" i="91"/>
  <c r="W17" i="92"/>
  <c r="W17" i="91"/>
  <c r="AC4" i="92"/>
  <c r="AC4" i="91"/>
  <c r="R5" i="92"/>
  <c r="R5" i="91"/>
  <c r="N14" i="91"/>
  <c r="N14" i="92"/>
  <c r="AC9" i="91"/>
  <c r="AC9" i="92"/>
  <c r="N24" i="92"/>
  <c r="N24" i="91"/>
  <c r="H17" i="91"/>
  <c r="H17" i="92"/>
  <c r="AD7" i="92"/>
  <c r="AD7" i="91"/>
  <c r="U16" i="92"/>
  <c r="U16" i="91"/>
  <c r="M14" i="92"/>
  <c r="M14" i="91"/>
  <c r="W13" i="92"/>
  <c r="W13" i="91"/>
  <c r="N11" i="91"/>
  <c r="N11" i="92"/>
  <c r="F17" i="92"/>
  <c r="F17" i="91"/>
  <c r="AE13" i="92"/>
  <c r="AE13" i="91"/>
  <c r="G9" i="91"/>
  <c r="G9" i="92"/>
  <c r="AC14" i="92"/>
  <c r="AC14" i="91"/>
  <c r="AG13" i="91"/>
  <c r="AG13" i="92"/>
  <c r="AA7" i="92"/>
  <c r="AA7" i="91"/>
  <c r="I20" i="92"/>
  <c r="I20" i="91"/>
  <c r="G15" i="96"/>
  <c r="H15" i="96"/>
  <c r="AG16" i="91"/>
  <c r="AG16" i="92"/>
  <c r="S21" i="92"/>
  <c r="S21" i="91"/>
  <c r="AF22" i="92"/>
  <c r="AF22" i="91"/>
  <c r="K9" i="91"/>
  <c r="K9" i="92"/>
  <c r="U8" i="92"/>
  <c r="U8" i="91"/>
  <c r="H16" i="92"/>
  <c r="H16" i="91"/>
  <c r="Q11" i="91"/>
  <c r="Q11" i="92"/>
  <c r="H15" i="92"/>
  <c r="H15" i="91"/>
  <c r="I15" i="92"/>
  <c r="I15" i="91"/>
  <c r="AL16" i="71"/>
  <c r="AJ16" i="71"/>
  <c r="AK16" i="71"/>
  <c r="AH19" i="91"/>
  <c r="K19" i="92"/>
  <c r="K19" i="91"/>
  <c r="S8" i="92"/>
  <c r="S8" i="91"/>
  <c r="S4" i="92"/>
  <c r="S4" i="91"/>
  <c r="K22" i="91"/>
  <c r="K22" i="92"/>
  <c r="U21" i="91"/>
  <c r="U21" i="92"/>
  <c r="F8" i="91"/>
  <c r="F8" i="92"/>
  <c r="J13" i="91"/>
  <c r="T14" i="92"/>
  <c r="T14" i="91"/>
  <c r="G19" i="92"/>
  <c r="G19" i="91"/>
  <c r="E9" i="91"/>
  <c r="AH4" i="91"/>
  <c r="AG19" i="92"/>
  <c r="AG19" i="91"/>
  <c r="S24" i="91"/>
  <c r="S24" i="92"/>
  <c r="AH8" i="91"/>
  <c r="N16" i="92"/>
  <c r="N16" i="91"/>
  <c r="AE6" i="91"/>
  <c r="AE6" i="92"/>
  <c r="V9" i="92"/>
  <c r="V9" i="91"/>
  <c r="AG20" i="92"/>
  <c r="AG20" i="91"/>
  <c r="Y6" i="92"/>
  <c r="Y6" i="91"/>
  <c r="P12" i="92"/>
  <c r="P12" i="91"/>
  <c r="Y11" i="91"/>
  <c r="Y11" i="92"/>
  <c r="L4" i="91"/>
  <c r="L4" i="92"/>
  <c r="Z24" i="91"/>
  <c r="Z24" i="92"/>
  <c r="L14" i="92"/>
  <c r="L14" i="91"/>
  <c r="AD4" i="92"/>
  <c r="AD4" i="91"/>
  <c r="U15" i="92"/>
  <c r="U15" i="91"/>
  <c r="M13" i="92"/>
  <c r="M13" i="91"/>
  <c r="V15" i="92"/>
  <c r="V15" i="91"/>
  <c r="M19" i="92"/>
  <c r="M19" i="91"/>
  <c r="Y9" i="92"/>
  <c r="Y9" i="91"/>
  <c r="G3" i="92"/>
  <c r="G3" i="91"/>
  <c r="X22" i="91"/>
  <c r="X22" i="92"/>
  <c r="AF20" i="92"/>
  <c r="AF20" i="91"/>
  <c r="X13" i="92"/>
  <c r="X13" i="91"/>
  <c r="G17" i="92"/>
  <c r="G17" i="91"/>
  <c r="AD24" i="91"/>
  <c r="AD24" i="92"/>
  <c r="AE3" i="92"/>
  <c r="AE3" i="91"/>
  <c r="AG8" i="92"/>
  <c r="AG8" i="91"/>
  <c r="T16" i="92"/>
  <c r="T16" i="91"/>
  <c r="V3" i="91"/>
  <c r="V3" i="92"/>
  <c r="J14" i="91"/>
  <c r="W11" i="92"/>
  <c r="W11" i="91"/>
  <c r="AA17" i="92"/>
  <c r="AA17" i="91"/>
  <c r="L16" i="91"/>
  <c r="L16" i="92"/>
  <c r="X9" i="91"/>
  <c r="X9" i="92"/>
  <c r="AG22" i="92"/>
  <c r="AG22" i="91"/>
  <c r="U3" i="91"/>
  <c r="U3" i="92"/>
  <c r="J3" i="91"/>
  <c r="H9" i="91"/>
  <c r="H9" i="92"/>
  <c r="AF17" i="92"/>
  <c r="AF17" i="91"/>
  <c r="AA13" i="91"/>
  <c r="AA13" i="92"/>
  <c r="AF11" i="92"/>
  <c r="AF11" i="91"/>
  <c r="K6" i="92"/>
  <c r="K6" i="91"/>
  <c r="T8" i="92"/>
  <c r="T8" i="91"/>
  <c r="AE15" i="92"/>
  <c r="AE15" i="91"/>
  <c r="AG7" i="91"/>
  <c r="AG7" i="92"/>
  <c r="AB6" i="91"/>
  <c r="AB8" i="92"/>
  <c r="AF14" i="92"/>
  <c r="AF14" i="91"/>
  <c r="R14" i="92"/>
  <c r="R14" i="91"/>
  <c r="Y19" i="91"/>
  <c r="Y19" i="92"/>
  <c r="AH13" i="91"/>
  <c r="Q19" i="91"/>
  <c r="Q19" i="92"/>
  <c r="V24" i="92"/>
  <c r="V24" i="91"/>
  <c r="P19" i="92"/>
  <c r="P19" i="91"/>
  <c r="J21" i="91"/>
  <c r="T7" i="92"/>
  <c r="T7" i="91"/>
  <c r="AD22" i="92"/>
  <c r="AD22" i="91"/>
  <c r="L9" i="92"/>
  <c r="L9" i="91"/>
  <c r="R13" i="91"/>
  <c r="R13" i="92"/>
  <c r="I22" i="92"/>
  <c r="I22" i="91"/>
  <c r="F5" i="92"/>
  <c r="F5" i="91"/>
  <c r="O6" i="92"/>
  <c r="O18" i="91"/>
  <c r="AI9" i="91"/>
  <c r="AB7" i="91"/>
  <c r="AG12" i="91"/>
  <c r="AG12" i="92"/>
  <c r="AG3" i="92"/>
  <c r="AG3" i="91"/>
  <c r="AE14" i="92"/>
  <c r="AE14" i="91"/>
  <c r="Y15" i="91"/>
  <c r="Y15" i="92"/>
  <c r="P20" i="91"/>
  <c r="P20" i="92"/>
  <c r="AC12" i="92"/>
  <c r="AC12" i="91"/>
  <c r="X7" i="91"/>
  <c r="X7" i="92"/>
  <c r="AG4" i="92"/>
  <c r="AG4" i="91"/>
  <c r="AC22" i="91"/>
  <c r="AC22" i="92"/>
  <c r="P7" i="92"/>
  <c r="P7" i="91"/>
  <c r="AE19" i="92"/>
  <c r="AE19" i="91"/>
  <c r="V14" i="91"/>
  <c r="V14" i="92"/>
  <c r="AE16" i="92"/>
  <c r="AE16" i="91"/>
  <c r="P5" i="91"/>
  <c r="P5" i="92"/>
  <c r="E5" i="91"/>
  <c r="AH15" i="91"/>
  <c r="R6" i="92"/>
  <c r="R6" i="91"/>
  <c r="J18" i="91"/>
  <c r="Y14" i="91"/>
  <c r="Y14" i="92"/>
  <c r="R22" i="92"/>
  <c r="R22" i="91"/>
  <c r="G12" i="92"/>
  <c r="G12" i="91"/>
  <c r="AA18" i="91"/>
  <c r="AA18" i="92"/>
  <c r="S17" i="92"/>
  <c r="S17" i="91"/>
  <c r="J9" i="91"/>
  <c r="P13" i="92"/>
  <c r="P13" i="91"/>
  <c r="AD15" i="92"/>
  <c r="AD15" i="91"/>
  <c r="G4" i="91"/>
  <c r="G4" i="92"/>
  <c r="L24" i="92"/>
  <c r="L24" i="91"/>
  <c r="N4" i="92"/>
  <c r="N4" i="91"/>
  <c r="I17" i="92"/>
  <c r="I17" i="91"/>
  <c r="N7" i="91"/>
  <c r="N7" i="92"/>
  <c r="G13" i="91"/>
  <c r="G13" i="92"/>
  <c r="AG21" i="92"/>
  <c r="AG21" i="91"/>
  <c r="AD19" i="92"/>
  <c r="AD19" i="91"/>
  <c r="N3" i="92"/>
  <c r="N3" i="91"/>
  <c r="M6" i="91"/>
  <c r="M6" i="92"/>
  <c r="V11" i="92"/>
  <c r="V11" i="91"/>
  <c r="AA6" i="91"/>
  <c r="AA6" i="92"/>
  <c r="AF15" i="92"/>
  <c r="AF15" i="91"/>
  <c r="AD16" i="91"/>
  <c r="AD16" i="92"/>
  <c r="W21" i="92"/>
  <c r="W21" i="91"/>
  <c r="G20" i="92"/>
  <c r="G20" i="91"/>
  <c r="V21" i="91"/>
  <c r="V21" i="92"/>
  <c r="AA11" i="92"/>
  <c r="AA11" i="91"/>
  <c r="S20" i="92"/>
  <c r="S20" i="91"/>
  <c r="I4" i="92"/>
  <c r="I4" i="91"/>
  <c r="AL5" i="78"/>
  <c r="AK5" i="78"/>
  <c r="AJ5" i="78"/>
  <c r="AH16" i="91"/>
  <c r="AH24" i="91"/>
  <c r="AA8" i="91"/>
  <c r="AA8" i="92"/>
  <c r="AE12" i="92"/>
  <c r="AE12" i="91"/>
  <c r="AD13" i="91"/>
  <c r="AD13" i="92"/>
  <c r="AE22" i="92"/>
  <c r="AE22" i="91"/>
  <c r="AF5" i="92"/>
  <c r="AF5" i="91"/>
  <c r="H8" i="91"/>
  <c r="H8" i="92"/>
  <c r="S14" i="92"/>
  <c r="S14" i="91"/>
  <c r="AA4" i="91"/>
  <c r="AA4" i="92"/>
  <c r="J5" i="91"/>
  <c r="T24" i="92"/>
  <c r="T24" i="91"/>
  <c r="AF12" i="92"/>
  <c r="AF12" i="91"/>
  <c r="I5" i="92"/>
  <c r="I5" i="91"/>
  <c r="M21" i="92"/>
  <c r="M21" i="91"/>
  <c r="P22" i="91"/>
  <c r="P22" i="92"/>
  <c r="H21" i="96"/>
  <c r="G21" i="96"/>
  <c r="AN16" i="93"/>
  <c r="AH17" i="91"/>
  <c r="AE11" i="91"/>
  <c r="AE11" i="92"/>
  <c r="X3" i="92"/>
  <c r="X3" i="91"/>
  <c r="N12" i="92"/>
  <c r="N12" i="91"/>
  <c r="AC8" i="92"/>
  <c r="AC8" i="91"/>
  <c r="U11" i="91"/>
  <c r="U11" i="92"/>
  <c r="AF13" i="92"/>
  <c r="AF13" i="91"/>
  <c r="Z22" i="91"/>
  <c r="Z22" i="92"/>
  <c r="L18" i="91"/>
  <c r="L18" i="92"/>
  <c r="AE7" i="92"/>
  <c r="AE7" i="91"/>
  <c r="T20" i="91"/>
  <c r="T20" i="92"/>
  <c r="AD14" i="91"/>
  <c r="AD14" i="92"/>
  <c r="N21" i="91"/>
  <c r="N21" i="92"/>
  <c r="AE4" i="91"/>
  <c r="AE4" i="92"/>
  <c r="Q13" i="91"/>
  <c r="Q13" i="92"/>
  <c r="I6" i="92"/>
  <c r="I6" i="91"/>
  <c r="X17" i="92"/>
  <c r="X17" i="91"/>
  <c r="R16" i="91"/>
  <c r="R16" i="92"/>
  <c r="F14" i="92"/>
  <c r="F14" i="91"/>
  <c r="Z14" i="91"/>
  <c r="Z14" i="92"/>
  <c r="R9" i="91"/>
  <c r="R9" i="92"/>
  <c r="G16" i="92"/>
  <c r="G16" i="91"/>
  <c r="AF8" i="92"/>
  <c r="AF8" i="91"/>
  <c r="N9" i="91"/>
  <c r="N9" i="92"/>
  <c r="AD6" i="92"/>
  <c r="AD6" i="91"/>
  <c r="H19" i="92"/>
  <c r="H19" i="91"/>
  <c r="K8" i="92"/>
  <c r="K8" i="91"/>
  <c r="M3" i="92"/>
  <c r="M3" i="91"/>
  <c r="I14" i="91"/>
  <c r="I14" i="92"/>
  <c r="I21" i="91"/>
  <c r="I21" i="92"/>
  <c r="G19" i="96"/>
  <c r="H19" i="96"/>
  <c r="O9" i="91"/>
  <c r="O21" i="92"/>
  <c r="O5" i="91"/>
  <c r="AJ4" i="95"/>
  <c r="E4" i="61" s="1"/>
  <c r="E4" i="97" s="1"/>
  <c r="G4" i="97" s="1"/>
  <c r="AM15" i="95"/>
  <c r="AM4" i="95"/>
  <c r="AK4" i="95"/>
  <c r="AL4" i="78"/>
  <c r="AK4" i="78"/>
  <c r="AJ4" i="78"/>
  <c r="AJ15" i="78"/>
  <c r="AK15" i="78"/>
  <c r="AL15" i="78"/>
  <c r="G20" i="99"/>
  <c r="I20" i="99" s="1"/>
  <c r="H20" i="99"/>
  <c r="H18" i="99"/>
  <c r="G18" i="99"/>
  <c r="I18" i="99" s="1"/>
  <c r="AJ22" i="78"/>
  <c r="AL22" i="78"/>
  <c r="AK22" i="78"/>
  <c r="E8" i="99"/>
  <c r="E8" i="96"/>
  <c r="AJ9" i="78"/>
  <c r="AL9" i="78"/>
  <c r="AK9" i="78"/>
  <c r="G7" i="99"/>
  <c r="I7" i="99" s="1"/>
  <c r="H7" i="99"/>
  <c r="H16" i="99"/>
  <c r="G16" i="99"/>
  <c r="I16" i="99" s="1"/>
  <c r="H12" i="99"/>
  <c r="G12" i="99"/>
  <c r="I12" i="99" s="1"/>
  <c r="E4" i="96"/>
  <c r="E4" i="99"/>
  <c r="K11" i="96"/>
  <c r="J11" i="96"/>
  <c r="I11" i="96"/>
  <c r="G6" i="99"/>
  <c r="I6" i="99" s="1"/>
  <c r="H6" i="99"/>
  <c r="G5" i="96"/>
  <c r="H5" i="96"/>
  <c r="G3" i="99"/>
  <c r="I3" i="99" s="1"/>
  <c r="H3" i="99"/>
  <c r="AJ11" i="78"/>
  <c r="AK11" i="78"/>
  <c r="AL11" i="78"/>
  <c r="I24" i="96"/>
  <c r="J24" i="96"/>
  <c r="K24" i="96"/>
  <c r="E9" i="99"/>
  <c r="E9" i="96"/>
  <c r="G5" i="99"/>
  <c r="I5" i="99" s="1"/>
  <c r="H5" i="99"/>
  <c r="AL10" i="92" l="1"/>
  <c r="P25" i="151"/>
  <c r="G28" i="145"/>
  <c r="P28" i="151"/>
  <c r="G25" i="151"/>
  <c r="P28" i="145"/>
  <c r="G28" i="151"/>
  <c r="G25" i="145"/>
  <c r="P25" i="145"/>
  <c r="AJ7" i="91"/>
  <c r="P26" i="141"/>
  <c r="G29" i="150"/>
  <c r="H9" i="97"/>
  <c r="K9" i="97" s="1"/>
  <c r="G29" i="141"/>
  <c r="P29" i="141"/>
  <c r="G26" i="141"/>
  <c r="E9" i="98"/>
  <c r="G9" i="98" s="1"/>
  <c r="I9" i="98" s="1"/>
  <c r="G26" i="150"/>
  <c r="P29" i="150"/>
  <c r="P26" i="150"/>
  <c r="AJ8" i="91"/>
  <c r="AN9" i="95"/>
  <c r="AK7" i="91"/>
  <c r="AN16" i="95"/>
  <c r="G30" i="150"/>
  <c r="G27" i="150"/>
  <c r="Q27" i="150"/>
  <c r="Q30" i="150"/>
  <c r="G27" i="141"/>
  <c r="Q30" i="141"/>
  <c r="G30" i="141"/>
  <c r="Q27" i="141"/>
  <c r="G25" i="150"/>
  <c r="G28" i="150"/>
  <c r="O25" i="150"/>
  <c r="O28" i="150"/>
  <c r="O25" i="141"/>
  <c r="O28" i="141"/>
  <c r="G28" i="141"/>
  <c r="G25" i="141"/>
  <c r="H16" i="97"/>
  <c r="J16" i="97" s="1"/>
  <c r="H20" i="96"/>
  <c r="J20" i="96" s="1"/>
  <c r="AL7" i="91"/>
  <c r="E13" i="98"/>
  <c r="H13" i="98" s="1"/>
  <c r="E8" i="98"/>
  <c r="H8" i="98" s="1"/>
  <c r="P29" i="137"/>
  <c r="P26" i="149"/>
  <c r="AK16" i="91"/>
  <c r="G26" i="149"/>
  <c r="P29" i="149"/>
  <c r="AK11" i="91"/>
  <c r="G26" i="137"/>
  <c r="G29" i="149"/>
  <c r="E20" i="97"/>
  <c r="G20" i="97" s="1"/>
  <c r="AK4" i="91"/>
  <c r="AK24" i="91"/>
  <c r="AJ4" i="91"/>
  <c r="E17" i="97"/>
  <c r="G17" i="97" s="1"/>
  <c r="AN8" i="95"/>
  <c r="AN21" i="95"/>
  <c r="AL22" i="91"/>
  <c r="G29" i="137"/>
  <c r="E12" i="98"/>
  <c r="G12" i="98" s="1"/>
  <c r="I12" i="98" s="1"/>
  <c r="P26" i="137"/>
  <c r="AL3" i="92"/>
  <c r="AJ24" i="91"/>
  <c r="AJ16" i="91"/>
  <c r="AN12" i="95"/>
  <c r="H7" i="97"/>
  <c r="I7" i="97" s="1"/>
  <c r="AL16" i="91"/>
  <c r="E16" i="98"/>
  <c r="G16" i="98" s="1"/>
  <c r="I16" i="98" s="1"/>
  <c r="AL24" i="91"/>
  <c r="AN7" i="95"/>
  <c r="E7" i="98"/>
  <c r="G7" i="98" s="1"/>
  <c r="I7" i="98" s="1"/>
  <c r="AL18" i="91"/>
  <c r="E6" i="97"/>
  <c r="H6" i="97" s="1"/>
  <c r="K6" i="97" s="1"/>
  <c r="AN18" i="95"/>
  <c r="AN3" i="95"/>
  <c r="H14" i="96"/>
  <c r="J14" i="96" s="1"/>
  <c r="E3" i="98"/>
  <c r="H3" i="98" s="1"/>
  <c r="AJ13" i="91"/>
  <c r="AJ11" i="91"/>
  <c r="E19" i="98"/>
  <c r="H19" i="98" s="1"/>
  <c r="AK22" i="91"/>
  <c r="G28" i="149"/>
  <c r="G20" i="98"/>
  <c r="I20" i="98" s="1"/>
  <c r="H18" i="98"/>
  <c r="AN17" i="95"/>
  <c r="AN20" i="95"/>
  <c r="AJ22" i="91"/>
  <c r="AN19" i="95"/>
  <c r="AK3" i="92"/>
  <c r="E24" i="98"/>
  <c r="G24" i="98" s="1"/>
  <c r="I24" i="98" s="1"/>
  <c r="AN24" i="95"/>
  <c r="AN13" i="95"/>
  <c r="G13" i="97"/>
  <c r="AJ20" i="91"/>
  <c r="AJ3" i="92"/>
  <c r="H24" i="97"/>
  <c r="I24" i="97" s="1"/>
  <c r="AL4" i="91"/>
  <c r="AK3" i="91"/>
  <c r="AJ15" i="91"/>
  <c r="AL17" i="91"/>
  <c r="AJ17" i="91"/>
  <c r="AL3" i="91"/>
  <c r="AJ3" i="91"/>
  <c r="H23" i="96"/>
  <c r="J23" i="96" s="1"/>
  <c r="E18" i="97"/>
  <c r="G18" i="97" s="1"/>
  <c r="G27" i="149"/>
  <c r="Q27" i="149"/>
  <c r="G27" i="137"/>
  <c r="G30" i="137"/>
  <c r="Q30" i="137"/>
  <c r="Q27" i="137"/>
  <c r="G22" i="98"/>
  <c r="I22" i="98" s="1"/>
  <c r="O25" i="149"/>
  <c r="G25" i="137"/>
  <c r="O25" i="137"/>
  <c r="O28" i="137"/>
  <c r="G28" i="137"/>
  <c r="Q30" i="149"/>
  <c r="G17" i="98"/>
  <c r="I17" i="98" s="1"/>
  <c r="J5" i="97"/>
  <c r="E23" i="98"/>
  <c r="G23" i="98" s="1"/>
  <c r="G14" i="98"/>
  <c r="I14" i="98" s="1"/>
  <c r="K5" i="97"/>
  <c r="E5" i="98"/>
  <c r="G5" i="98" s="1"/>
  <c r="I5" i="98" s="1"/>
  <c r="E14" i="97"/>
  <c r="G14" i="97" s="1"/>
  <c r="E9" i="92"/>
  <c r="J9" i="92"/>
  <c r="E12" i="92"/>
  <c r="J12" i="92"/>
  <c r="E14" i="92"/>
  <c r="J14" i="92"/>
  <c r="AK18" i="91"/>
  <c r="E15" i="92"/>
  <c r="J15" i="92"/>
  <c r="G25" i="149"/>
  <c r="G30" i="149"/>
  <c r="AN5" i="95"/>
  <c r="E21" i="92"/>
  <c r="J21" i="92"/>
  <c r="G5" i="97"/>
  <c r="E7" i="92"/>
  <c r="J7" i="92"/>
  <c r="E19" i="92"/>
  <c r="J19" i="92"/>
  <c r="E6" i="91"/>
  <c r="AJ6" i="91" s="1"/>
  <c r="E22" i="92"/>
  <c r="J22" i="92"/>
  <c r="E5" i="92"/>
  <c r="J5" i="92"/>
  <c r="AJ18" i="91"/>
  <c r="O28" i="149"/>
  <c r="AN14" i="95"/>
  <c r="AI6" i="92"/>
  <c r="AH6" i="92"/>
  <c r="AL11" i="91"/>
  <c r="AH8" i="92"/>
  <c r="AI8" i="92"/>
  <c r="AK17" i="91"/>
  <c r="AH12" i="92"/>
  <c r="AI12" i="92"/>
  <c r="AN6" i="95"/>
  <c r="AI17" i="92"/>
  <c r="AH17" i="92"/>
  <c r="AH13" i="92"/>
  <c r="AI13" i="92"/>
  <c r="AH24" i="92"/>
  <c r="AI24" i="92"/>
  <c r="AH16" i="92"/>
  <c r="AI16" i="92"/>
  <c r="AH11" i="92"/>
  <c r="AI11" i="92"/>
  <c r="AH20" i="92"/>
  <c r="AI20" i="92"/>
  <c r="E11" i="97"/>
  <c r="G11" i="97" s="1"/>
  <c r="AK8" i="91"/>
  <c r="AK20" i="91"/>
  <c r="AL13" i="91"/>
  <c r="AL18" i="92"/>
  <c r="AJ18" i="92"/>
  <c r="AK18" i="92"/>
  <c r="AI9" i="92"/>
  <c r="AH9" i="92"/>
  <c r="G6" i="98"/>
  <c r="I6" i="98" s="1"/>
  <c r="E15" i="97"/>
  <c r="H15" i="97" s="1"/>
  <c r="K15" i="97" s="1"/>
  <c r="AN22" i="95"/>
  <c r="AH4" i="92"/>
  <c r="AI4" i="92"/>
  <c r="AH19" i="92"/>
  <c r="AI19" i="92"/>
  <c r="AH7" i="92"/>
  <c r="AI7" i="92"/>
  <c r="AL8" i="91"/>
  <c r="AK13" i="91"/>
  <c r="AH14" i="92"/>
  <c r="AI14" i="92"/>
  <c r="H15" i="98"/>
  <c r="AN15" i="95"/>
  <c r="E22" i="97"/>
  <c r="G22" i="97" s="1"/>
  <c r="AI15" i="92"/>
  <c r="AH15" i="92"/>
  <c r="G26" i="145"/>
  <c r="Q29" i="145"/>
  <c r="G29" i="145"/>
  <c r="Q26" i="145"/>
  <c r="I23" i="97"/>
  <c r="G30" i="151"/>
  <c r="R30" i="151"/>
  <c r="R27" i="151"/>
  <c r="G27" i="151"/>
  <c r="Q29" i="151"/>
  <c r="G29" i="151"/>
  <c r="G26" i="151"/>
  <c r="Q26" i="151"/>
  <c r="AN23" i="95"/>
  <c r="AL20" i="91"/>
  <c r="R30" i="145"/>
  <c r="G30" i="145"/>
  <c r="R27" i="145"/>
  <c r="G27" i="145"/>
  <c r="G7" i="96"/>
  <c r="G21" i="99"/>
  <c r="I21" i="99" s="1"/>
  <c r="AL15" i="91"/>
  <c r="AK15" i="91"/>
  <c r="H12" i="96"/>
  <c r="I12" i="96" s="1"/>
  <c r="H15" i="99"/>
  <c r="G19" i="99"/>
  <c r="I19" i="99" s="1"/>
  <c r="K23" i="97"/>
  <c r="G23" i="97"/>
  <c r="AN11" i="95"/>
  <c r="H9" i="98"/>
  <c r="G24" i="99"/>
  <c r="I24" i="99" s="1"/>
  <c r="G18" i="96"/>
  <c r="H16" i="96"/>
  <c r="J16" i="96" s="1"/>
  <c r="AN4" i="95"/>
  <c r="AL14" i="91"/>
  <c r="AK14" i="91"/>
  <c r="AJ14" i="91"/>
  <c r="AK21" i="91"/>
  <c r="AL21" i="91"/>
  <c r="AJ21" i="91"/>
  <c r="AK19" i="91"/>
  <c r="AJ19" i="91"/>
  <c r="AL19" i="91"/>
  <c r="G3" i="96"/>
  <c r="G6" i="96"/>
  <c r="H11" i="99"/>
  <c r="G13" i="99"/>
  <c r="I13" i="99" s="1"/>
  <c r="H13" i="99"/>
  <c r="G17" i="99"/>
  <c r="I17" i="99" s="1"/>
  <c r="H17" i="99"/>
  <c r="G17" i="96"/>
  <c r="H17" i="96"/>
  <c r="K19" i="96"/>
  <c r="I19" i="96"/>
  <c r="J19" i="96"/>
  <c r="AL9" i="91"/>
  <c r="AK9" i="91"/>
  <c r="AJ9" i="91"/>
  <c r="J15" i="96"/>
  <c r="I15" i="96"/>
  <c r="K15" i="96"/>
  <c r="AL5" i="91"/>
  <c r="AK5" i="91"/>
  <c r="AJ5" i="91"/>
  <c r="AK12" i="91"/>
  <c r="AJ12" i="91"/>
  <c r="AL12" i="91"/>
  <c r="K21" i="96"/>
  <c r="J21" i="96"/>
  <c r="I21" i="96"/>
  <c r="H4" i="97"/>
  <c r="K4" i="97" s="1"/>
  <c r="E4" i="98"/>
  <c r="H4" i="98" s="1"/>
  <c r="J7" i="96"/>
  <c r="I7" i="96"/>
  <c r="K7" i="96"/>
  <c r="G4" i="99"/>
  <c r="I4" i="99" s="1"/>
  <c r="H4" i="99"/>
  <c r="G8" i="96"/>
  <c r="H8" i="96"/>
  <c r="G4" i="96"/>
  <c r="H4" i="96"/>
  <c r="H9" i="96"/>
  <c r="G9" i="96"/>
  <c r="J5" i="96"/>
  <c r="K5" i="96"/>
  <c r="I5" i="96"/>
  <c r="I18" i="96"/>
  <c r="K18" i="96"/>
  <c r="J18" i="96"/>
  <c r="H8" i="99"/>
  <c r="G8" i="99"/>
  <c r="I8" i="99" s="1"/>
  <c r="K6" i="96"/>
  <c r="I6" i="96"/>
  <c r="J6" i="96"/>
  <c r="G9" i="99"/>
  <c r="I9" i="99" s="1"/>
  <c r="H9" i="99"/>
  <c r="J3" i="96"/>
  <c r="I3" i="96"/>
  <c r="K3" i="96"/>
  <c r="E21" i="97"/>
  <c r="H21" i="97" s="1"/>
  <c r="G21" i="98"/>
  <c r="I21" i="98" s="1"/>
  <c r="H21" i="98"/>
  <c r="H12" i="97"/>
  <c r="G12" i="97"/>
  <c r="H8" i="97"/>
  <c r="G8" i="97"/>
  <c r="I13" i="97"/>
  <c r="J13" i="97"/>
  <c r="K13" i="97"/>
  <c r="G19" i="97"/>
  <c r="H19" i="97"/>
  <c r="G11" i="98"/>
  <c r="I11" i="98" s="1"/>
  <c r="H11" i="98"/>
  <c r="G3" i="97"/>
  <c r="H3" i="97"/>
  <c r="AK14" i="92" l="1"/>
  <c r="AL6" i="91"/>
  <c r="AL9" i="92"/>
  <c r="AK5" i="92"/>
  <c r="AK21" i="92"/>
  <c r="AL21" i="92"/>
  <c r="AJ14" i="92"/>
  <c r="AL14" i="92"/>
  <c r="AK9" i="92"/>
  <c r="AK7" i="92"/>
  <c r="AL5" i="92"/>
  <c r="AJ5" i="92"/>
  <c r="I9" i="97"/>
  <c r="J9" i="97"/>
  <c r="I16" i="97"/>
  <c r="K20" i="96"/>
  <c r="K16" i="97"/>
  <c r="I20" i="96"/>
  <c r="H12" i="98"/>
  <c r="H20" i="97"/>
  <c r="I20" i="97" s="1"/>
  <c r="J6" i="97"/>
  <c r="G8" i="98"/>
  <c r="I8" i="98" s="1"/>
  <c r="G13" i="98"/>
  <c r="I13" i="98" s="1"/>
  <c r="H17" i="97"/>
  <c r="K17" i="97" s="1"/>
  <c r="I6" i="97"/>
  <c r="G6" i="97"/>
  <c r="G19" i="98"/>
  <c r="I19" i="98" s="1"/>
  <c r="J24" i="97"/>
  <c r="H7" i="98"/>
  <c r="I15" i="97"/>
  <c r="G15" i="97"/>
  <c r="K24" i="97"/>
  <c r="K23" i="96"/>
  <c r="H16" i="98"/>
  <c r="H24" i="98"/>
  <c r="J7" i="97"/>
  <c r="K7" i="97"/>
  <c r="G3" i="98"/>
  <c r="I3" i="98" s="1"/>
  <c r="K14" i="96"/>
  <c r="I14" i="96"/>
  <c r="H14" i="97"/>
  <c r="J14" i="97" s="1"/>
  <c r="I23" i="96"/>
  <c r="J15" i="97"/>
  <c r="H18" i="97"/>
  <c r="I18" i="97" s="1"/>
  <c r="K12" i="96"/>
  <c r="H5" i="98"/>
  <c r="J12" i="96"/>
  <c r="AJ21" i="92"/>
  <c r="AK6" i="91"/>
  <c r="AL19" i="92"/>
  <c r="H23" i="98"/>
  <c r="AK12" i="92"/>
  <c r="AL22" i="92"/>
  <c r="AK22" i="92"/>
  <c r="AJ22" i="92"/>
  <c r="AK19" i="92"/>
  <c r="AL12" i="92"/>
  <c r="AK20" i="92"/>
  <c r="AL20" i="92"/>
  <c r="AJ20" i="92"/>
  <c r="H11" i="97"/>
  <c r="I11" i="97" s="1"/>
  <c r="AJ9" i="92"/>
  <c r="AJ7" i="92"/>
  <c r="AJ16" i="92"/>
  <c r="AL16" i="92"/>
  <c r="AK16" i="92"/>
  <c r="AJ12" i="92"/>
  <c r="AJ19" i="92"/>
  <c r="AK8" i="92"/>
  <c r="AJ8" i="92"/>
  <c r="AL8" i="92"/>
  <c r="AK17" i="92"/>
  <c r="AL17" i="92"/>
  <c r="AJ17" i="92"/>
  <c r="AL7" i="92"/>
  <c r="AL11" i="92"/>
  <c r="AK11" i="92"/>
  <c r="AJ11" i="92"/>
  <c r="AL6" i="92"/>
  <c r="AJ6" i="92"/>
  <c r="AK6" i="92"/>
  <c r="AJ24" i="92"/>
  <c r="AK24" i="92"/>
  <c r="AL24" i="92"/>
  <c r="AJ13" i="92"/>
  <c r="AL13" i="92"/>
  <c r="AK13" i="92"/>
  <c r="H22" i="97"/>
  <c r="I22" i="97" s="1"/>
  <c r="AK4" i="92"/>
  <c r="AL4" i="92"/>
  <c r="AJ4" i="92"/>
  <c r="K16" i="96"/>
  <c r="AJ15" i="92"/>
  <c r="AL15" i="92"/>
  <c r="AK15" i="92"/>
  <c r="I16" i="96"/>
  <c r="G4" i="98"/>
  <c r="I4" i="98" s="1"/>
  <c r="K17" i="96"/>
  <c r="J17" i="96"/>
  <c r="I17" i="96"/>
  <c r="J3" i="99"/>
  <c r="I4" i="97"/>
  <c r="J4" i="97"/>
  <c r="K9" i="96"/>
  <c r="I9" i="96"/>
  <c r="J9" i="96"/>
  <c r="J8" i="96"/>
  <c r="K8" i="96"/>
  <c r="I8" i="96"/>
  <c r="J4" i="96"/>
  <c r="I4" i="96"/>
  <c r="K4" i="96"/>
  <c r="G21" i="97"/>
  <c r="I21" i="97"/>
  <c r="J21" i="97"/>
  <c r="K21" i="97"/>
  <c r="J19" i="97"/>
  <c r="K19" i="97"/>
  <c r="I19" i="97"/>
  <c r="K8" i="97"/>
  <c r="I8" i="97"/>
  <c r="J8" i="97"/>
  <c r="J12" i="97"/>
  <c r="K12" i="97"/>
  <c r="I12" i="97"/>
  <c r="J3" i="97"/>
  <c r="I3" i="97"/>
  <c r="K3" i="97"/>
  <c r="J20" i="97" l="1"/>
  <c r="K20" i="97"/>
  <c r="J17" i="97"/>
  <c r="I17" i="97"/>
  <c r="K14" i="97"/>
  <c r="J3" i="98"/>
  <c r="I14" i="97"/>
  <c r="J22" i="97"/>
  <c r="K18" i="97"/>
  <c r="K22" i="97"/>
  <c r="J18" i="97"/>
  <c r="J11" i="97"/>
  <c r="K11" i="97"/>
  <c r="L3" i="96"/>
  <c r="L3" i="97" l="1"/>
</calcChain>
</file>

<file path=xl/sharedStrings.xml><?xml version="1.0" encoding="utf-8"?>
<sst xmlns="http://schemas.openxmlformats.org/spreadsheetml/2006/main" count="15629" uniqueCount="446">
  <si>
    <t>BST</t>
  </si>
  <si>
    <t>Tm</t>
  </si>
  <si>
    <t>Tx</t>
  </si>
  <si>
    <t>R24</t>
  </si>
  <si>
    <t>01.Muong Te</t>
  </si>
  <si>
    <t>02.Sing Ho</t>
  </si>
  <si>
    <t>03.Lai Chau</t>
  </si>
  <si>
    <t>04.Tuan Giao</t>
  </si>
  <si>
    <t>05.Muong Thanh</t>
  </si>
  <si>
    <t>06.Son La</t>
  </si>
  <si>
    <t>07.Moc Chau</t>
  </si>
  <si>
    <t>08.Than Uyen</t>
  </si>
  <si>
    <t>09.Nghia Lo</t>
  </si>
  <si>
    <t>10.Phu Yen</t>
  </si>
  <si>
    <t>11.Quynh Nhai</t>
  </si>
  <si>
    <t>12.Sa Pa</t>
  </si>
  <si>
    <t>13.Lao Cai</t>
  </si>
  <si>
    <t>14.Bac Ha</t>
  </si>
  <si>
    <t>15.Yen Bai</t>
  </si>
  <si>
    <t>16.Ha Giang</t>
  </si>
  <si>
    <t>17.Tuyen Quang</t>
  </si>
  <si>
    <t>18.Bac Can</t>
  </si>
  <si>
    <t>19.Thai Nguyen</t>
  </si>
  <si>
    <t>20.Cao Bang</t>
  </si>
  <si>
    <t>21.That Khe</t>
  </si>
  <si>
    <t>22.Lang Son</t>
  </si>
  <si>
    <t>23.Mong Cai</t>
  </si>
  <si>
    <t>24 Tien Yen</t>
  </si>
  <si>
    <t>25.Cua Ong</t>
  </si>
  <si>
    <t>26.Bai Chay</t>
  </si>
  <si>
    <t>27.Son Dong</t>
  </si>
  <si>
    <t>28.Bac Giang</t>
  </si>
  <si>
    <t>29.Vinh Yen</t>
  </si>
  <si>
    <t>30.Phu Ho</t>
  </si>
  <si>
    <t>31.Hoa Binh</t>
  </si>
  <si>
    <t>32.Son Tay</t>
  </si>
  <si>
    <t>33.Lang</t>
  </si>
  <si>
    <t>34.Hung Yen</t>
  </si>
  <si>
    <t>35.Hai Duong</t>
  </si>
  <si>
    <t>36.Phu Lien</t>
  </si>
  <si>
    <t>37.Thai Binh</t>
  </si>
  <si>
    <t>38.Nam Dinh</t>
  </si>
  <si>
    <t>39.Ninh Binh</t>
  </si>
  <si>
    <t>40.Van Ly</t>
  </si>
  <si>
    <t>41.Phu Ly</t>
  </si>
  <si>
    <t>42.Nho Quan</t>
  </si>
  <si>
    <t>43.Thanh Hoa</t>
  </si>
  <si>
    <t>44.Hoi Xuan</t>
  </si>
  <si>
    <t>45.Tinh Gia</t>
  </si>
  <si>
    <t>46.Quy Chau</t>
  </si>
  <si>
    <t>47.Con Cuong</t>
  </si>
  <si>
    <t>48.Cua Rao</t>
  </si>
  <si>
    <t>49.Quynh Luu</t>
  </si>
  <si>
    <t>50.Vinh</t>
  </si>
  <si>
    <t>51.Ha Tinh</t>
  </si>
  <si>
    <t>52.Ky Anh</t>
  </si>
  <si>
    <t>53.Ba Don</t>
  </si>
  <si>
    <t>54.Dong Hoi</t>
  </si>
  <si>
    <t>55.Dong Ha</t>
  </si>
  <si>
    <t>56.Hue</t>
  </si>
  <si>
    <t>57.Da Nang</t>
  </si>
  <si>
    <t>58.Tam Ky</t>
  </si>
  <si>
    <t>59.Quang Ngai</t>
  </si>
  <si>
    <t>60.Hoai Nhon</t>
  </si>
  <si>
    <t>61.Qui Nhon</t>
  </si>
  <si>
    <t>62.Tuy Hoa</t>
  </si>
  <si>
    <t>63.Nha Trang</t>
  </si>
  <si>
    <t>64.Phan Rang</t>
  </si>
  <si>
    <t>65.Phan Thiet</t>
  </si>
  <si>
    <t>66.Kon Tum</t>
  </si>
  <si>
    <t>67.Play cu</t>
  </si>
  <si>
    <t>68.Bu Ma Thuot</t>
  </si>
  <si>
    <t>69.Da Lat</t>
  </si>
  <si>
    <t>70.Bao Loc</t>
  </si>
  <si>
    <t>71.Tay Ninh</t>
  </si>
  <si>
    <t>72.Vung Tau</t>
  </si>
  <si>
    <t>73.Ho Chi Minh</t>
  </si>
  <si>
    <t>74.My Tho</t>
  </si>
  <si>
    <t>75.Can Tho</t>
  </si>
  <si>
    <t>76.Soc Trang</t>
  </si>
  <si>
    <t>77.Ca Mau</t>
  </si>
  <si>
    <t>78.Moc Hoa</t>
  </si>
  <si>
    <t>79.Rach Gia</t>
  </si>
  <si>
    <t>80.Tho Chu</t>
  </si>
  <si>
    <t>81.Cao Lanh</t>
  </si>
  <si>
    <t>82.Chau Doc</t>
  </si>
  <si>
    <t>NhiÖt ®é trung b×nh ngµy tõ  1 ®Õn 10 th¸ng 2 n¨m 2003</t>
  </si>
  <si>
    <t>Tr¹m</t>
  </si>
  <si>
    <t xml:space="preserve"> Tb 5
 ngµy ®Çu</t>
  </si>
  <si>
    <t>Tb 5
 ngµy cuèi</t>
  </si>
  <si>
    <t>Tb
 10 ngµy</t>
  </si>
  <si>
    <t>Vinh</t>
  </si>
  <si>
    <t>STT</t>
  </si>
  <si>
    <t>Ttb</t>
  </si>
  <si>
    <t>R</t>
  </si>
  <si>
    <t>Txtb</t>
  </si>
  <si>
    <t>Tmtb</t>
  </si>
  <si>
    <t>48/72</t>
  </si>
  <si>
    <t>48/67</t>
  </si>
  <si>
    <t>48/79</t>
  </si>
  <si>
    <t>48/74</t>
  </si>
  <si>
    <t>48/77</t>
  </si>
  <si>
    <t>48/80</t>
  </si>
  <si>
    <t>48/81</t>
  </si>
  <si>
    <t>48/86</t>
  </si>
  <si>
    <t>48/84</t>
  </si>
  <si>
    <t>Nxr</t>
  </si>
  <si>
    <t>48/75</t>
  </si>
  <si>
    <t>48/82</t>
  </si>
  <si>
    <t>NN</t>
  </si>
  <si>
    <t>Rx</t>
  </si>
  <si>
    <t>Ttbthang</t>
  </si>
  <si>
    <t>Tmtbthang</t>
  </si>
  <si>
    <t>Txtbthang</t>
  </si>
  <si>
    <t>Rthang</t>
  </si>
  <si>
    <t>48840</t>
  </si>
  <si>
    <t>48842</t>
  </si>
  <si>
    <t>48844</t>
  </si>
  <si>
    <t>48845</t>
  </si>
  <si>
    <t>48846</t>
  </si>
  <si>
    <t>Ngày</t>
  </si>
  <si>
    <t>Trạm</t>
  </si>
  <si>
    <t>Sơn La</t>
  </si>
  <si>
    <t>Yên Bái</t>
  </si>
  <si>
    <t>Hà Giang</t>
  </si>
  <si>
    <t>Thanh Hóa</t>
  </si>
  <si>
    <t>Hồi Xuân</t>
  </si>
  <si>
    <t>Quỳnh Lưu</t>
  </si>
  <si>
    <t>Hà Tĩnh</t>
  </si>
  <si>
    <t>Kỳ Anh</t>
  </si>
  <si>
    <t>48/69</t>
  </si>
  <si>
    <t>Bắc  Trung  Bộ</t>
  </si>
  <si>
    <t>Temperature</t>
  </si>
  <si>
    <t>Rainfall</t>
  </si>
  <si>
    <t>Min</t>
  </si>
  <si>
    <t>Max</t>
  </si>
  <si>
    <t>Aver</t>
  </si>
  <si>
    <t xml:space="preserve"> Province</t>
  </si>
  <si>
    <t>Station</t>
  </si>
  <si>
    <t>Direction and Speed of Wind</t>
  </si>
  <si>
    <t xml:space="preserve">Pressure of Sea level </t>
  </si>
  <si>
    <t>Location of Observation</t>
  </si>
  <si>
    <t>Meteorological Element and Time of Observation</t>
  </si>
  <si>
    <t>Rg</t>
  </si>
  <si>
    <t>Cod</t>
  </si>
  <si>
    <r>
      <t>å</t>
    </r>
    <r>
      <rPr>
        <b/>
        <sz val="8"/>
        <rFont val="Times New Roman"/>
        <family val="1"/>
      </rPr>
      <t>R</t>
    </r>
  </si>
  <si>
    <t>Hà Nội</t>
  </si>
  <si>
    <t>Nghệ An</t>
  </si>
  <si>
    <t>Tĩnh Gia</t>
  </si>
  <si>
    <t>Yên Định</t>
  </si>
  <si>
    <t>Bái Thượng</t>
  </si>
  <si>
    <t>Con Cuông</t>
  </si>
  <si>
    <t>Tương Dương(Cưa Rào)</t>
  </si>
  <si>
    <t>Qùy Châu</t>
  </si>
  <si>
    <t>Qùy Hợp</t>
  </si>
  <si>
    <t>Đô Lương</t>
  </si>
  <si>
    <t>Hòn Ngư</t>
  </si>
  <si>
    <t>Hương Khê</t>
  </si>
  <si>
    <t>Hương Sơn</t>
  </si>
  <si>
    <t>Txtđ</t>
  </si>
  <si>
    <t>Tmtđ</t>
  </si>
  <si>
    <t>Relative Humidity</t>
  </si>
  <si>
    <t>TBNN</t>
  </si>
  <si>
    <t>CS</t>
  </si>
  <si>
    <t>Ttbm</t>
  </si>
  <si>
    <t>Ttbx</t>
  </si>
  <si>
    <t>Utb</t>
  </si>
  <si>
    <t>Utbm</t>
  </si>
  <si>
    <t>Utbx</t>
  </si>
  <si>
    <t>Umtb</t>
  </si>
  <si>
    <t>Um</t>
  </si>
  <si>
    <t>48/68</t>
  </si>
  <si>
    <t>DD</t>
  </si>
  <si>
    <t>FFmax</t>
  </si>
  <si>
    <t>Nrđ</t>
  </si>
  <si>
    <t>Nnn</t>
  </si>
  <si>
    <t>Sầm Sơn</t>
  </si>
  <si>
    <t>48/70</t>
  </si>
  <si>
    <t>48/76</t>
  </si>
  <si>
    <t>Như Xuân</t>
  </si>
  <si>
    <t>Tây Hiếu</t>
  </si>
  <si>
    <t>Tỉnh</t>
  </si>
  <si>
    <t>Utbthang</t>
  </si>
  <si>
    <t>%</t>
  </si>
  <si>
    <t>Nhận xét</t>
  </si>
  <si>
    <t>Sè liÖu trung b×nh &amp; cùc trÞ trong th¸ng cña c¸c yÕu tè nhiÖt m­a Èm</t>
  </si>
  <si>
    <t>Umw3</t>
  </si>
  <si>
    <t>Umw2</t>
  </si>
  <si>
    <t>Umw1</t>
  </si>
  <si>
    <t>LƯỢNG MƯA 19h THÁNG  NĂM 201</t>
  </si>
  <si>
    <t>Ttb1907</t>
  </si>
  <si>
    <t>Hoành Sơn</t>
  </si>
  <si>
    <t>Ttb0719</t>
  </si>
  <si>
    <t>Night</t>
  </si>
  <si>
    <t>Day</t>
  </si>
  <si>
    <t>WinMax</t>
  </si>
  <si>
    <t>FFx</t>
  </si>
  <si>
    <t>FFtb</t>
  </si>
  <si>
    <t>DDtb</t>
  </si>
  <si>
    <t>DDx</t>
  </si>
  <si>
    <t>So TBNN</t>
  </si>
  <si>
    <t>&gt;TBNN</t>
  </si>
  <si>
    <t>&lt;TBNN</t>
  </si>
  <si>
    <t>48/73</t>
  </si>
  <si>
    <t>SaPa</t>
  </si>
  <si>
    <t>Nga Sơn</t>
  </si>
  <si>
    <t>48/66</t>
  </si>
  <si>
    <t>LƯỢNG MƯA THÁNG  NĂM 202</t>
  </si>
  <si>
    <t>ĐỘ ẨM THẤP NHẤT THÁNG  NĂM 202</t>
  </si>
  <si>
    <r>
      <t xml:space="preserve"> Ttb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</si>
  <si>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r>
      <t xml:space="preserve">Ttb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</si>
  <si>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t>Ttb
 10 ngày</t>
  </si>
  <si>
    <t>Thấp nhất</t>
  </si>
  <si>
    <t xml:space="preserve">                                     </t>
  </si>
  <si>
    <t>Cao nhất</t>
  </si>
  <si>
    <r>
      <t xml:space="preserve"> Tm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</si>
  <si>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r>
      <t xml:space="preserve">Tm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</si>
  <si>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t>Tm
 10 ngày</t>
  </si>
  <si>
    <r>
      <t xml:space="preserve"> Tx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</si>
  <si>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r>
      <t xml:space="preserve">Tx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</si>
  <si>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t>Tx
 10 ngày</t>
  </si>
  <si>
    <r>
      <t xml:space="preserve"> </t>
    </r>
    <r>
      <rPr>
        <sz val="10"/>
        <rFont val="Arial"/>
        <family val="2"/>
      </rPr>
      <t>∑</t>
    </r>
    <r>
      <rPr>
        <sz val="10"/>
        <rFont val="Times New Roman"/>
        <family val="1"/>
      </rPr>
      <t xml:space="preserve">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</si>
  <si>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r>
      <t>∑</t>
    </r>
    <r>
      <rPr>
        <sz val="10"/>
        <rFont val="Times New Roman"/>
        <family val="1"/>
      </rPr>
      <t xml:space="preserve">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</si>
  <si>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r>
      <t>∑</t>
    </r>
    <r>
      <rPr>
        <sz val="10"/>
        <rFont val="Times New Roman"/>
        <family val="1"/>
      </rPr>
      <t xml:space="preserve">
 10 ngày</t>
    </r>
  </si>
  <si>
    <r>
      <t xml:space="preserve"> </t>
    </r>
    <r>
      <rPr>
        <sz val="10"/>
        <rFont val="Arial"/>
        <family val="2"/>
      </rPr>
      <t>∑</t>
    </r>
    <r>
      <rPr>
        <sz val="10"/>
        <rFont val="Times New Roman"/>
        <family val="1"/>
      </rPr>
      <t xml:space="preserve">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</si>
  <si>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r>
      <t xml:space="preserve"> </t>
    </r>
    <r>
      <rPr>
        <sz val="10"/>
        <rFont val="Arial"/>
        <family val="2"/>
      </rPr>
      <t>∑</t>
    </r>
    <r>
      <rPr>
        <sz val="10"/>
        <rFont val="Times New Roman"/>
        <family val="1"/>
      </rPr>
      <t xml:space="preserve"> 10
 ngày</t>
    </r>
  </si>
  <si>
    <t>Ttb 6
 ngày cuối</t>
  </si>
  <si>
    <t>Ttb
 11 ngày</t>
  </si>
  <si>
    <t>Tm 6
 ngày cuối</t>
  </si>
  <si>
    <t>Tm
 11 ngày</t>
  </si>
  <si>
    <t xml:space="preserve"> Tx 5
 ngày đầu</t>
  </si>
  <si>
    <t>Tx 6
 ngày cuối</t>
  </si>
  <si>
    <t>Tx
 11 ngày</t>
  </si>
  <si>
    <r>
      <t>∑</t>
    </r>
    <r>
      <rPr>
        <sz val="10"/>
        <rFont val="Times New Roman"/>
        <family val="1"/>
      </rPr>
      <t xml:space="preserve">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</si>
  <si>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t>∑ 6
 ngày cuối</t>
  </si>
  <si>
    <t>∑
 11 ngày</t>
  </si>
  <si>
    <r>
      <t xml:space="preserve"> Utb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đầu</t>
    </r>
  </si>
  <si>
    <r>
      <t xml:space="preserve">Utb </t>
    </r>
    <r>
      <rPr>
        <sz val="10"/>
        <rFont val="Microsoft Sans Serif"/>
        <family val="2"/>
      </rPr>
      <t>5</t>
    </r>
    <r>
      <rPr>
        <sz val="10"/>
        <rFont val="Times New Roman"/>
        <family val="1"/>
      </rPr>
      <t xml:space="preserve">
 ngày cuối</t>
    </r>
  </si>
  <si>
    <t>Utb
 10 ngày</t>
  </si>
  <si>
    <t>Utb 6
 ngày cuối</t>
  </si>
  <si>
    <t>Utb
 11 ngày</t>
  </si>
  <si>
    <t>LƯỢNG MƯA 7h THÁNG  NĂM 202</t>
  </si>
  <si>
    <t>NHIỆT ĐỘ TRUNG BÌNH ĐÊM (19 -&gt; 07) TRONG THÁNG  NĂM 202</t>
  </si>
  <si>
    <t>NHIỆT ĐỘ TRUNG BÌNH NGÀY (07 -&gt;19h) TRONG THÁNG  NĂM 202</t>
  </si>
  <si>
    <t>NHIỆT ĐỘ TRUNG BÌNH NGÀY TỪ 1 ĐẾN 10 THÁNG  NĂM 202</t>
  </si>
  <si>
    <t>NHIỆT ĐỘ THẤP NHẤT NGÀY TỪ 1 ĐẾN 10 THÁNG  NĂM 202</t>
  </si>
  <si>
    <t>NHIỆT ĐỘ CAO NHẤT NGÀY TỪ 1 ĐẾN 10 THÁNG  NĂM 202</t>
  </si>
  <si>
    <t>LƯỢNG MƯA TỪ 1 ĐẾN 10 THÁNG  NĂM 202</t>
  </si>
  <si>
    <t>NHIỆT ĐỘ TRUNG BÌNH NGÀY TỪ 11 ĐẾN 20 THÁNG  NĂM 202</t>
  </si>
  <si>
    <t>NHIỆT ĐỘ THẤP NHẤT NGÀY TỪ 11 ĐẾN 20 THÁNG  NĂM 202</t>
  </si>
  <si>
    <t>NHIỆT ĐỘ CAO NHẤT NGÀY TỪ 11 ĐẾN 20 THÁNG  NĂM 202</t>
  </si>
  <si>
    <t>LƯỢNG MƯA NGÀY TỪ 11 ĐẾN 20 THÁNG  NĂM 202</t>
  </si>
  <si>
    <t>NHIỆT ĐỘ TRUNG BÌNH NGÀY TỪ 21 ĐẾN 31 THÁNG  NĂM 202</t>
  </si>
  <si>
    <t>NHIỆT ĐỘ THẤP NHẤT NGÀY TỪ 21 ĐẾN 31 THÁNG  NĂM 202</t>
  </si>
  <si>
    <t>NHIỆT ĐỘ CAO NHẤT NGÀY TỪ 21 ĐẾN 31 THÁNG  NĂM 202</t>
  </si>
  <si>
    <t>LƯỢNG MƯA NGÀY TỪ 21 ĐẾN 31 THÁNG  NĂM 202</t>
  </si>
  <si>
    <t>ĐỘ ẨM TRUNG BÌNH NGÀY TỪ 1 ĐẾN 10 THÁNG  NĂM 202</t>
  </si>
  <si>
    <t>ĐỘ ẨM TRUNG BÌNH NGÀY TỪ 11 ĐẾN 20 THÁNG  NĂM 202</t>
  </si>
  <si>
    <t>ĐỘ ẨM TRUNG BÌNH NGÀY TỪ 21 ĐẾN 31 THÁNG  NĂM 202</t>
  </si>
  <si>
    <t>CHUẨN SAI VÀ LƯỢNG MƯA  THÁNG  NĂM 202</t>
  </si>
  <si>
    <t>CHUẨN SAI VÀ LƯỢNG MƯA THÁNG  NĂM 202</t>
  </si>
  <si>
    <t>CHUẨN SAI VÀ NHIỆT ĐỘ THÁNG  NĂM 202</t>
  </si>
  <si>
    <t>NGÀY XUẤT HIỆN NẮNG NÓNG TRONG THÁNG  NĂM 202</t>
  </si>
  <si>
    <t>NGÀY XUẤT HIỆN RÉT ĐẬM TRONG THÁNG  NĂM 202</t>
  </si>
  <si>
    <t>ĐỘ ẨM THẤP NHẤT THEO TUAN TRONG THÁNG  NĂM 202</t>
  </si>
  <si>
    <t>TỐC ĐỘ GIÓ CAO NHẤT TRONG NGÀY CỦA THÁNG  NĂM 202</t>
  </si>
  <si>
    <t>HƯỚNG GIÓ CÓ TỐC ĐỘ LỚN NHẤT TRONG NGÀY CỦA THÁNG  NĂM 202</t>
  </si>
  <si>
    <t>ĐỘ ẨM TRUNG BÌNH THÁNG  NĂM 202</t>
  </si>
  <si>
    <t>NHIỆT ĐỘ CAO NHẤT THÁNG  NĂM 202</t>
  </si>
  <si>
    <t>NHIỆT ĐỘ THẤP NHẤT THÁNG  NĂM 202</t>
  </si>
  <si>
    <t>NHIỆT ĐỘ TRUNG BÌNH THÁNG  NĂM 202</t>
  </si>
  <si>
    <t>1. Thanh Hoa</t>
  </si>
  <si>
    <t>2, Hoi Xuan</t>
  </si>
  <si>
    <t>3, Vinh</t>
  </si>
  <si>
    <t>4, HaTinh</t>
  </si>
  <si>
    <t>Ngµy</t>
  </si>
  <si>
    <t xml:space="preserve">giê </t>
  </si>
  <si>
    <t xml:space="preserve">P </t>
  </si>
  <si>
    <t>dP</t>
  </si>
  <si>
    <t>SumP</t>
  </si>
  <si>
    <t>T</t>
  </si>
  <si>
    <t>dT</t>
  </si>
  <si>
    <t>SumT</t>
  </si>
  <si>
    <t>Nh / N</t>
  </si>
  <si>
    <t>LG</t>
  </si>
  <si>
    <t>0/0</t>
  </si>
  <si>
    <t>S04</t>
  </si>
  <si>
    <t>3/3</t>
  </si>
  <si>
    <t>S</t>
  </si>
  <si>
    <t>4/9</t>
  </si>
  <si>
    <t>S02</t>
  </si>
  <si>
    <t>0/4</t>
  </si>
  <si>
    <t>SSE02</t>
  </si>
  <si>
    <t>1/8</t>
  </si>
  <si>
    <t>SSE</t>
  </si>
  <si>
    <t>SW01</t>
  </si>
  <si>
    <t>0/9</t>
  </si>
  <si>
    <t>SW</t>
  </si>
  <si>
    <t>SSW02</t>
  </si>
  <si>
    <t>SSW</t>
  </si>
  <si>
    <t>SSW04</t>
  </si>
  <si>
    <t>-</t>
  </si>
  <si>
    <t>SE01</t>
  </si>
  <si>
    <t>SE</t>
  </si>
  <si>
    <t>ENE01</t>
  </si>
  <si>
    <t>S01</t>
  </si>
  <si>
    <t>4/4</t>
  </si>
  <si>
    <t>SSE04</t>
  </si>
  <si>
    <t>0/5</t>
  </si>
  <si>
    <t>9/9</t>
  </si>
  <si>
    <t>3/9</t>
  </si>
  <si>
    <t>SSE01</t>
  </si>
  <si>
    <t>0/8</t>
  </si>
  <si>
    <t>SW02</t>
  </si>
  <si>
    <t>5/9</t>
  </si>
  <si>
    <t>SSW03</t>
  </si>
  <si>
    <t>W03</t>
  </si>
  <si>
    <t>W</t>
  </si>
  <si>
    <t>SSW05</t>
  </si>
  <si>
    <t>SSW01</t>
  </si>
  <si>
    <t>6/6</t>
  </si>
  <si>
    <t>3/8</t>
  </si>
  <si>
    <t>0/3</t>
  </si>
  <si>
    <t>W01</t>
  </si>
  <si>
    <t>5/5</t>
  </si>
  <si>
    <t>0/6</t>
  </si>
  <si>
    <t>WSW02</t>
  </si>
  <si>
    <t>W02</t>
  </si>
  <si>
    <t>NNW01</t>
  </si>
  <si>
    <t>NE01</t>
  </si>
  <si>
    <t>SSE03</t>
  </si>
  <si>
    <t>8/8</t>
  </si>
  <si>
    <t>1/9</t>
  </si>
  <si>
    <t>SW04</t>
  </si>
  <si>
    <t>S05</t>
  </si>
  <si>
    <t>WSW05</t>
  </si>
  <si>
    <t>SE02</t>
  </si>
  <si>
    <t>WSW03</t>
  </si>
  <si>
    <t>SW03</t>
  </si>
  <si>
    <t>1/1</t>
  </si>
  <si>
    <t>1/6</t>
  </si>
  <si>
    <t>NW03</t>
  </si>
  <si>
    <t>NW</t>
  </si>
  <si>
    <t>NNE03</t>
  </si>
  <si>
    <t>SE03</t>
  </si>
  <si>
    <t>SSE05</t>
  </si>
  <si>
    <t>NE03</t>
  </si>
  <si>
    <t>ESE03</t>
  </si>
  <si>
    <t>ESE</t>
  </si>
  <si>
    <t>SE04</t>
  </si>
  <si>
    <t>SSE07</t>
  </si>
  <si>
    <t>E02</t>
  </si>
  <si>
    <t>N01</t>
  </si>
  <si>
    <t>4/8</t>
  </si>
  <si>
    <t>NW02</t>
  </si>
  <si>
    <t>NW01</t>
  </si>
  <si>
    <t>S03</t>
  </si>
  <si>
    <t>SSW07</t>
  </si>
  <si>
    <t>0/1</t>
  </si>
  <si>
    <t>NNW02</t>
  </si>
  <si>
    <t>NNW</t>
  </si>
  <si>
    <t>S06</t>
  </si>
  <si>
    <t>WSW08</t>
  </si>
  <si>
    <t>WSW</t>
  </si>
  <si>
    <t>N</t>
  </si>
  <si>
    <t>WSW04</t>
  </si>
  <si>
    <t>3/6</t>
  </si>
  <si>
    <t>NW04</t>
  </si>
  <si>
    <t>SW05</t>
  </si>
  <si>
    <t>ESE02</t>
  </si>
  <si>
    <t>SW06</t>
  </si>
  <si>
    <t>NNW05</t>
  </si>
  <si>
    <t>N03</t>
  </si>
  <si>
    <t>SSE06</t>
  </si>
  <si>
    <t>0/10</t>
  </si>
  <si>
    <t>5/8</t>
  </si>
  <si>
    <t>E01</t>
  </si>
  <si>
    <t>6/9</t>
  </si>
  <si>
    <t>SW11</t>
  </si>
  <si>
    <t>WSW09</t>
  </si>
  <si>
    <t>N02</t>
  </si>
  <si>
    <t>NW05</t>
  </si>
  <si>
    <t>6/8</t>
  </si>
  <si>
    <t>3/5</t>
  </si>
  <si>
    <t>WNW04</t>
  </si>
  <si>
    <t>SSW06</t>
  </si>
  <si>
    <t>W04</t>
  </si>
  <si>
    <t>10/10</t>
  </si>
  <si>
    <t>E04</t>
  </si>
  <si>
    <t>E</t>
  </si>
  <si>
    <t>WNW01</t>
  </si>
  <si>
    <t>WSW01</t>
  </si>
  <si>
    <t>1/5</t>
  </si>
  <si>
    <t>WNW</t>
  </si>
  <si>
    <t>SSW08</t>
  </si>
  <si>
    <t>WNW03</t>
  </si>
  <si>
    <t>1/4</t>
  </si>
  <si>
    <t>3/4</t>
  </si>
  <si>
    <t>WNW02</t>
  </si>
  <si>
    <t>ENE</t>
  </si>
  <si>
    <t>ESE01</t>
  </si>
  <si>
    <t>NE02</t>
  </si>
  <si>
    <t>NNE01</t>
  </si>
  <si>
    <t>1/3</t>
  </si>
  <si>
    <t>NE</t>
  </si>
  <si>
    <t>ESE04</t>
  </si>
  <si>
    <t>ENE02</t>
  </si>
  <si>
    <t>SE05</t>
  </si>
  <si>
    <t>E03</t>
  </si>
  <si>
    <t>SW07</t>
  </si>
  <si>
    <t>NNE02</t>
  </si>
  <si>
    <t>NNE</t>
  </si>
  <si>
    <t>ESE05</t>
  </si>
  <si>
    <t>ESE06</t>
  </si>
  <si>
    <t>SSE10</t>
  </si>
  <si>
    <t>SE06</t>
  </si>
  <si>
    <t>ENE03</t>
  </si>
  <si>
    <t>SE11</t>
  </si>
  <si>
    <t>SSE08</t>
  </si>
  <si>
    <t>ENE04</t>
  </si>
  <si>
    <t>SSE09</t>
  </si>
  <si>
    <t>4/5</t>
  </si>
  <si>
    <t>E06</t>
  </si>
  <si>
    <t>NNW03</t>
  </si>
  <si>
    <t>WNW05</t>
  </si>
  <si>
    <t>WNW21</t>
  </si>
  <si>
    <t>NE05</t>
  </si>
  <si>
    <t>NNW04</t>
  </si>
  <si>
    <t>NE04</t>
  </si>
  <si>
    <t>4/6</t>
  </si>
  <si>
    <t>8/10</t>
  </si>
  <si>
    <t>E05</t>
  </si>
  <si>
    <t>NE06</t>
  </si>
  <si>
    <t>6/10</t>
  </si>
  <si>
    <t>N04</t>
  </si>
  <si>
    <t>1/10</t>
  </si>
  <si>
    <t>5/10</t>
  </si>
  <si>
    <t>3/10</t>
  </si>
  <si>
    <t>4/10</t>
  </si>
  <si>
    <t>NNE04</t>
  </si>
  <si>
    <t>5/6</t>
  </si>
  <si>
    <t>9/10</t>
  </si>
  <si>
    <t>SE07</t>
  </si>
  <si>
    <t>W05</t>
  </si>
  <si>
    <t>8/9</t>
  </si>
  <si>
    <t>SW08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</si>
</sst>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>
    <font>
      <sz val="8"/>
      <name val="Arial"/>
    </font>
    <font>
      <sz val="8"/>
      <name val="Arial"/>
      <family val="2"/>
    </font>
    <font>
      <sz val="10"/>
      <name val=".VNTimeH"/>
      <family val="2"/>
    </font>
    <font>
      <sz val="10"/>
      <name val=".VNTime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.VnTime"/>
      <family val="2"/>
    </font>
    <font>
      <sz val="8"/>
      <name val="Arial"/>
      <family val="2"/>
    </font>
    <font>
      <b/>
      <sz val="14"/>
      <name val=".VnTimeH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Microsoft Sans Serif"/>
      <family val="2"/>
    </font>
    <font>
      <sz val="8"/>
      <name val="Microsoft Sans Serif"/>
      <family val="2"/>
    </font>
    <font>
      <sz val="8"/>
      <name val="Times New Roman"/>
      <family val="1"/>
    </font>
    <font>
      <b/>
      <sz val="14"/>
      <name val="Times New Roman"/>
      <family val="1"/>
    </font>
    <font>
      <b/>
      <sz val="8"/>
      <name val="Symbol"/>
      <family val="1"/>
      <charset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.VnTime"/>
      <family val="2"/>
    </font>
    <font>
      <sz val="12"/>
      <name val=".VnUniverse"/>
      <family val="2"/>
    </font>
    <font>
      <b/>
      <sz val="14"/>
      <name val=".VnUniverse"/>
      <family val="2"/>
    </font>
    <font>
      <b/>
      <sz val="11"/>
      <color indexed="12"/>
      <name val="Times New Roman"/>
      <family val="1"/>
    </font>
    <font>
      <sz val="10"/>
      <color indexed="12"/>
      <name val="Microsoft Sans Serif"/>
      <family val="2"/>
    </font>
    <font>
      <sz val="10"/>
      <color indexed="2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4641B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Microsoft Sans Serif"/>
      <family val="2"/>
    </font>
    <font>
      <sz val="8"/>
      <name val=".VnArial"/>
      <family val="2"/>
    </font>
    <font>
      <sz val="8"/>
      <name val=".VnArial"/>
      <family val="2"/>
    </font>
    <font>
      <b/>
      <sz val="8"/>
      <name val=".Vn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</fills>
  <borders count="179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hair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dashed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/>
      <diagonal/>
    </border>
    <border>
      <left style="dashed">
        <color indexed="64"/>
      </left>
      <right style="thin">
        <color indexed="64"/>
      </right>
      <top style="dotted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otted">
        <color indexed="64"/>
      </top>
      <bottom/>
      <diagonal/>
    </border>
    <border>
      <left/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7" fillId="0" borderId="0"/>
    <xf numFmtId="0" fontId="36" fillId="0" borderId="0"/>
    <xf numFmtId="0" fontId="36" fillId="0" borderId="0"/>
    <xf numFmtId="164" fontId="37" fillId="0" borderId="0">
      <alignment horizontal="right" vertical="center"/>
    </xf>
    <xf numFmtId="0" fontId="36" fillId="0" borderId="0"/>
  </cellStyleXfs>
  <cellXfs count="53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locked="0"/>
    </xf>
    <xf numFmtId="0" fontId="0" fillId="0" borderId="0" xfId="0" applyFill="1"/>
    <xf numFmtId="0" fontId="5" fillId="0" borderId="0" xfId="0" applyFont="1"/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5" fillId="0" borderId="15" xfId="0" applyFont="1" applyBorder="1" applyAlignment="1" applyProtection="1">
      <alignment horizontal="center"/>
      <protection hidden="1"/>
    </xf>
    <xf numFmtId="0" fontId="15" fillId="0" borderId="16" xfId="0" applyFont="1" applyBorder="1" applyAlignment="1" applyProtection="1">
      <alignment horizontal="center"/>
      <protection hidden="1"/>
    </xf>
    <xf numFmtId="0" fontId="13" fillId="0" borderId="34" xfId="0" applyFont="1" applyBorder="1" applyProtection="1">
      <protection locked="0"/>
    </xf>
    <xf numFmtId="0" fontId="13" fillId="0" borderId="31" xfId="0" applyFont="1" applyBorder="1" applyProtection="1">
      <protection locked="0"/>
    </xf>
    <xf numFmtId="0" fontId="13" fillId="0" borderId="19" xfId="0" applyFont="1" applyBorder="1" applyProtection="1">
      <protection locked="0"/>
    </xf>
    <xf numFmtId="0" fontId="13" fillId="0" borderId="35" xfId="0" applyFont="1" applyBorder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13" fillId="0" borderId="34" xfId="0" applyFont="1" applyFill="1" applyBorder="1" applyProtection="1">
      <protection locked="0"/>
    </xf>
    <xf numFmtId="0" fontId="5" fillId="0" borderId="0" xfId="0" applyFont="1" applyAlignment="1" applyProtection="1">
      <alignment horizontal="center"/>
      <protection hidden="1"/>
    </xf>
    <xf numFmtId="164" fontId="0" fillId="0" borderId="36" xfId="0" applyNumberFormat="1" applyFill="1" applyBorder="1" applyAlignment="1" applyProtection="1">
      <alignment horizontal="right"/>
      <protection locked="0"/>
    </xf>
    <xf numFmtId="164" fontId="0" fillId="0" borderId="37" xfId="0" applyNumberFormat="1" applyFill="1" applyBorder="1" applyAlignment="1" applyProtection="1">
      <alignment horizontal="right"/>
      <protection locked="0"/>
    </xf>
    <xf numFmtId="0" fontId="15" fillId="0" borderId="38" xfId="0" applyFont="1" applyBorder="1" applyAlignment="1" applyProtection="1">
      <alignment horizontal="center"/>
      <protection hidden="1"/>
    </xf>
    <xf numFmtId="0" fontId="13" fillId="2" borderId="34" xfId="0" applyFont="1" applyFill="1" applyBorder="1" applyProtection="1"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0" fontId="15" fillId="0" borderId="40" xfId="0" applyFont="1" applyBorder="1" applyAlignment="1" applyProtection="1">
      <alignment horizontal="center"/>
      <protection locked="0"/>
    </xf>
    <xf numFmtId="0" fontId="15" fillId="0" borderId="32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41" xfId="0" applyFont="1" applyBorder="1" applyAlignment="1" applyProtection="1">
      <alignment horizontal="center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>
      <alignment vertical="center"/>
    </xf>
    <xf numFmtId="164" fontId="0" fillId="2" borderId="42" xfId="0" applyNumberFormat="1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 applyFill="1" applyBorder="1" applyProtection="1">
      <protection locked="0"/>
    </xf>
    <xf numFmtId="1" fontId="0" fillId="0" borderId="0" xfId="0" applyNumberFormat="1" applyFill="1" applyBorder="1" applyAlignment="1" applyProtection="1">
      <alignment horizontal="right"/>
      <protection locked="0"/>
    </xf>
    <xf numFmtId="164" fontId="0" fillId="0" borderId="40" xfId="0" applyNumberFormat="1" applyFill="1" applyBorder="1" applyAlignment="1" applyProtection="1">
      <alignment horizontal="right"/>
      <protection locked="0"/>
    </xf>
    <xf numFmtId="1" fontId="0" fillId="0" borderId="0" xfId="0" applyNumberFormat="1" applyFill="1" applyBorder="1" applyAlignment="1" applyProtection="1">
      <alignment horizontal="right"/>
      <protection hidden="1"/>
    </xf>
    <xf numFmtId="1" fontId="0" fillId="0" borderId="39" xfId="0" applyNumberFormat="1" applyFill="1" applyBorder="1" applyAlignment="1" applyProtection="1">
      <alignment horizontal="right"/>
      <protection locked="0"/>
    </xf>
    <xf numFmtId="1" fontId="0" fillId="0" borderId="36" xfId="0" applyNumberFormat="1" applyFill="1" applyBorder="1" applyAlignment="1" applyProtection="1">
      <alignment horizontal="right"/>
      <protection locked="0"/>
    </xf>
    <xf numFmtId="164" fontId="0" fillId="0" borderId="43" xfId="0" applyNumberFormat="1" applyFill="1" applyBorder="1" applyAlignment="1" applyProtection="1">
      <alignment horizontal="right"/>
      <protection locked="0"/>
    </xf>
    <xf numFmtId="164" fontId="0" fillId="0" borderId="44" xfId="0" applyNumberFormat="1" applyFill="1" applyBorder="1" applyAlignment="1" applyProtection="1">
      <alignment horizontal="right"/>
      <protection locked="0"/>
    </xf>
    <xf numFmtId="164" fontId="0" fillId="0" borderId="45" xfId="0" applyNumberFormat="1" applyFill="1" applyBorder="1" applyAlignment="1" applyProtection="1">
      <alignment horizontal="right"/>
      <protection locked="0"/>
    </xf>
    <xf numFmtId="1" fontId="0" fillId="0" borderId="43" xfId="0" applyNumberFormat="1" applyFill="1" applyBorder="1" applyAlignment="1" applyProtection="1">
      <alignment horizontal="right"/>
      <protection locked="0"/>
    </xf>
    <xf numFmtId="1" fontId="0" fillId="0" borderId="46" xfId="0" applyNumberFormat="1" applyFill="1" applyBorder="1" applyAlignment="1" applyProtection="1">
      <alignment horizontal="right"/>
      <protection locked="0"/>
    </xf>
    <xf numFmtId="1" fontId="0" fillId="0" borderId="45" xfId="0" applyNumberFormat="1" applyFill="1" applyBorder="1" applyAlignment="1" applyProtection="1">
      <alignment horizontal="right"/>
      <protection locked="0"/>
    </xf>
    <xf numFmtId="164" fontId="0" fillId="0" borderId="47" xfId="0" applyNumberFormat="1" applyFill="1" applyBorder="1" applyAlignment="1" applyProtection="1">
      <alignment horizontal="right"/>
      <protection locked="0"/>
    </xf>
    <xf numFmtId="164" fontId="0" fillId="0" borderId="48" xfId="0" applyNumberFormat="1" applyFill="1" applyBorder="1" applyAlignment="1" applyProtection="1">
      <alignment horizontal="right"/>
      <protection locked="0"/>
    </xf>
    <xf numFmtId="164" fontId="0" fillId="0" borderId="49" xfId="0" applyNumberFormat="1" applyFill="1" applyBorder="1" applyAlignment="1" applyProtection="1">
      <alignment horizontal="right"/>
      <protection locked="0"/>
    </xf>
    <xf numFmtId="1" fontId="0" fillId="0" borderId="47" xfId="0" applyNumberFormat="1" applyFill="1" applyBorder="1" applyAlignment="1" applyProtection="1">
      <alignment horizontal="right"/>
      <protection locked="0"/>
    </xf>
    <xf numFmtId="1" fontId="0" fillId="0" borderId="50" xfId="0" applyNumberFormat="1" applyFill="1" applyBorder="1" applyAlignment="1" applyProtection="1">
      <alignment horizontal="right"/>
      <protection locked="0"/>
    </xf>
    <xf numFmtId="1" fontId="0" fillId="0" borderId="49" xfId="0" applyNumberFormat="1" applyFill="1" applyBorder="1" applyAlignment="1" applyProtection="1">
      <alignment horizontal="right"/>
      <protection locked="0"/>
    </xf>
    <xf numFmtId="164" fontId="0" fillId="0" borderId="51" xfId="0" applyNumberFormat="1" applyFill="1" applyBorder="1" applyAlignment="1" applyProtection="1">
      <alignment horizontal="right"/>
      <protection locked="0"/>
    </xf>
    <xf numFmtId="164" fontId="0" fillId="0" borderId="52" xfId="0" applyNumberFormat="1" applyFill="1" applyBorder="1" applyAlignment="1" applyProtection="1">
      <alignment horizontal="right"/>
      <protection locked="0"/>
    </xf>
    <xf numFmtId="164" fontId="0" fillId="0" borderId="53" xfId="0" applyNumberFormat="1" applyFill="1" applyBorder="1" applyAlignment="1" applyProtection="1">
      <alignment horizontal="right"/>
      <protection locked="0"/>
    </xf>
    <xf numFmtId="1" fontId="0" fillId="0" borderId="51" xfId="0" applyNumberFormat="1" applyFill="1" applyBorder="1" applyAlignment="1" applyProtection="1">
      <alignment horizontal="right"/>
      <protection locked="0"/>
    </xf>
    <xf numFmtId="1" fontId="0" fillId="0" borderId="54" xfId="0" applyNumberFormat="1" applyFill="1" applyBorder="1" applyAlignment="1" applyProtection="1">
      <alignment horizontal="right"/>
      <protection locked="0"/>
    </xf>
    <xf numFmtId="1" fontId="0" fillId="0" borderId="53" xfId="0" applyNumberFormat="1" applyFill="1" applyBorder="1" applyAlignment="1" applyProtection="1">
      <alignment horizontal="right"/>
      <protection locked="0"/>
    </xf>
    <xf numFmtId="164" fontId="0" fillId="0" borderId="39" xfId="0" applyNumberFormat="1" applyFill="1" applyBorder="1" applyAlignment="1" applyProtection="1">
      <alignment horizontal="right"/>
      <protection locked="0"/>
    </xf>
    <xf numFmtId="164" fontId="0" fillId="0" borderId="40" xfId="0" applyNumberFormat="1" applyFill="1" applyBorder="1" applyProtection="1">
      <protection locked="0"/>
    </xf>
    <xf numFmtId="164" fontId="0" fillId="0" borderId="54" xfId="0" applyNumberFormat="1" applyFill="1" applyBorder="1" applyProtection="1">
      <protection locked="0"/>
    </xf>
    <xf numFmtId="164" fontId="0" fillId="0" borderId="51" xfId="0" applyNumberFormat="1" applyFill="1" applyBorder="1" applyProtection="1">
      <protection locked="0"/>
    </xf>
    <xf numFmtId="164" fontId="0" fillId="0" borderId="41" xfId="0" applyNumberFormat="1" applyFill="1" applyBorder="1" applyProtection="1">
      <protection locked="0"/>
    </xf>
    <xf numFmtId="164" fontId="0" fillId="0" borderId="50" xfId="0" applyNumberFormat="1" applyFill="1" applyBorder="1" applyProtection="1">
      <protection locked="0"/>
    </xf>
    <xf numFmtId="164" fontId="0" fillId="0" borderId="47" xfId="0" applyNumberFormat="1" applyFill="1" applyBorder="1" applyProtection="1">
      <protection locked="0"/>
    </xf>
    <xf numFmtId="164" fontId="0" fillId="0" borderId="20" xfId="0" applyNumberFormat="1" applyFill="1" applyBorder="1" applyProtection="1">
      <protection locked="0"/>
    </xf>
    <xf numFmtId="164" fontId="0" fillId="0" borderId="39" xfId="0" applyNumberFormat="1" applyFill="1" applyBorder="1" applyProtection="1">
      <protection locked="0"/>
    </xf>
    <xf numFmtId="164" fontId="0" fillId="0" borderId="43" xfId="0" applyNumberFormat="1" applyFill="1" applyBorder="1" applyProtection="1">
      <protection locked="0"/>
    </xf>
    <xf numFmtId="164" fontId="0" fillId="0" borderId="32" xfId="0" applyNumberFormat="1" applyFill="1" applyBorder="1" applyProtection="1">
      <protection locked="0"/>
    </xf>
    <xf numFmtId="164" fontId="0" fillId="0" borderId="46" xfId="0" applyNumberFormat="1" applyFill="1" applyBorder="1" applyProtection="1">
      <protection locked="0"/>
    </xf>
    <xf numFmtId="1" fontId="0" fillId="0" borderId="51" xfId="0" applyNumberFormat="1" applyFill="1" applyBorder="1" applyAlignment="1" applyProtection="1">
      <alignment horizontal="right"/>
      <protection hidden="1"/>
    </xf>
    <xf numFmtId="164" fontId="0" fillId="0" borderId="37" xfId="0" applyNumberFormat="1" applyFill="1" applyBorder="1" applyAlignment="1" applyProtection="1">
      <alignment horizontal="right"/>
      <protection hidden="1"/>
    </xf>
    <xf numFmtId="164" fontId="0" fillId="0" borderId="52" xfId="0" applyNumberFormat="1" applyFill="1" applyBorder="1" applyAlignment="1" applyProtection="1">
      <alignment horizontal="right"/>
      <protection hidden="1"/>
    </xf>
    <xf numFmtId="0" fontId="10" fillId="0" borderId="55" xfId="0" applyFont="1" applyBorder="1" applyAlignment="1" applyProtection="1">
      <alignment horizontal="center" vertical="center"/>
      <protection locked="0"/>
    </xf>
    <xf numFmtId="0" fontId="11" fillId="0" borderId="56" xfId="0" applyFont="1" applyBorder="1" applyAlignment="1" applyProtection="1">
      <alignment horizontal="center" vertical="center"/>
      <protection locked="0"/>
    </xf>
    <xf numFmtId="0" fontId="11" fillId="0" borderId="57" xfId="0" applyFont="1" applyBorder="1" applyAlignment="1" applyProtection="1">
      <alignment horizontal="center" vertical="center"/>
      <protection locked="0"/>
    </xf>
    <xf numFmtId="0" fontId="11" fillId="0" borderId="55" xfId="0" applyFont="1" applyBorder="1" applyAlignment="1" applyProtection="1">
      <alignment horizontal="center" vertical="center"/>
      <protection locked="0"/>
    </xf>
    <xf numFmtId="0" fontId="11" fillId="0" borderId="58" xfId="0" applyFont="1" applyBorder="1" applyAlignment="1" applyProtection="1">
      <alignment horizontal="center" vertical="center"/>
      <protection locked="0"/>
    </xf>
    <xf numFmtId="0" fontId="11" fillId="0" borderId="59" xfId="0" applyFont="1" applyBorder="1" applyAlignment="1" applyProtection="1">
      <alignment horizontal="center" vertical="center"/>
      <protection locked="0"/>
    </xf>
    <xf numFmtId="0" fontId="11" fillId="0" borderId="60" xfId="0" applyFont="1" applyBorder="1" applyAlignment="1" applyProtection="1">
      <alignment horizontal="center" vertical="center"/>
      <protection locked="0"/>
    </xf>
    <xf numFmtId="0" fontId="11" fillId="0" borderId="61" xfId="0" applyFont="1" applyBorder="1" applyAlignment="1" applyProtection="1">
      <alignment horizontal="center" vertical="center"/>
      <protection locked="0"/>
    </xf>
    <xf numFmtId="164" fontId="0" fillId="0" borderId="48" xfId="0" applyNumberFormat="1" applyFill="1" applyBorder="1" applyAlignment="1" applyProtection="1">
      <alignment horizontal="right"/>
      <protection hidden="1"/>
    </xf>
    <xf numFmtId="1" fontId="0" fillId="0" borderId="47" xfId="0" applyNumberFormat="1" applyFill="1" applyBorder="1" applyAlignment="1" applyProtection="1">
      <alignment horizontal="right"/>
      <protection hidden="1"/>
    </xf>
    <xf numFmtId="164" fontId="0" fillId="0" borderId="44" xfId="0" applyNumberFormat="1" applyFill="1" applyBorder="1" applyAlignment="1" applyProtection="1">
      <alignment horizontal="right"/>
      <protection hidden="1"/>
    </xf>
    <xf numFmtId="1" fontId="0" fillId="0" borderId="43" xfId="0" applyNumberFormat="1" applyFill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8" fillId="0" borderId="56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164" fontId="1" fillId="2" borderId="17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15" fillId="0" borderId="63" xfId="0" applyFont="1" applyBorder="1" applyAlignment="1" applyProtection="1">
      <alignment horizontal="center"/>
      <protection hidden="1"/>
    </xf>
    <xf numFmtId="0" fontId="15" fillId="0" borderId="64" xfId="0" applyFont="1" applyBorder="1" applyAlignment="1" applyProtection="1">
      <alignment horizontal="center"/>
      <protection hidden="1"/>
    </xf>
    <xf numFmtId="164" fontId="0" fillId="0" borderId="30" xfId="0" applyNumberFormat="1" applyFill="1" applyBorder="1" applyProtection="1">
      <protection hidden="1"/>
    </xf>
    <xf numFmtId="164" fontId="0" fillId="0" borderId="32" xfId="0" applyNumberFormat="1" applyFill="1" applyBorder="1" applyProtection="1">
      <protection hidden="1"/>
    </xf>
    <xf numFmtId="164" fontId="0" fillId="0" borderId="13" xfId="0" applyNumberFormat="1" applyFill="1" applyBorder="1" applyProtection="1">
      <protection hidden="1"/>
    </xf>
    <xf numFmtId="164" fontId="0" fillId="0" borderId="20" xfId="0" applyNumberFormat="1" applyFill="1" applyBorder="1" applyProtection="1">
      <protection hidden="1"/>
    </xf>
    <xf numFmtId="164" fontId="0" fillId="0" borderId="65" xfId="0" applyNumberFormat="1" applyFill="1" applyBorder="1" applyProtection="1">
      <protection hidden="1"/>
    </xf>
    <xf numFmtId="164" fontId="0" fillId="0" borderId="40" xfId="0" applyNumberFormat="1" applyFill="1" applyBorder="1" applyProtection="1">
      <protection hidden="1"/>
    </xf>
    <xf numFmtId="0" fontId="13" fillId="0" borderId="4" xfId="0" applyFont="1" applyBorder="1" applyAlignment="1" applyProtection="1">
      <alignment horizontal="center" vertical="center"/>
      <protection hidden="1"/>
    </xf>
    <xf numFmtId="0" fontId="16" fillId="0" borderId="36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vertical="center"/>
      <protection hidden="1"/>
    </xf>
    <xf numFmtId="0" fontId="9" fillId="0" borderId="66" xfId="0" applyFont="1" applyBorder="1" applyAlignment="1" applyProtection="1">
      <alignment horizontal="center" vertical="center"/>
      <protection hidden="1"/>
    </xf>
    <xf numFmtId="0" fontId="9" fillId="0" borderId="67" xfId="0" applyFont="1" applyBorder="1" applyAlignment="1" applyProtection="1">
      <alignment horizontal="center" vertical="center"/>
      <protection hidden="1"/>
    </xf>
    <xf numFmtId="0" fontId="9" fillId="3" borderId="67" xfId="0" applyFont="1" applyFill="1" applyBorder="1" applyAlignment="1" applyProtection="1">
      <alignment horizontal="center" vertical="center"/>
      <protection hidden="1"/>
    </xf>
    <xf numFmtId="0" fontId="9" fillId="3" borderId="67" xfId="0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/>
    </xf>
    <xf numFmtId="1" fontId="4" fillId="3" borderId="70" xfId="0" applyNumberFormat="1" applyFont="1" applyFill="1" applyBorder="1" applyAlignment="1" applyProtection="1">
      <alignment horizontal="center"/>
      <protection hidden="1"/>
    </xf>
    <xf numFmtId="1" fontId="4" fillId="3" borderId="71" xfId="0" applyNumberFormat="1" applyFont="1" applyFill="1" applyBorder="1" applyAlignment="1" applyProtection="1">
      <alignment horizontal="center"/>
      <protection hidden="1"/>
    </xf>
    <xf numFmtId="1" fontId="4" fillId="3" borderId="72" xfId="0" applyNumberFormat="1" applyFont="1" applyFill="1" applyBorder="1" applyAlignment="1" applyProtection="1">
      <alignment horizontal="center"/>
      <protection hidden="1"/>
    </xf>
    <xf numFmtId="164" fontId="4" fillId="3" borderId="75" xfId="0" applyNumberFormat="1" applyFont="1" applyFill="1" applyBorder="1" applyAlignment="1" applyProtection="1">
      <alignment horizontal="center"/>
      <protection hidden="1"/>
    </xf>
    <xf numFmtId="1" fontId="4" fillId="3" borderId="75" xfId="0" applyNumberFormat="1" applyFont="1" applyFill="1" applyBorder="1" applyAlignment="1" applyProtection="1">
      <alignment horizontal="center"/>
      <protection hidden="1"/>
    </xf>
    <xf numFmtId="1" fontId="4" fillId="3" borderId="76" xfId="0" applyNumberFormat="1" applyFont="1" applyFill="1" applyBorder="1" applyAlignment="1" applyProtection="1">
      <alignment horizontal="center"/>
      <protection hidden="1"/>
    </xf>
    <xf numFmtId="0" fontId="13" fillId="0" borderId="67" xfId="0" applyFont="1" applyBorder="1" applyAlignment="1" applyProtection="1">
      <alignment horizontal="center" vertical="center" wrapText="1"/>
      <protection hidden="1"/>
    </xf>
    <xf numFmtId="0" fontId="13" fillId="0" borderId="67" xfId="0" applyFont="1" applyFill="1" applyBorder="1" applyAlignment="1" applyProtection="1">
      <alignment horizontal="center" vertical="center" wrapText="1"/>
      <protection hidden="1"/>
    </xf>
    <xf numFmtId="0" fontId="13" fillId="0" borderId="77" xfId="0" applyFont="1" applyFill="1" applyBorder="1" applyAlignment="1" applyProtection="1">
      <alignment horizontal="center" vertical="center" wrapText="1"/>
      <protection hidden="1"/>
    </xf>
    <xf numFmtId="0" fontId="13" fillId="0" borderId="78" xfId="0" applyFont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locked="0"/>
    </xf>
    <xf numFmtId="0" fontId="20" fillId="0" borderId="0" xfId="0" applyFont="1" applyProtection="1">
      <protection locked="0"/>
    </xf>
    <xf numFmtId="164" fontId="15" fillId="0" borderId="71" xfId="0" applyNumberFormat="1" applyFont="1" applyBorder="1" applyAlignment="1" applyProtection="1">
      <alignment horizontal="center"/>
      <protection hidden="1"/>
    </xf>
    <xf numFmtId="1" fontId="15" fillId="0" borderId="71" xfId="0" applyNumberFormat="1" applyFont="1" applyBorder="1" applyAlignment="1" applyProtection="1">
      <alignment horizontal="center"/>
      <protection hidden="1"/>
    </xf>
    <xf numFmtId="1" fontId="15" fillId="0" borderId="79" xfId="0" applyNumberFormat="1" applyFont="1" applyBorder="1" applyAlignment="1" applyProtection="1">
      <alignment horizontal="center"/>
      <protection hidden="1"/>
    </xf>
    <xf numFmtId="164" fontId="15" fillId="0" borderId="72" xfId="0" applyNumberFormat="1" applyFont="1" applyBorder="1" applyAlignment="1" applyProtection="1">
      <alignment horizontal="center"/>
      <protection hidden="1"/>
    </xf>
    <xf numFmtId="1" fontId="15" fillId="0" borderId="72" xfId="0" applyNumberFormat="1" applyFont="1" applyBorder="1" applyAlignment="1" applyProtection="1">
      <alignment horizontal="center"/>
      <protection hidden="1"/>
    </xf>
    <xf numFmtId="1" fontId="15" fillId="0" borderId="80" xfId="0" applyNumberFormat="1" applyFont="1" applyBorder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0" fontId="13" fillId="0" borderId="22" xfId="0" applyFont="1" applyBorder="1" applyAlignment="1" applyProtection="1">
      <protection hidden="1"/>
    </xf>
    <xf numFmtId="0" fontId="15" fillId="0" borderId="83" xfId="0" applyFont="1" applyBorder="1" applyAlignment="1" applyProtection="1">
      <protection hidden="1"/>
    </xf>
    <xf numFmtId="0" fontId="13" fillId="0" borderId="31" xfId="0" applyFont="1" applyBorder="1" applyAlignment="1" applyProtection="1">
      <protection hidden="1"/>
    </xf>
    <xf numFmtId="0" fontId="15" fillId="0" borderId="84" xfId="0" applyFont="1" applyBorder="1" applyAlignment="1" applyProtection="1">
      <protection hidden="1"/>
    </xf>
    <xf numFmtId="0" fontId="13" fillId="0" borderId="22" xfId="0" applyFont="1" applyFill="1" applyBorder="1" applyAlignment="1" applyProtection="1">
      <protection hidden="1"/>
    </xf>
    <xf numFmtId="0" fontId="13" fillId="0" borderId="19" xfId="0" applyFont="1" applyBorder="1" applyAlignment="1" applyProtection="1">
      <protection hidden="1"/>
    </xf>
    <xf numFmtId="0" fontId="15" fillId="0" borderId="81" xfId="0" applyFont="1" applyBorder="1" applyAlignment="1" applyProtection="1">
      <protection hidden="1"/>
    </xf>
    <xf numFmtId="0" fontId="13" fillId="0" borderId="34" xfId="0" applyFont="1" applyBorder="1" applyAlignment="1" applyProtection="1">
      <protection hidden="1"/>
    </xf>
    <xf numFmtId="0" fontId="15" fillId="0" borderId="62" xfId="0" applyFont="1" applyBorder="1" applyAlignment="1" applyProtection="1">
      <protection hidden="1"/>
    </xf>
    <xf numFmtId="0" fontId="13" fillId="0" borderId="85" xfId="0" applyFont="1" applyBorder="1" applyAlignment="1" applyProtection="1">
      <protection hidden="1"/>
    </xf>
    <xf numFmtId="0" fontId="15" fillId="0" borderId="86" xfId="0" applyFont="1" applyBorder="1" applyAlignment="1" applyProtection="1">
      <protection hidden="1"/>
    </xf>
    <xf numFmtId="1" fontId="4" fillId="3" borderId="88" xfId="0" applyNumberFormat="1" applyFont="1" applyFill="1" applyBorder="1" applyAlignment="1" applyProtection="1">
      <alignment horizontal="center"/>
      <protection hidden="1"/>
    </xf>
    <xf numFmtId="1" fontId="4" fillId="3" borderId="89" xfId="0" applyNumberFormat="1" applyFont="1" applyFill="1" applyBorder="1" applyAlignment="1" applyProtection="1">
      <alignment horizontal="center"/>
      <protection hidden="1"/>
    </xf>
    <xf numFmtId="0" fontId="13" fillId="0" borderId="35" xfId="0" applyFont="1" applyBorder="1" applyAlignment="1" applyProtection="1">
      <protection hidden="1"/>
    </xf>
    <xf numFmtId="0" fontId="15" fillId="0" borderId="93" xfId="0" applyFont="1" applyBorder="1" applyAlignment="1" applyProtection="1">
      <protection hidden="1"/>
    </xf>
    <xf numFmtId="0" fontId="13" fillId="0" borderId="90" xfId="0" applyFont="1" applyBorder="1" applyAlignment="1" applyProtection="1">
      <protection hidden="1"/>
    </xf>
    <xf numFmtId="0" fontId="15" fillId="0" borderId="94" xfId="0" applyFont="1" applyBorder="1" applyAlignment="1" applyProtection="1">
      <protection hidden="1"/>
    </xf>
    <xf numFmtId="0" fontId="13" fillId="0" borderId="34" xfId="0" applyFont="1" applyFill="1" applyBorder="1" applyAlignment="1" applyProtection="1">
      <protection hidden="1"/>
    </xf>
    <xf numFmtId="0" fontId="15" fillId="0" borderId="62" xfId="0" applyFont="1" applyFill="1" applyBorder="1" applyAlignment="1" applyProtection="1">
      <protection hidden="1"/>
    </xf>
    <xf numFmtId="0" fontId="15" fillId="0" borderId="96" xfId="0" applyFont="1" applyBorder="1" applyAlignment="1" applyProtection="1">
      <alignment horizontal="center"/>
      <protection hidden="1"/>
    </xf>
    <xf numFmtId="0" fontId="15" fillId="0" borderId="97" xfId="0" applyFont="1" applyBorder="1" applyAlignment="1" applyProtection="1">
      <alignment horizontal="center"/>
      <protection hidden="1"/>
    </xf>
    <xf numFmtId="164" fontId="4" fillId="3" borderId="98" xfId="0" applyNumberFormat="1" applyFont="1" applyFill="1" applyBorder="1" applyAlignment="1" applyProtection="1">
      <alignment horizontal="center"/>
      <protection hidden="1"/>
    </xf>
    <xf numFmtId="1" fontId="4" fillId="3" borderId="98" xfId="0" applyNumberFormat="1" applyFont="1" applyFill="1" applyBorder="1" applyAlignment="1" applyProtection="1">
      <alignment horizontal="center"/>
      <protection hidden="1"/>
    </xf>
    <xf numFmtId="1" fontId="4" fillId="3" borderId="99" xfId="0" applyNumberFormat="1" applyFont="1" applyFill="1" applyBorder="1" applyAlignment="1" applyProtection="1">
      <alignment horizontal="center"/>
      <protection hidden="1"/>
    </xf>
    <xf numFmtId="0" fontId="19" fillId="0" borderId="101" xfId="0" applyFont="1" applyBorder="1" applyAlignment="1" applyProtection="1">
      <alignment horizontal="center" vertical="center"/>
      <protection locked="0"/>
    </xf>
    <xf numFmtId="1" fontId="0" fillId="0" borderId="70" xfId="0" applyNumberFormat="1" applyBorder="1" applyProtection="1">
      <protection hidden="1"/>
    </xf>
    <xf numFmtId="1" fontId="0" fillId="0" borderId="73" xfId="0" applyNumberFormat="1" applyFill="1" applyBorder="1" applyProtection="1">
      <protection hidden="1"/>
    </xf>
    <xf numFmtId="1" fontId="0" fillId="0" borderId="70" xfId="0" applyNumberFormat="1" applyFill="1" applyBorder="1" applyProtection="1">
      <protection hidden="1"/>
    </xf>
    <xf numFmtId="1" fontId="0" fillId="0" borderId="74" xfId="0" applyNumberFormat="1" applyFill="1" applyBorder="1" applyProtection="1">
      <protection hidden="1"/>
    </xf>
    <xf numFmtId="1" fontId="0" fillId="0" borderId="72" xfId="0" applyNumberFormat="1" applyFill="1" applyBorder="1" applyProtection="1">
      <protection hidden="1"/>
    </xf>
    <xf numFmtId="1" fontId="0" fillId="0" borderId="71" xfId="0" applyNumberFormat="1" applyFill="1" applyBorder="1" applyProtection="1">
      <protection hidden="1"/>
    </xf>
    <xf numFmtId="1" fontId="0" fillId="0" borderId="69" xfId="0" applyNumberFormat="1" applyFill="1" applyBorder="1" applyProtection="1">
      <protection hidden="1"/>
    </xf>
    <xf numFmtId="164" fontId="1" fillId="0" borderId="0" xfId="0" applyNumberFormat="1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65" xfId="0" applyFill="1" applyBorder="1" applyAlignment="1" applyProtection="1">
      <alignment horizontal="center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30" xfId="0" applyFill="1" applyBorder="1" applyAlignment="1" applyProtection="1">
      <alignment horizontal="center"/>
      <protection hidden="1"/>
    </xf>
    <xf numFmtId="0" fontId="0" fillId="0" borderId="102" xfId="0" applyFill="1" applyBorder="1" applyAlignment="1" applyProtection="1">
      <alignment horizontal="center"/>
      <protection hidden="1"/>
    </xf>
    <xf numFmtId="0" fontId="0" fillId="0" borderId="62" xfId="0" applyFill="1" applyBorder="1" applyAlignment="1" applyProtection="1">
      <alignment horizontal="center"/>
      <protection hidden="1"/>
    </xf>
    <xf numFmtId="0" fontId="0" fillId="0" borderId="81" xfId="0" applyFill="1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93" xfId="0" applyFill="1" applyBorder="1" applyAlignment="1" applyProtection="1">
      <alignment horizontal="center"/>
      <protection hidden="1"/>
    </xf>
    <xf numFmtId="0" fontId="11" fillId="0" borderId="58" xfId="0" applyFont="1" applyBorder="1" applyAlignment="1" applyProtection="1">
      <alignment horizontal="center"/>
      <protection locked="0"/>
    </xf>
    <xf numFmtId="0" fontId="11" fillId="0" borderId="57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0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64" fontId="4" fillId="3" borderId="104" xfId="0" applyNumberFormat="1" applyFont="1" applyFill="1" applyBorder="1" applyAlignment="1" applyProtection="1">
      <alignment horizontal="center"/>
      <protection hidden="1"/>
    </xf>
    <xf numFmtId="1" fontId="4" fillId="3" borderId="104" xfId="0" applyNumberFormat="1" applyFont="1" applyFill="1" applyBorder="1" applyAlignment="1" applyProtection="1">
      <alignment horizontal="center"/>
      <protection hidden="1"/>
    </xf>
    <xf numFmtId="1" fontId="4" fillId="3" borderId="105" xfId="0" applyNumberFormat="1" applyFont="1" applyFill="1" applyBorder="1" applyAlignment="1" applyProtection="1">
      <alignment horizontal="center"/>
      <protection hidden="1"/>
    </xf>
    <xf numFmtId="164" fontId="15" fillId="0" borderId="75" xfId="0" applyNumberFormat="1" applyFont="1" applyBorder="1" applyAlignment="1" applyProtection="1">
      <alignment horizontal="center"/>
      <protection hidden="1"/>
    </xf>
    <xf numFmtId="1" fontId="15" fillId="0" borderId="75" xfId="0" applyNumberFormat="1" applyFont="1" applyBorder="1" applyAlignment="1" applyProtection="1">
      <alignment horizontal="center"/>
      <protection hidden="1"/>
    </xf>
    <xf numFmtId="1" fontId="15" fillId="0" borderId="106" xfId="0" applyNumberFormat="1" applyFont="1" applyBorder="1" applyAlignment="1" applyProtection="1">
      <alignment horizontal="center"/>
      <protection hidden="1"/>
    </xf>
    <xf numFmtId="0" fontId="19" fillId="0" borderId="101" xfId="0" applyFont="1" applyBorder="1" applyAlignment="1" applyProtection="1">
      <alignment horizontal="center" vertical="center" wrapText="1"/>
      <protection locked="0"/>
    </xf>
    <xf numFmtId="0" fontId="20" fillId="0" borderId="107" xfId="0" applyFont="1" applyBorder="1" applyProtection="1">
      <protection locked="0"/>
    </xf>
    <xf numFmtId="0" fontId="20" fillId="0" borderId="24" xfId="0" applyFont="1" applyBorder="1" applyProtection="1">
      <protection locked="0"/>
    </xf>
    <xf numFmtId="164" fontId="3" fillId="0" borderId="82" xfId="0" applyNumberFormat="1" applyFont="1" applyBorder="1" applyAlignment="1" applyProtection="1">
      <alignment horizontal="center"/>
      <protection hidden="1"/>
    </xf>
    <xf numFmtId="164" fontId="13" fillId="0" borderId="31" xfId="0" applyNumberFormat="1" applyFont="1" applyBorder="1" applyAlignment="1" applyProtection="1">
      <alignment horizontal="center"/>
      <protection hidden="1"/>
    </xf>
    <xf numFmtId="164" fontId="13" fillId="0" borderId="19" xfId="0" applyNumberFormat="1" applyFont="1" applyBorder="1" applyAlignment="1" applyProtection="1">
      <alignment horizontal="center"/>
      <protection hidden="1"/>
    </xf>
    <xf numFmtId="164" fontId="13" fillId="0" borderId="34" xfId="0" applyNumberFormat="1" applyFont="1" applyBorder="1" applyAlignment="1" applyProtection="1">
      <alignment horizontal="center"/>
      <protection hidden="1"/>
    </xf>
    <xf numFmtId="164" fontId="0" fillId="0" borderId="102" xfId="0" applyNumberFormat="1" applyFill="1" applyBorder="1" applyProtection="1">
      <protection hidden="1"/>
    </xf>
    <xf numFmtId="164" fontId="0" fillId="0" borderId="41" xfId="0" applyNumberFormat="1" applyFill="1" applyBorder="1" applyProtection="1">
      <protection hidden="1"/>
    </xf>
    <xf numFmtId="0" fontId="24" fillId="0" borderId="101" xfId="0" applyFont="1" applyBorder="1" applyAlignment="1" applyProtection="1">
      <alignment horizontal="center" vertical="center" wrapText="1"/>
      <protection locked="0"/>
    </xf>
    <xf numFmtId="164" fontId="14" fillId="0" borderId="31" xfId="0" applyNumberFormat="1" applyFont="1" applyBorder="1" applyAlignment="1" applyProtection="1">
      <alignment horizontal="center"/>
      <protection hidden="1"/>
    </xf>
    <xf numFmtId="164" fontId="14" fillId="0" borderId="19" xfId="0" applyNumberFormat="1" applyFont="1" applyBorder="1" applyAlignment="1" applyProtection="1">
      <alignment horizontal="center"/>
      <protection hidden="1"/>
    </xf>
    <xf numFmtId="1" fontId="25" fillId="0" borderId="31" xfId="0" applyNumberFormat="1" applyFont="1" applyBorder="1" applyAlignment="1" applyProtection="1">
      <alignment horizontal="center"/>
      <protection locked="0"/>
    </xf>
    <xf numFmtId="1" fontId="25" fillId="0" borderId="19" xfId="0" applyNumberFormat="1" applyFont="1" applyBorder="1" applyAlignment="1" applyProtection="1">
      <alignment horizontal="center"/>
      <protection locked="0"/>
    </xf>
    <xf numFmtId="1" fontId="25" fillId="0" borderId="34" xfId="0" applyNumberFormat="1" applyFont="1" applyBorder="1" applyAlignment="1" applyProtection="1">
      <alignment horizontal="center"/>
      <protection locked="0"/>
    </xf>
    <xf numFmtId="164" fontId="14" fillId="0" borderId="30" xfId="0" applyNumberFormat="1" applyFont="1" applyBorder="1" applyAlignment="1" applyProtection="1">
      <alignment horizontal="center"/>
      <protection hidden="1"/>
    </xf>
    <xf numFmtId="164" fontId="14" fillId="0" borderId="13" xfId="0" applyNumberFormat="1" applyFont="1" applyBorder="1" applyAlignment="1" applyProtection="1">
      <alignment horizontal="center"/>
      <protection hidden="1"/>
    </xf>
    <xf numFmtId="164" fontId="14" fillId="0" borderId="65" xfId="0" applyNumberFormat="1" applyFont="1" applyBorder="1" applyAlignment="1" applyProtection="1">
      <alignment horizontal="center"/>
      <protection hidden="1"/>
    </xf>
    <xf numFmtId="164" fontId="0" fillId="0" borderId="108" xfId="0" applyNumberFormat="1" applyFill="1" applyBorder="1" applyProtection="1">
      <protection hidden="1"/>
    </xf>
    <xf numFmtId="164" fontId="0" fillId="0" borderId="109" xfId="0" applyNumberFormat="1" applyFill="1" applyBorder="1" applyProtection="1">
      <protection hidden="1"/>
    </xf>
    <xf numFmtId="1" fontId="4" fillId="3" borderId="109" xfId="0" applyNumberFormat="1" applyFont="1" applyFill="1" applyBorder="1" applyAlignment="1" applyProtection="1">
      <alignment horizontal="center"/>
      <protection hidden="1"/>
    </xf>
    <xf numFmtId="164" fontId="4" fillId="3" borderId="109" xfId="0" applyNumberFormat="1" applyFont="1" applyFill="1" applyBorder="1" applyAlignment="1" applyProtection="1">
      <alignment horizontal="center"/>
      <protection hidden="1"/>
    </xf>
    <xf numFmtId="1" fontId="4" fillId="3" borderId="110" xfId="0" applyNumberFormat="1" applyFont="1" applyFill="1" applyBorder="1" applyAlignment="1" applyProtection="1">
      <alignment horizontal="center"/>
      <protection hidden="1"/>
    </xf>
    <xf numFmtId="164" fontId="4" fillId="3" borderId="110" xfId="0" applyNumberFormat="1" applyFont="1" applyFill="1" applyBorder="1" applyAlignment="1" applyProtection="1">
      <alignment horizontal="center"/>
      <protection hidden="1"/>
    </xf>
    <xf numFmtId="1" fontId="4" fillId="3" borderId="111" xfId="0" applyNumberFormat="1" applyFont="1" applyFill="1" applyBorder="1" applyAlignment="1" applyProtection="1">
      <alignment horizontal="center"/>
      <protection hidden="1"/>
    </xf>
    <xf numFmtId="164" fontId="15" fillId="0" borderId="112" xfId="0" applyNumberFormat="1" applyFont="1" applyBorder="1" applyAlignment="1" applyProtection="1">
      <alignment horizontal="center"/>
      <protection hidden="1"/>
    </xf>
    <xf numFmtId="164" fontId="15" fillId="0" borderId="113" xfId="0" applyNumberFormat="1" applyFont="1" applyBorder="1" applyAlignment="1" applyProtection="1">
      <alignment horizontal="center"/>
      <protection hidden="1"/>
    </xf>
    <xf numFmtId="164" fontId="15" fillId="0" borderId="110" xfId="0" applyNumberFormat="1" applyFont="1" applyBorder="1" applyAlignment="1" applyProtection="1">
      <alignment horizontal="center"/>
      <protection hidden="1"/>
    </xf>
    <xf numFmtId="1" fontId="15" fillId="0" borderId="110" xfId="0" applyNumberFormat="1" applyFont="1" applyBorder="1" applyAlignment="1" applyProtection="1">
      <alignment horizontal="center"/>
      <protection hidden="1"/>
    </xf>
    <xf numFmtId="1" fontId="15" fillId="0" borderId="114" xfId="0" applyNumberFormat="1" applyFont="1" applyBorder="1" applyAlignment="1" applyProtection="1">
      <alignment horizontal="center"/>
      <protection hidden="1"/>
    </xf>
    <xf numFmtId="0" fontId="26" fillId="0" borderId="34" xfId="0" applyFont="1" applyBorder="1" applyProtection="1">
      <protection locked="0"/>
    </xf>
    <xf numFmtId="1" fontId="4" fillId="3" borderId="115" xfId="0" applyNumberFormat="1" applyFont="1" applyFill="1" applyBorder="1" applyAlignment="1" applyProtection="1">
      <alignment horizontal="center"/>
      <protection hidden="1"/>
    </xf>
    <xf numFmtId="164" fontId="0" fillId="2" borderId="113" xfId="0" applyNumberFormat="1" applyFill="1" applyBorder="1" applyProtection="1">
      <protection hidden="1"/>
    </xf>
    <xf numFmtId="164" fontId="0" fillId="2" borderId="75" xfId="0" applyNumberFormat="1" applyFill="1" applyBorder="1" applyProtection="1">
      <protection hidden="1"/>
    </xf>
    <xf numFmtId="1" fontId="4" fillId="2" borderId="75" xfId="0" applyNumberFormat="1" applyFont="1" applyFill="1" applyBorder="1" applyAlignment="1" applyProtection="1">
      <alignment horizontal="center"/>
      <protection hidden="1"/>
    </xf>
    <xf numFmtId="164" fontId="4" fillId="2" borderId="75" xfId="0" applyNumberFormat="1" applyFont="1" applyFill="1" applyBorder="1" applyAlignment="1" applyProtection="1">
      <alignment horizontal="center"/>
      <protection hidden="1"/>
    </xf>
    <xf numFmtId="1" fontId="4" fillId="2" borderId="76" xfId="0" applyNumberFormat="1" applyFont="1" applyFill="1" applyBorder="1" applyAlignment="1" applyProtection="1">
      <alignment horizontal="center"/>
      <protection hidden="1"/>
    </xf>
    <xf numFmtId="1" fontId="4" fillId="3" borderId="121" xfId="0" applyNumberFormat="1" applyFont="1" applyFill="1" applyBorder="1" applyAlignment="1" applyProtection="1">
      <alignment horizontal="center"/>
      <protection hidden="1"/>
    </xf>
    <xf numFmtId="164" fontId="4" fillId="3" borderId="121" xfId="0" applyNumberFormat="1" applyFont="1" applyFill="1" applyBorder="1" applyAlignment="1" applyProtection="1">
      <alignment horizontal="center"/>
      <protection hidden="1"/>
    </xf>
    <xf numFmtId="1" fontId="4" fillId="3" borderId="122" xfId="0" applyNumberFormat="1" applyFont="1" applyFill="1" applyBorder="1" applyAlignment="1" applyProtection="1">
      <alignment horizontal="center"/>
      <protection hidden="1"/>
    </xf>
    <xf numFmtId="164" fontId="0" fillId="0" borderId="117" xfId="0" applyNumberFormat="1" applyFill="1" applyBorder="1" applyProtection="1">
      <protection hidden="1"/>
    </xf>
    <xf numFmtId="164" fontId="0" fillId="0" borderId="118" xfId="0" applyNumberFormat="1" applyFill="1" applyBorder="1" applyProtection="1">
      <protection hidden="1"/>
    </xf>
    <xf numFmtId="164" fontId="0" fillId="0" borderId="116" xfId="0" applyNumberFormat="1" applyFill="1" applyBorder="1" applyProtection="1">
      <protection hidden="1"/>
    </xf>
    <xf numFmtId="164" fontId="0" fillId="0" borderId="110" xfId="0" applyNumberFormat="1" applyFill="1" applyBorder="1" applyProtection="1">
      <protection hidden="1"/>
    </xf>
    <xf numFmtId="164" fontId="0" fillId="0" borderId="120" xfId="0" applyNumberFormat="1" applyFill="1" applyBorder="1" applyProtection="1">
      <protection hidden="1"/>
    </xf>
    <xf numFmtId="164" fontId="0" fillId="0" borderId="121" xfId="0" applyNumberFormat="1" applyFill="1" applyBorder="1" applyProtection="1">
      <protection hidden="1"/>
    </xf>
    <xf numFmtId="164" fontId="0" fillId="0" borderId="113" xfId="0" applyNumberFormat="1" applyFill="1" applyBorder="1" applyProtection="1">
      <protection hidden="1"/>
    </xf>
    <xf numFmtId="164" fontId="0" fillId="0" borderId="75" xfId="0" applyNumberFormat="1" applyFill="1" applyBorder="1" applyProtection="1">
      <protection hidden="1"/>
    </xf>
    <xf numFmtId="164" fontId="0" fillId="0" borderId="100" xfId="0" applyNumberFormat="1" applyFill="1" applyBorder="1" applyProtection="1">
      <protection hidden="1"/>
    </xf>
    <xf numFmtId="164" fontId="0" fillId="0" borderId="98" xfId="0" applyNumberFormat="1" applyFill="1" applyBorder="1" applyProtection="1">
      <protection hidden="1"/>
    </xf>
    <xf numFmtId="164" fontId="0" fillId="0" borderId="123" xfId="0" applyNumberFormat="1" applyFill="1" applyBorder="1" applyProtection="1">
      <protection hidden="1"/>
    </xf>
    <xf numFmtId="164" fontId="0" fillId="0" borderId="104" xfId="0" applyNumberFormat="1" applyFill="1" applyBorder="1" applyProtection="1">
      <protection hidden="1"/>
    </xf>
    <xf numFmtId="164" fontId="15" fillId="0" borderId="116" xfId="0" applyNumberFormat="1" applyFont="1" applyBorder="1" applyAlignment="1" applyProtection="1">
      <alignment horizontal="center"/>
      <protection hidden="1"/>
    </xf>
    <xf numFmtId="0" fontId="27" fillId="0" borderId="124" xfId="0" applyFont="1" applyBorder="1" applyAlignment="1">
      <alignment horizontal="center"/>
    </xf>
    <xf numFmtId="0" fontId="27" fillId="0" borderId="125" xfId="0" applyFont="1" applyBorder="1" applyAlignment="1">
      <alignment horizontal="center"/>
    </xf>
    <xf numFmtId="0" fontId="28" fillId="0" borderId="125" xfId="0" applyFont="1" applyBorder="1" applyAlignment="1">
      <alignment horizontal="center"/>
    </xf>
    <xf numFmtId="0" fontId="29" fillId="0" borderId="125" xfId="0" applyFont="1" applyBorder="1" applyAlignment="1">
      <alignment horizontal="center"/>
    </xf>
    <xf numFmtId="0" fontId="30" fillId="0" borderId="125" xfId="0" applyFont="1" applyBorder="1" applyAlignment="1">
      <alignment horizontal="center"/>
    </xf>
    <xf numFmtId="0" fontId="31" fillId="0" borderId="126" xfId="0" applyFont="1" applyBorder="1" applyAlignment="1">
      <alignment horizontal="center"/>
    </xf>
    <xf numFmtId="0" fontId="32" fillId="0" borderId="126" xfId="0" applyFont="1" applyBorder="1" applyAlignment="1">
      <alignment horizontal="center"/>
    </xf>
    <xf numFmtId="0" fontId="31" fillId="0" borderId="127" xfId="0" applyFont="1" applyBorder="1" applyAlignment="1">
      <alignment horizontal="center"/>
    </xf>
    <xf numFmtId="49" fontId="0" fillId="0" borderId="0" xfId="0" applyNumberFormat="1"/>
    <xf numFmtId="164" fontId="32" fillId="0" borderId="126" xfId="0" applyNumberFormat="1" applyFont="1" applyBorder="1" applyAlignment="1">
      <alignment horizontal="center"/>
    </xf>
    <xf numFmtId="0" fontId="11" fillId="0" borderId="34" xfId="0" applyFont="1" applyBorder="1" applyAlignment="1" applyProtection="1">
      <alignment horizontal="center" vertical="center"/>
      <protection locked="0"/>
    </xf>
    <xf numFmtId="0" fontId="13" fillId="0" borderId="23" xfId="0" applyFont="1" applyBorder="1" applyAlignment="1" applyProtection="1">
      <alignment horizontal="center" vertical="center"/>
      <protection hidden="1"/>
    </xf>
    <xf numFmtId="0" fontId="11" fillId="0" borderId="138" xfId="0" applyFont="1" applyBorder="1" applyAlignment="1" applyProtection="1">
      <alignment horizontal="center" vertical="center"/>
      <protection locked="0"/>
    </xf>
    <xf numFmtId="0" fontId="10" fillId="0" borderId="139" xfId="0" applyFont="1" applyBorder="1" applyAlignment="1" applyProtection="1">
      <alignment horizontal="center" vertical="center"/>
      <protection locked="0"/>
    </xf>
    <xf numFmtId="0" fontId="11" fillId="0" borderId="140" xfId="0" applyFont="1" applyBorder="1" applyAlignment="1" applyProtection="1">
      <alignment horizontal="center" vertical="center"/>
      <protection locked="0"/>
    </xf>
    <xf numFmtId="0" fontId="34" fillId="0" borderId="34" xfId="0" applyFont="1" applyBorder="1" applyProtection="1">
      <protection locked="0"/>
    </xf>
    <xf numFmtId="0" fontId="15" fillId="0" borderId="39" xfId="0" applyFont="1" applyBorder="1" applyAlignment="1" applyProtection="1">
      <alignment horizontal="center"/>
      <protection hidden="1"/>
    </xf>
    <xf numFmtId="0" fontId="35" fillId="0" borderId="40" xfId="0" applyFont="1" applyBorder="1" applyAlignment="1" applyProtection="1">
      <alignment horizontal="center"/>
      <protection locked="0"/>
    </xf>
    <xf numFmtId="164" fontId="0" fillId="0" borderId="141" xfId="0" applyNumberFormat="1" applyFill="1" applyBorder="1" applyProtection="1">
      <protection hidden="1"/>
    </xf>
    <xf numFmtId="164" fontId="0" fillId="0" borderId="142" xfId="0" applyNumberFormat="1" applyFill="1" applyBorder="1" applyProtection="1">
      <protection hidden="1"/>
    </xf>
    <xf numFmtId="164" fontId="0" fillId="0" borderId="143" xfId="0" applyNumberFormat="1" applyFill="1" applyBorder="1" applyProtection="1">
      <protection hidden="1"/>
    </xf>
    <xf numFmtId="0" fontId="9" fillId="0" borderId="144" xfId="0" applyFont="1" applyBorder="1" applyAlignment="1" applyProtection="1">
      <alignment horizontal="center" vertical="center"/>
      <protection hidden="1"/>
    </xf>
    <xf numFmtId="164" fontId="0" fillId="0" borderId="55" xfId="0" applyNumberFormat="1" applyFill="1" applyBorder="1" applyProtection="1">
      <protection hidden="1"/>
    </xf>
    <xf numFmtId="164" fontId="0" fillId="0" borderId="37" xfId="0" applyNumberFormat="1" applyFill="1" applyBorder="1" applyProtection="1">
      <protection hidden="1"/>
    </xf>
    <xf numFmtId="164" fontId="0" fillId="0" borderId="52" xfId="0" applyNumberFormat="1" applyFill="1" applyBorder="1" applyProtection="1">
      <protection hidden="1"/>
    </xf>
    <xf numFmtId="0" fontId="11" fillId="0" borderId="34" xfId="0" applyFont="1" applyBorder="1" applyAlignment="1" applyProtection="1">
      <alignment horizontal="center" vertical="center"/>
      <protection locked="0"/>
    </xf>
    <xf numFmtId="164" fontId="0" fillId="0" borderId="145" xfId="0" applyNumberFormat="1" applyFill="1" applyBorder="1" applyProtection="1">
      <protection hidden="1"/>
    </xf>
    <xf numFmtId="164" fontId="0" fillId="0" borderId="146" xfId="0" applyNumberFormat="1" applyFill="1" applyBorder="1" applyProtection="1">
      <protection hidden="1"/>
    </xf>
    <xf numFmtId="164" fontId="0" fillId="0" borderId="147" xfId="0" applyNumberFormat="1" applyFill="1" applyBorder="1" applyProtection="1">
      <protection hidden="1"/>
    </xf>
    <xf numFmtId="164" fontId="0" fillId="0" borderId="150" xfId="0" applyNumberFormat="1" applyFill="1" applyBorder="1" applyProtection="1">
      <protection hidden="1"/>
    </xf>
    <xf numFmtId="164" fontId="0" fillId="0" borderId="151" xfId="0" applyNumberFormat="1" applyFill="1" applyBorder="1" applyProtection="1">
      <protection hidden="1"/>
    </xf>
    <xf numFmtId="1" fontId="4" fillId="4" borderId="142" xfId="0" applyNumberFormat="1" applyFont="1" applyFill="1" applyBorder="1" applyAlignment="1" applyProtection="1">
      <alignment horizontal="center"/>
      <protection hidden="1"/>
    </xf>
    <xf numFmtId="164" fontId="4" fillId="4" borderId="75" xfId="0" applyNumberFormat="1" applyFont="1" applyFill="1" applyBorder="1" applyAlignment="1" applyProtection="1">
      <alignment horizontal="center"/>
      <protection hidden="1"/>
    </xf>
    <xf numFmtId="1" fontId="4" fillId="4" borderId="75" xfId="0" applyNumberFormat="1" applyFont="1" applyFill="1" applyBorder="1" applyAlignment="1" applyProtection="1">
      <alignment horizontal="center"/>
      <protection hidden="1"/>
    </xf>
    <xf numFmtId="1" fontId="4" fillId="4" borderId="76" xfId="0" applyNumberFormat="1" applyFont="1" applyFill="1" applyBorder="1" applyAlignment="1" applyProtection="1">
      <alignment horizontal="center"/>
      <protection hidden="1"/>
    </xf>
    <xf numFmtId="0" fontId="9" fillId="4" borderId="67" xfId="0" applyFont="1" applyFill="1" applyBorder="1" applyAlignment="1" applyProtection="1">
      <alignment horizontal="center" vertical="center"/>
      <protection hidden="1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1" fontId="4" fillId="4" borderId="141" xfId="0" applyNumberFormat="1" applyFont="1" applyFill="1" applyBorder="1" applyAlignment="1" applyProtection="1">
      <alignment horizontal="center"/>
      <protection hidden="1"/>
    </xf>
    <xf numFmtId="164" fontId="4" fillId="4" borderId="98" xfId="0" applyNumberFormat="1" applyFont="1" applyFill="1" applyBorder="1" applyAlignment="1" applyProtection="1">
      <alignment horizontal="center"/>
      <protection hidden="1"/>
    </xf>
    <xf numFmtId="1" fontId="4" fillId="4" borderId="98" xfId="0" applyNumberFormat="1" applyFont="1" applyFill="1" applyBorder="1" applyAlignment="1" applyProtection="1">
      <alignment horizontal="center"/>
      <protection hidden="1"/>
    </xf>
    <xf numFmtId="1" fontId="4" fillId="4" borderId="99" xfId="0" applyNumberFormat="1" applyFont="1" applyFill="1" applyBorder="1" applyAlignment="1" applyProtection="1">
      <alignment horizontal="center"/>
      <protection hidden="1"/>
    </xf>
    <xf numFmtId="1" fontId="4" fillId="4" borderId="148" xfId="0" applyNumberFormat="1" applyFont="1" applyFill="1" applyBorder="1" applyAlignment="1" applyProtection="1">
      <alignment horizontal="center"/>
      <protection hidden="1"/>
    </xf>
    <xf numFmtId="164" fontId="4" fillId="4" borderId="104" xfId="0" applyNumberFormat="1" applyFont="1" applyFill="1" applyBorder="1" applyAlignment="1" applyProtection="1">
      <alignment horizontal="center"/>
      <protection hidden="1"/>
    </xf>
    <xf numFmtId="1" fontId="4" fillId="4" borderId="104" xfId="0" applyNumberFormat="1" applyFont="1" applyFill="1" applyBorder="1" applyAlignment="1" applyProtection="1">
      <alignment horizontal="center"/>
      <protection hidden="1"/>
    </xf>
    <xf numFmtId="1" fontId="4" fillId="4" borderId="105" xfId="0" applyNumberFormat="1" applyFont="1" applyFill="1" applyBorder="1" applyAlignment="1" applyProtection="1">
      <alignment horizontal="center"/>
      <protection hidden="1"/>
    </xf>
    <xf numFmtId="1" fontId="4" fillId="4" borderId="149" xfId="0" applyNumberFormat="1" applyFont="1" applyFill="1" applyBorder="1" applyAlignment="1" applyProtection="1">
      <alignment horizontal="center"/>
      <protection hidden="1"/>
    </xf>
    <xf numFmtId="164" fontId="4" fillId="4" borderId="109" xfId="0" applyNumberFormat="1" applyFont="1" applyFill="1" applyBorder="1" applyAlignment="1" applyProtection="1">
      <alignment horizontal="center"/>
      <protection hidden="1"/>
    </xf>
    <xf numFmtId="1" fontId="4" fillId="4" borderId="109" xfId="0" applyNumberFormat="1" applyFont="1" applyFill="1" applyBorder="1" applyAlignment="1" applyProtection="1">
      <alignment horizontal="center"/>
      <protection hidden="1"/>
    </xf>
    <xf numFmtId="1" fontId="4" fillId="4" borderId="115" xfId="0" applyNumberFormat="1" applyFont="1" applyFill="1" applyBorder="1" applyAlignment="1" applyProtection="1">
      <alignment horizontal="center"/>
      <protection hidden="1"/>
    </xf>
    <xf numFmtId="1" fontId="4" fillId="4" borderId="143" xfId="0" applyNumberFormat="1" applyFont="1" applyFill="1" applyBorder="1" applyAlignment="1" applyProtection="1">
      <alignment horizontal="center"/>
      <protection hidden="1"/>
    </xf>
    <xf numFmtId="164" fontId="4" fillId="4" borderId="110" xfId="0" applyNumberFormat="1" applyFont="1" applyFill="1" applyBorder="1" applyAlignment="1" applyProtection="1">
      <alignment horizontal="center"/>
      <protection hidden="1"/>
    </xf>
    <xf numFmtId="1" fontId="4" fillId="4" borderId="110" xfId="0" applyNumberFormat="1" applyFont="1" applyFill="1" applyBorder="1" applyAlignment="1" applyProtection="1">
      <alignment horizontal="center"/>
      <protection hidden="1"/>
    </xf>
    <xf numFmtId="1" fontId="4" fillId="4" borderId="111" xfId="0" applyNumberFormat="1" applyFont="1" applyFill="1" applyBorder="1" applyAlignment="1" applyProtection="1">
      <alignment horizontal="center"/>
      <protection hidden="1"/>
    </xf>
    <xf numFmtId="1" fontId="0" fillId="0" borderId="121" xfId="0" applyNumberFormat="1" applyFill="1" applyBorder="1" applyProtection="1">
      <protection hidden="1"/>
    </xf>
    <xf numFmtId="164" fontId="0" fillId="0" borderId="153" xfId="0" applyNumberFormat="1" applyFill="1" applyBorder="1" applyProtection="1">
      <protection hidden="1"/>
    </xf>
    <xf numFmtId="164" fontId="0" fillId="0" borderId="154" xfId="0" applyNumberFormat="1" applyFill="1" applyBorder="1" applyProtection="1">
      <protection hidden="1"/>
    </xf>
    <xf numFmtId="164" fontId="0" fillId="0" borderId="152" xfId="0" applyNumberFormat="1" applyFill="1" applyBorder="1" applyAlignment="1" applyProtection="1">
      <alignment horizontal="right"/>
      <protection hidden="1"/>
    </xf>
    <xf numFmtId="1" fontId="4" fillId="5" borderId="75" xfId="0" applyNumberFormat="1" applyFont="1" applyFill="1" applyBorder="1" applyAlignment="1" applyProtection="1">
      <alignment horizontal="center"/>
      <protection hidden="1"/>
    </xf>
    <xf numFmtId="164" fontId="4" fillId="5" borderId="75" xfId="0" applyNumberFormat="1" applyFont="1" applyFill="1" applyBorder="1" applyAlignment="1" applyProtection="1">
      <alignment horizontal="center"/>
      <protection hidden="1"/>
    </xf>
    <xf numFmtId="1" fontId="4" fillId="5" borderId="76" xfId="0" applyNumberFormat="1" applyFont="1" applyFill="1" applyBorder="1" applyAlignment="1" applyProtection="1">
      <alignment horizontal="center"/>
      <protection hidden="1"/>
    </xf>
    <xf numFmtId="164" fontId="14" fillId="0" borderId="102" xfId="0" applyNumberFormat="1" applyFont="1" applyBorder="1" applyAlignment="1" applyProtection="1">
      <alignment horizontal="center"/>
      <protection hidden="1"/>
    </xf>
    <xf numFmtId="1" fontId="25" fillId="0" borderId="35" xfId="0" applyNumberFormat="1" applyFont="1" applyBorder="1" applyAlignment="1" applyProtection="1">
      <alignment horizontal="center"/>
      <protection locked="0"/>
    </xf>
    <xf numFmtId="164" fontId="13" fillId="0" borderId="35" xfId="0" applyNumberFormat="1" applyFont="1" applyBorder="1" applyAlignment="1" applyProtection="1">
      <alignment horizontal="center"/>
      <protection hidden="1"/>
    </xf>
    <xf numFmtId="0" fontId="15" fillId="0" borderId="62" xfId="0" applyFont="1" applyBorder="1" applyAlignment="1" applyProtection="1">
      <alignment horizontal="center"/>
      <protection locked="0"/>
    </xf>
    <xf numFmtId="0" fontId="7" fillId="0" borderId="0" xfId="1" applyProtection="1">
      <protection hidden="1"/>
    </xf>
    <xf numFmtId="0" fontId="13" fillId="0" borderId="4" xfId="1" applyFont="1" applyBorder="1" applyAlignment="1" applyProtection="1">
      <alignment horizontal="center" vertical="center"/>
      <protection hidden="1"/>
    </xf>
    <xf numFmtId="0" fontId="11" fillId="0" borderId="57" xfId="1" applyFont="1" applyBorder="1" applyAlignment="1" applyProtection="1">
      <alignment horizontal="center" vertical="center"/>
      <protection locked="0"/>
    </xf>
    <xf numFmtId="0" fontId="10" fillId="0" borderId="55" xfId="1" applyFont="1" applyBorder="1" applyAlignment="1" applyProtection="1">
      <alignment horizontal="center" vertical="center"/>
      <protection locked="0"/>
    </xf>
    <xf numFmtId="0" fontId="11" fillId="0" borderId="56" xfId="1" applyFont="1" applyBorder="1" applyAlignment="1" applyProtection="1">
      <alignment horizontal="center" vertical="center"/>
      <protection locked="0"/>
    </xf>
    <xf numFmtId="0" fontId="14" fillId="3" borderId="138" xfId="1" applyFont="1" applyFill="1" applyBorder="1" applyAlignment="1" applyProtection="1">
      <alignment horizontal="center" vertical="center"/>
      <protection hidden="1"/>
    </xf>
    <xf numFmtId="0" fontId="14" fillId="3" borderId="139" xfId="1" applyFont="1" applyFill="1" applyBorder="1" applyAlignment="1" applyProtection="1">
      <alignment horizontal="center" vertical="center"/>
      <protection hidden="1"/>
    </xf>
    <xf numFmtId="0" fontId="14" fillId="3" borderId="14" xfId="1" applyFont="1" applyFill="1" applyBorder="1" applyAlignment="1" applyProtection="1">
      <alignment horizontal="center" vertical="center"/>
      <protection hidden="1"/>
    </xf>
    <xf numFmtId="0" fontId="13" fillId="3" borderId="139" xfId="1" applyFont="1" applyFill="1" applyBorder="1" applyAlignment="1" applyProtection="1">
      <alignment horizontal="center" vertical="center" wrapText="1"/>
      <protection hidden="1"/>
    </xf>
    <xf numFmtId="0" fontId="13" fillId="3" borderId="156" xfId="1" applyFont="1" applyFill="1" applyBorder="1" applyAlignment="1" applyProtection="1">
      <alignment horizontal="center" vertical="center" wrapText="1"/>
      <protection hidden="1"/>
    </xf>
    <xf numFmtId="0" fontId="15" fillId="0" borderId="15" xfId="1" applyFont="1" applyBorder="1" applyAlignment="1" applyProtection="1">
      <alignment horizontal="center"/>
      <protection hidden="1"/>
    </xf>
    <xf numFmtId="0" fontId="13" fillId="0" borderId="34" xfId="1" applyFont="1" applyBorder="1" applyProtection="1">
      <protection locked="0"/>
    </xf>
    <xf numFmtId="0" fontId="15" fillId="0" borderId="40" xfId="1" applyFont="1" applyBorder="1" applyAlignment="1" applyProtection="1">
      <alignment horizontal="center"/>
      <protection locked="0"/>
    </xf>
    <xf numFmtId="0" fontId="15" fillId="0" borderId="16" xfId="1" applyFont="1" applyBorder="1" applyAlignment="1" applyProtection="1">
      <alignment horizontal="center"/>
      <protection hidden="1"/>
    </xf>
    <xf numFmtId="0" fontId="13" fillId="0" borderId="19" xfId="1" applyFont="1" applyBorder="1" applyProtection="1">
      <protection locked="0"/>
    </xf>
    <xf numFmtId="0" fontId="15" fillId="0" borderId="20" xfId="1" applyFont="1" applyBorder="1" applyAlignment="1" applyProtection="1">
      <alignment horizontal="center"/>
      <protection locked="0"/>
    </xf>
    <xf numFmtId="0" fontId="13" fillId="0" borderId="34" xfId="1" applyFont="1" applyFill="1" applyBorder="1" applyProtection="1">
      <protection locked="0"/>
    </xf>
    <xf numFmtId="0" fontId="15" fillId="0" borderId="38" xfId="1" applyFont="1" applyBorder="1" applyAlignment="1" applyProtection="1">
      <alignment horizontal="center"/>
      <protection hidden="1"/>
    </xf>
    <xf numFmtId="0" fontId="13" fillId="0" borderId="31" xfId="1" applyFont="1" applyBorder="1" applyProtection="1">
      <protection locked="0"/>
    </xf>
    <xf numFmtId="0" fontId="15" fillId="0" borderId="32" xfId="1" applyFont="1" applyBorder="1" applyAlignment="1" applyProtection="1">
      <alignment horizontal="center"/>
      <protection locked="0"/>
    </xf>
    <xf numFmtId="0" fontId="15" fillId="0" borderId="40" xfId="1" applyFont="1" applyFill="1" applyBorder="1" applyAlignment="1" applyProtection="1">
      <alignment horizontal="center"/>
      <protection locked="0"/>
    </xf>
    <xf numFmtId="164" fontId="7" fillId="0" borderId="13" xfId="1" applyNumberFormat="1" applyFill="1" applyBorder="1" applyAlignment="1" applyProtection="1">
      <alignment horizontal="right"/>
      <protection hidden="1"/>
    </xf>
    <xf numFmtId="164" fontId="7" fillId="0" borderId="19" xfId="1" applyNumberFormat="1" applyFill="1" applyBorder="1" applyAlignment="1" applyProtection="1">
      <alignment horizontal="right"/>
      <protection hidden="1"/>
    </xf>
    <xf numFmtId="164" fontId="7" fillId="0" borderId="12" xfId="1" applyNumberFormat="1" applyFill="1" applyBorder="1" applyAlignment="1" applyProtection="1">
      <alignment horizontal="right"/>
      <protection hidden="1"/>
    </xf>
    <xf numFmtId="164" fontId="7" fillId="0" borderId="21" xfId="1" applyNumberFormat="1" applyFill="1" applyBorder="1" applyAlignment="1" applyProtection="1">
      <alignment horizontal="right"/>
      <protection hidden="1"/>
    </xf>
    <xf numFmtId="164" fontId="7" fillId="0" borderId="65" xfId="1" applyNumberFormat="1" applyFill="1" applyBorder="1" applyAlignment="1" applyProtection="1">
      <alignment horizontal="right"/>
      <protection hidden="1"/>
    </xf>
    <xf numFmtId="164" fontId="7" fillId="0" borderId="34" xfId="1" applyNumberFormat="1" applyFill="1" applyBorder="1" applyAlignment="1" applyProtection="1">
      <alignment horizontal="right"/>
      <protection hidden="1"/>
    </xf>
    <xf numFmtId="164" fontId="7" fillId="0" borderId="155" xfId="1" applyNumberFormat="1" applyFill="1" applyBorder="1" applyAlignment="1" applyProtection="1">
      <alignment horizontal="right"/>
      <protection hidden="1"/>
    </xf>
    <xf numFmtId="164" fontId="7" fillId="0" borderId="157" xfId="1" applyNumberFormat="1" applyFill="1" applyBorder="1" applyAlignment="1" applyProtection="1">
      <alignment horizontal="right"/>
      <protection hidden="1"/>
    </xf>
    <xf numFmtId="0" fontId="13" fillId="0" borderId="35" xfId="1" applyFont="1" applyBorder="1" applyProtection="1">
      <protection locked="0"/>
    </xf>
    <xf numFmtId="0" fontId="15" fillId="0" borderId="41" xfId="1" applyFont="1" applyBorder="1" applyAlignment="1" applyProtection="1">
      <alignment horizontal="center"/>
      <protection locked="0"/>
    </xf>
    <xf numFmtId="164" fontId="7" fillId="0" borderId="35" xfId="1" applyNumberFormat="1" applyFill="1" applyBorder="1" applyAlignment="1" applyProtection="1">
      <alignment horizontal="right"/>
      <protection hidden="1"/>
    </xf>
    <xf numFmtId="164" fontId="7" fillId="0" borderId="159" xfId="1" applyNumberFormat="1" applyFill="1" applyBorder="1" applyAlignment="1" applyProtection="1">
      <alignment horizontal="right"/>
      <protection hidden="1"/>
    </xf>
    <xf numFmtId="164" fontId="7" fillId="0" borderId="160" xfId="1" applyNumberFormat="1" applyFill="1" applyBorder="1" applyAlignment="1" applyProtection="1">
      <alignment horizontal="right"/>
      <protection hidden="1"/>
    </xf>
    <xf numFmtId="164" fontId="7" fillId="0" borderId="31" xfId="1" applyNumberFormat="1" applyFill="1" applyBorder="1" applyAlignment="1" applyProtection="1">
      <alignment horizontal="right"/>
      <protection hidden="1"/>
    </xf>
    <xf numFmtId="164" fontId="7" fillId="0" borderId="158" xfId="1" applyNumberFormat="1" applyFill="1" applyBorder="1" applyAlignment="1" applyProtection="1">
      <alignment horizontal="right"/>
      <protection hidden="1"/>
    </xf>
    <xf numFmtId="164" fontId="7" fillId="0" borderId="33" xfId="1" applyNumberFormat="1" applyFill="1" applyBorder="1" applyAlignment="1" applyProtection="1">
      <alignment horizontal="right"/>
      <protection hidden="1"/>
    </xf>
    <xf numFmtId="0" fontId="13" fillId="2" borderId="34" xfId="1" applyFont="1" applyFill="1" applyBorder="1" applyProtection="1">
      <protection locked="0"/>
    </xf>
    <xf numFmtId="0" fontId="15" fillId="2" borderId="40" xfId="1" applyFont="1" applyFill="1" applyBorder="1" applyAlignment="1" applyProtection="1">
      <alignment horizontal="center"/>
      <protection locked="0"/>
    </xf>
    <xf numFmtId="0" fontId="15" fillId="0" borderId="63" xfId="1" applyFont="1" applyBorder="1" applyAlignment="1" applyProtection="1">
      <alignment horizontal="center"/>
      <protection hidden="1"/>
    </xf>
    <xf numFmtId="0" fontId="15" fillId="0" borderId="95" xfId="1" applyFont="1" applyBorder="1" applyAlignment="1" applyProtection="1">
      <alignment horizontal="center"/>
      <protection hidden="1"/>
    </xf>
    <xf numFmtId="0" fontId="15" fillId="0" borderId="96" xfId="1" applyFont="1" applyBorder="1" applyAlignment="1" applyProtection="1">
      <alignment horizontal="center"/>
      <protection hidden="1"/>
    </xf>
    <xf numFmtId="164" fontId="7" fillId="0" borderId="26" xfId="1" applyNumberFormat="1" applyFill="1" applyBorder="1" applyAlignment="1" applyProtection="1">
      <alignment horizontal="right"/>
      <protection hidden="1"/>
    </xf>
    <xf numFmtId="164" fontId="7" fillId="0" borderId="27" xfId="1" applyNumberFormat="1" applyFill="1" applyBorder="1" applyAlignment="1" applyProtection="1">
      <alignment horizontal="right"/>
      <protection hidden="1"/>
    </xf>
    <xf numFmtId="164" fontId="7" fillId="0" borderId="28" xfId="1" applyNumberFormat="1" applyFill="1" applyBorder="1" applyAlignment="1" applyProtection="1">
      <alignment horizontal="right"/>
      <protection hidden="1"/>
    </xf>
    <xf numFmtId="164" fontId="7" fillId="0" borderId="29" xfId="1" applyNumberFormat="1" applyFill="1" applyBorder="1" applyAlignment="1" applyProtection="1">
      <alignment horizontal="right"/>
      <protection hidden="1"/>
    </xf>
    <xf numFmtId="0" fontId="15" fillId="0" borderId="64" xfId="1" applyFont="1" applyBorder="1" applyAlignment="1" applyProtection="1">
      <alignment horizontal="center"/>
      <protection hidden="1"/>
    </xf>
    <xf numFmtId="0" fontId="15" fillId="0" borderId="97" xfId="1" applyFont="1" applyBorder="1" applyAlignment="1" applyProtection="1">
      <alignment horizontal="center"/>
      <protection hidden="1"/>
    </xf>
    <xf numFmtId="0" fontId="26" fillId="0" borderId="34" xfId="1" applyFont="1" applyBorder="1" applyProtection="1">
      <protection locked="0"/>
    </xf>
    <xf numFmtId="0" fontId="6" fillId="0" borderId="0" xfId="1" applyFont="1" applyProtection="1">
      <protection hidden="1"/>
    </xf>
    <xf numFmtId="0" fontId="7" fillId="0" borderId="0" xfId="1" applyAlignment="1" applyProtection="1">
      <alignment horizontal="center"/>
      <protection hidden="1"/>
    </xf>
    <xf numFmtId="0" fontId="3" fillId="0" borderId="0" xfId="1" applyFont="1" applyAlignment="1" applyProtection="1">
      <protection hidden="1"/>
    </xf>
    <xf numFmtId="164" fontId="13" fillId="0" borderId="0" xfId="1" applyNumberFormat="1" applyFont="1" applyBorder="1" applyProtection="1">
      <protection hidden="1"/>
    </xf>
    <xf numFmtId="164" fontId="3" fillId="0" borderId="0" xfId="1" applyNumberFormat="1" applyFont="1" applyBorder="1" applyProtection="1">
      <protection hidden="1"/>
    </xf>
    <xf numFmtId="164" fontId="7" fillId="0" borderId="0" xfId="1" applyNumberFormat="1" applyBorder="1" applyProtection="1">
      <protection hidden="1"/>
    </xf>
    <xf numFmtId="164" fontId="7" fillId="0" borderId="0" xfId="1" applyNumberFormat="1" applyProtection="1">
      <protection hidden="1"/>
    </xf>
    <xf numFmtId="0" fontId="13" fillId="0" borderId="0" xfId="1" applyFont="1" applyProtection="1">
      <protection hidden="1"/>
    </xf>
    <xf numFmtId="0" fontId="3" fillId="0" borderId="0" xfId="1" applyFont="1" applyProtection="1">
      <protection hidden="1"/>
    </xf>
    <xf numFmtId="0" fontId="7" fillId="0" borderId="0" xfId="1" applyFont="1" applyProtection="1">
      <protection hidden="1"/>
    </xf>
    <xf numFmtId="0" fontId="5" fillId="0" borderId="0" xfId="1" applyFont="1" applyAlignment="1" applyProtection="1">
      <protection hidden="1"/>
    </xf>
    <xf numFmtId="0" fontId="7" fillId="0" borderId="0" xfId="1" applyAlignment="1" applyProtection="1">
      <alignment horizontal="center"/>
      <protection locked="0"/>
    </xf>
    <xf numFmtId="0" fontId="7" fillId="0" borderId="0" xfId="1" applyAlignment="1" applyProtection="1">
      <alignment horizontal="right"/>
      <protection hidden="1"/>
    </xf>
    <xf numFmtId="0" fontId="11" fillId="0" borderId="34" xfId="1" applyFont="1" applyBorder="1" applyAlignment="1" applyProtection="1">
      <alignment horizontal="center" vertical="center"/>
      <protection locked="0"/>
    </xf>
    <xf numFmtId="164" fontId="7" fillId="0" borderId="153" xfId="1" applyNumberFormat="1" applyFill="1" applyBorder="1" applyAlignment="1" applyProtection="1">
      <alignment horizontal="right"/>
      <protection hidden="1"/>
    </xf>
    <xf numFmtId="164" fontId="7" fillId="0" borderId="91" xfId="1" applyNumberFormat="1" applyFill="1" applyBorder="1" applyAlignment="1" applyProtection="1">
      <alignment horizontal="right"/>
      <protection hidden="1"/>
    </xf>
    <xf numFmtId="164" fontId="7" fillId="0" borderId="161" xfId="1" applyNumberFormat="1" applyFill="1" applyBorder="1" applyAlignment="1" applyProtection="1">
      <alignment horizontal="right"/>
      <protection hidden="1"/>
    </xf>
    <xf numFmtId="164" fontId="7" fillId="0" borderId="162" xfId="1" applyNumberFormat="1" applyFill="1" applyBorder="1" applyAlignment="1" applyProtection="1">
      <alignment horizontal="right"/>
      <protection hidden="1"/>
    </xf>
    <xf numFmtId="0" fontId="15" fillId="0" borderId="62" xfId="1" applyFont="1" applyBorder="1" applyAlignment="1" applyProtection="1">
      <alignment horizontal="center"/>
      <protection locked="0"/>
    </xf>
    <xf numFmtId="164" fontId="7" fillId="0" borderId="100" xfId="1" applyNumberFormat="1" applyFill="1" applyBorder="1" applyAlignment="1" applyProtection="1">
      <alignment horizontal="right"/>
      <protection hidden="1"/>
    </xf>
    <xf numFmtId="164" fontId="7" fillId="0" borderId="98" xfId="1" applyNumberFormat="1" applyFill="1" applyBorder="1" applyAlignment="1" applyProtection="1">
      <alignment horizontal="right"/>
      <protection hidden="1"/>
    </xf>
    <xf numFmtId="164" fontId="7" fillId="0" borderId="99" xfId="1" applyNumberFormat="1" applyFill="1" applyBorder="1" applyAlignment="1" applyProtection="1">
      <alignment horizontal="right"/>
      <protection hidden="1"/>
    </xf>
    <xf numFmtId="164" fontId="7" fillId="0" borderId="113" xfId="1" applyNumberFormat="1" applyFill="1" applyBorder="1" applyAlignment="1" applyProtection="1">
      <alignment horizontal="right"/>
      <protection hidden="1"/>
    </xf>
    <xf numFmtId="164" fontId="7" fillId="0" borderId="75" xfId="1" applyNumberFormat="1" applyFill="1" applyBorder="1" applyAlignment="1" applyProtection="1">
      <alignment horizontal="right"/>
      <protection hidden="1"/>
    </xf>
    <xf numFmtId="164" fontId="7" fillId="0" borderId="76" xfId="1" applyNumberFormat="1" applyFill="1" applyBorder="1" applyAlignment="1" applyProtection="1">
      <alignment horizontal="right"/>
      <protection hidden="1"/>
    </xf>
    <xf numFmtId="164" fontId="7" fillId="0" borderId="120" xfId="1" applyNumberFormat="1" applyFill="1" applyBorder="1" applyAlignment="1" applyProtection="1">
      <alignment horizontal="right"/>
      <protection hidden="1"/>
    </xf>
    <xf numFmtId="164" fontId="7" fillId="0" borderId="121" xfId="1" applyNumberFormat="1" applyFill="1" applyBorder="1" applyAlignment="1" applyProtection="1">
      <alignment horizontal="right"/>
      <protection hidden="1"/>
    </xf>
    <xf numFmtId="164" fontId="7" fillId="0" borderId="122" xfId="1" applyNumberFormat="1" applyFill="1" applyBorder="1" applyAlignment="1" applyProtection="1">
      <alignment horizontal="right"/>
      <protection hidden="1"/>
    </xf>
    <xf numFmtId="164" fontId="7" fillId="0" borderId="117" xfId="1" applyNumberFormat="1" applyFill="1" applyBorder="1" applyAlignment="1" applyProtection="1">
      <alignment horizontal="right"/>
      <protection hidden="1"/>
    </xf>
    <xf numFmtId="164" fontId="7" fillId="0" borderId="118" xfId="1" applyNumberFormat="1" applyFill="1" applyBorder="1" applyAlignment="1" applyProtection="1">
      <alignment horizontal="right"/>
      <protection hidden="1"/>
    </xf>
    <xf numFmtId="164" fontId="7" fillId="0" borderId="119" xfId="1" applyNumberFormat="1" applyFill="1" applyBorder="1" applyAlignment="1" applyProtection="1">
      <alignment horizontal="right"/>
      <protection hidden="1"/>
    </xf>
    <xf numFmtId="164" fontId="7" fillId="0" borderId="116" xfId="1" applyNumberFormat="1" applyFill="1" applyBorder="1" applyAlignment="1" applyProtection="1">
      <alignment horizontal="right"/>
      <protection hidden="1"/>
    </xf>
    <xf numFmtId="164" fontId="7" fillId="0" borderId="110" xfId="1" applyNumberFormat="1" applyFill="1" applyBorder="1" applyAlignment="1" applyProtection="1">
      <alignment horizontal="right"/>
      <protection hidden="1"/>
    </xf>
    <xf numFmtId="164" fontId="7" fillId="0" borderId="111" xfId="1" applyNumberFormat="1" applyFill="1" applyBorder="1" applyAlignment="1" applyProtection="1">
      <alignment horizontal="right"/>
      <protection hidden="1"/>
    </xf>
    <xf numFmtId="0" fontId="15" fillId="0" borderId="84" xfId="1" applyFont="1" applyBorder="1" applyAlignment="1" applyProtection="1">
      <alignment horizontal="center"/>
      <protection locked="0"/>
    </xf>
    <xf numFmtId="0" fontId="15" fillId="2" borderId="62" xfId="1" applyFont="1" applyFill="1" applyBorder="1" applyAlignment="1" applyProtection="1">
      <alignment horizontal="center"/>
      <protection locked="0"/>
    </xf>
    <xf numFmtId="0" fontId="15" fillId="0" borderId="81" xfId="1" applyFont="1" applyBorder="1" applyAlignment="1" applyProtection="1">
      <alignment horizontal="center"/>
      <protection locked="0"/>
    </xf>
    <xf numFmtId="0" fontId="15" fillId="0" borderId="93" xfId="1" applyFont="1" applyBorder="1" applyAlignment="1" applyProtection="1">
      <alignment horizontal="center"/>
      <protection locked="0"/>
    </xf>
    <xf numFmtId="0" fontId="15" fillId="0" borderId="62" xfId="1" applyFont="1" applyFill="1" applyBorder="1" applyAlignment="1" applyProtection="1">
      <alignment horizontal="center"/>
      <protection locked="0"/>
    </xf>
    <xf numFmtId="164" fontId="7" fillId="0" borderId="163" xfId="1" applyNumberFormat="1" applyFill="1" applyBorder="1" applyAlignment="1" applyProtection="1">
      <alignment horizontal="right"/>
      <protection hidden="1"/>
    </xf>
    <xf numFmtId="164" fontId="7" fillId="0" borderId="87" xfId="1" applyNumberFormat="1" applyFill="1" applyBorder="1" applyAlignment="1" applyProtection="1">
      <alignment horizontal="right"/>
      <protection hidden="1"/>
    </xf>
    <xf numFmtId="164" fontId="7" fillId="0" borderId="164" xfId="1" applyNumberFormat="1" applyFill="1" applyBorder="1" applyAlignment="1" applyProtection="1">
      <alignment horizontal="right"/>
      <protection hidden="1"/>
    </xf>
    <xf numFmtId="164" fontId="7" fillId="0" borderId="165" xfId="1" applyNumberFormat="1" applyFill="1" applyBorder="1" applyAlignment="1" applyProtection="1">
      <alignment horizontal="right"/>
      <protection hidden="1"/>
    </xf>
    <xf numFmtId="0" fontId="11" fillId="0" borderId="34" xfId="0" applyFont="1" applyBorder="1" applyAlignment="1" applyProtection="1">
      <alignment horizontal="center" vertical="center"/>
      <protection locked="0"/>
    </xf>
    <xf numFmtId="0" fontId="36" fillId="0" borderId="0" xfId="2"/>
    <xf numFmtId="0" fontId="36" fillId="0" borderId="166" xfId="2" applyFont="1" applyBorder="1" applyAlignment="1">
      <alignment horizontal="centerContinuous"/>
    </xf>
    <xf numFmtId="0" fontId="36" fillId="0" borderId="167" xfId="2" applyNumberFormat="1" applyBorder="1" applyAlignment="1">
      <alignment horizontal="centerContinuous"/>
    </xf>
    <xf numFmtId="0" fontId="36" fillId="0" borderId="167" xfId="2" applyBorder="1" applyAlignment="1">
      <alignment horizontal="centerContinuous"/>
    </xf>
    <xf numFmtId="0" fontId="36" fillId="0" borderId="125" xfId="2" applyBorder="1" applyAlignment="1">
      <alignment horizontal="centerContinuous"/>
    </xf>
    <xf numFmtId="0" fontId="36" fillId="0" borderId="0" xfId="2" applyFill="1" applyBorder="1" applyAlignment="1">
      <alignment horizontal="centerContinuous"/>
    </xf>
    <xf numFmtId="0" fontId="36" fillId="0" borderId="168" xfId="2" applyBorder="1" applyAlignment="1">
      <alignment horizontal="center"/>
    </xf>
    <xf numFmtId="0" fontId="36" fillId="0" borderId="169" xfId="2" applyBorder="1" applyAlignment="1">
      <alignment horizontal="center"/>
    </xf>
    <xf numFmtId="0" fontId="36" fillId="0" borderId="170" xfId="2" applyNumberFormat="1" applyFont="1" applyBorder="1" applyAlignment="1">
      <alignment horizontal="center"/>
    </xf>
    <xf numFmtId="0" fontId="36" fillId="0" borderId="171" xfId="2" applyFont="1" applyBorder="1" applyAlignment="1">
      <alignment horizontal="center"/>
    </xf>
    <xf numFmtId="0" fontId="36" fillId="0" borderId="169" xfId="2" applyFont="1" applyBorder="1" applyAlignment="1">
      <alignment horizontal="center"/>
    </xf>
    <xf numFmtId="0" fontId="36" fillId="0" borderId="170" xfId="2" applyBorder="1" applyAlignment="1">
      <alignment horizontal="center"/>
    </xf>
    <xf numFmtId="0" fontId="36" fillId="0" borderId="170" xfId="2" applyFont="1" applyBorder="1" applyAlignment="1">
      <alignment horizontal="center"/>
    </xf>
    <xf numFmtId="0" fontId="36" fillId="0" borderId="172" xfId="2" applyFont="1" applyBorder="1" applyAlignment="1">
      <alignment horizontal="center"/>
    </xf>
    <xf numFmtId="0" fontId="36" fillId="0" borderId="0" xfId="2" applyFont="1" applyFill="1" applyBorder="1" applyAlignment="1">
      <alignment horizontal="center"/>
    </xf>
    <xf numFmtId="1" fontId="36" fillId="0" borderId="173" xfId="3" applyNumberFormat="1" applyBorder="1"/>
    <xf numFmtId="0" fontId="36" fillId="0" borderId="40" xfId="3" applyBorder="1"/>
    <xf numFmtId="0" fontId="36" fillId="0" borderId="62" xfId="2" applyNumberFormat="1" applyBorder="1"/>
    <xf numFmtId="0" fontId="36" fillId="0" borderId="34" xfId="2" applyBorder="1"/>
    <xf numFmtId="0" fontId="36" fillId="0" borderId="40" xfId="2" applyBorder="1"/>
    <xf numFmtId="0" fontId="36" fillId="0" borderId="62" xfId="2" applyBorder="1" applyAlignment="1">
      <alignment horizontal="center"/>
    </xf>
    <xf numFmtId="164" fontId="37" fillId="0" borderId="62" xfId="4" applyBorder="1">
      <alignment horizontal="right" vertical="center"/>
    </xf>
    <xf numFmtId="0" fontId="36" fillId="0" borderId="62" xfId="2" applyBorder="1"/>
    <xf numFmtId="0" fontId="36" fillId="0" borderId="174" xfId="2" applyBorder="1"/>
    <xf numFmtId="0" fontId="36" fillId="0" borderId="0" xfId="2" applyFill="1" applyBorder="1"/>
    <xf numFmtId="0" fontId="36" fillId="0" borderId="173" xfId="3" applyBorder="1"/>
    <xf numFmtId="164" fontId="37" fillId="6" borderId="62" xfId="4" applyFill="1" applyBorder="1">
      <alignment horizontal="right" vertical="center"/>
    </xf>
    <xf numFmtId="0" fontId="36" fillId="6" borderId="173" xfId="2" applyNumberFormat="1" applyFont="1" applyFill="1" applyBorder="1"/>
    <xf numFmtId="0" fontId="36" fillId="6" borderId="34" xfId="2" applyFill="1" applyBorder="1"/>
    <xf numFmtId="0" fontId="36" fillId="6" borderId="40" xfId="2" applyFill="1" applyBorder="1"/>
    <xf numFmtId="0" fontId="36" fillId="6" borderId="62" xfId="2" applyFill="1" applyBorder="1"/>
    <xf numFmtId="0" fontId="36" fillId="6" borderId="174" xfId="2" applyFill="1" applyBorder="1"/>
    <xf numFmtId="0" fontId="36" fillId="6" borderId="0" xfId="2" applyFill="1"/>
    <xf numFmtId="16" fontId="36" fillId="0" borderId="173" xfId="2" applyNumberFormat="1" applyFont="1" applyBorder="1"/>
    <xf numFmtId="0" fontId="36" fillId="6" borderId="40" xfId="3" applyFill="1" applyBorder="1"/>
    <xf numFmtId="0" fontId="36" fillId="0" borderId="173" xfId="2" applyBorder="1"/>
    <xf numFmtId="0" fontId="36" fillId="6" borderId="173" xfId="2" applyFill="1" applyBorder="1"/>
    <xf numFmtId="0" fontId="36" fillId="0" borderId="0" xfId="2" applyNumberFormat="1"/>
    <xf numFmtId="0" fontId="15" fillId="0" borderId="40" xfId="0" applyFont="1" applyFill="1" applyBorder="1" applyAlignment="1" applyProtection="1">
      <alignment horizontal="center"/>
      <protection locked="0"/>
    </xf>
    <xf numFmtId="164" fontId="0" fillId="0" borderId="62" xfId="0" applyNumberFormat="1" applyFill="1" applyBorder="1" applyProtection="1">
      <protection hidden="1"/>
    </xf>
    <xf numFmtId="164" fontId="0" fillId="0" borderId="81" xfId="0" applyNumberFormat="1" applyFill="1" applyBorder="1" applyProtection="1">
      <protection hidden="1"/>
    </xf>
    <xf numFmtId="164" fontId="0" fillId="0" borderId="84" xfId="0" applyNumberFormat="1" applyFill="1" applyBorder="1" applyProtection="1">
      <protection hidden="1"/>
    </xf>
    <xf numFmtId="164" fontId="0" fillId="0" borderId="93" xfId="0" applyNumberFormat="1" applyFill="1" applyBorder="1" applyProtection="1">
      <protection hidden="1"/>
    </xf>
    <xf numFmtId="49" fontId="0" fillId="0" borderId="39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0" borderId="36" xfId="0" applyNumberFormat="1" applyBorder="1" applyAlignment="1" applyProtection="1">
      <alignment horizontal="center"/>
      <protection locked="0"/>
    </xf>
    <xf numFmtId="49" fontId="0" fillId="0" borderId="54" xfId="0" applyNumberFormat="1" applyBorder="1" applyAlignment="1" applyProtection="1">
      <alignment horizontal="center"/>
      <protection locked="0"/>
    </xf>
    <xf numFmtId="49" fontId="0" fillId="0" borderId="51" xfId="0" applyNumberFormat="1" applyBorder="1" applyAlignment="1" applyProtection="1">
      <alignment horizontal="center"/>
      <protection locked="0"/>
    </xf>
    <xf numFmtId="49" fontId="0" fillId="0" borderId="53" xfId="0" applyNumberFormat="1" applyBorder="1" applyAlignment="1" applyProtection="1">
      <alignment horizontal="center"/>
      <protection locked="0"/>
    </xf>
    <xf numFmtId="0" fontId="11" fillId="0" borderId="59" xfId="0" applyFont="1" applyBorder="1" applyAlignment="1" applyProtection="1">
      <alignment horizontal="center"/>
      <protection locked="0"/>
    </xf>
    <xf numFmtId="0" fontId="36" fillId="0" borderId="175" xfId="5" applyBorder="1" applyAlignment="1" applyProtection="1">
      <alignment horizontal="center"/>
      <protection locked="0"/>
    </xf>
    <xf numFmtId="0" fontId="36" fillId="0" borderId="17" xfId="5" applyBorder="1" applyAlignment="1" applyProtection="1">
      <alignment horizontal="center"/>
      <protection locked="0"/>
    </xf>
    <xf numFmtId="49" fontId="0" fillId="0" borderId="58" xfId="0" applyNumberFormat="1" applyBorder="1" applyAlignment="1" applyProtection="1">
      <alignment horizontal="center"/>
      <protection locked="0"/>
    </xf>
    <xf numFmtId="49" fontId="0" fillId="0" borderId="59" xfId="0" applyNumberFormat="1" applyBorder="1" applyAlignment="1" applyProtection="1">
      <alignment horizontal="center"/>
      <protection locked="0"/>
    </xf>
    <xf numFmtId="49" fontId="0" fillId="0" borderId="57" xfId="0" applyNumberFormat="1" applyBorder="1" applyAlignment="1" applyProtection="1">
      <alignment horizontal="center"/>
      <protection locked="0"/>
    </xf>
    <xf numFmtId="49" fontId="0" fillId="0" borderId="50" xfId="0" applyNumberFormat="1" applyBorder="1" applyAlignment="1" applyProtection="1">
      <alignment horizontal="center"/>
      <protection locked="0"/>
    </xf>
    <xf numFmtId="49" fontId="0" fillId="0" borderId="47" xfId="0" applyNumberFormat="1" applyBorder="1" applyAlignment="1" applyProtection="1">
      <alignment horizontal="center"/>
      <protection locked="0"/>
    </xf>
    <xf numFmtId="49" fontId="0" fillId="0" borderId="49" xfId="0" applyNumberFormat="1" applyBorder="1" applyAlignment="1" applyProtection="1">
      <alignment horizontal="center"/>
      <protection locked="0"/>
    </xf>
    <xf numFmtId="49" fontId="0" fillId="0" borderId="46" xfId="0" applyNumberFormat="1" applyBorder="1" applyAlignment="1" applyProtection="1">
      <alignment horizontal="center"/>
      <protection locked="0"/>
    </xf>
    <xf numFmtId="49" fontId="0" fillId="0" borderId="43" xfId="0" applyNumberFormat="1" applyBorder="1" applyAlignment="1" applyProtection="1">
      <alignment horizontal="center"/>
      <protection locked="0"/>
    </xf>
    <xf numFmtId="49" fontId="0" fillId="0" borderId="45" xfId="0" applyNumberFormat="1" applyBorder="1" applyAlignment="1" applyProtection="1">
      <alignment horizontal="center"/>
      <protection locked="0"/>
    </xf>
    <xf numFmtId="164" fontId="7" fillId="0" borderId="176" xfId="1" applyNumberFormat="1" applyFill="1" applyBorder="1" applyAlignment="1" applyProtection="1">
      <alignment horizontal="right"/>
      <protection hidden="1"/>
    </xf>
    <xf numFmtId="164" fontId="7" fillId="0" borderId="71" xfId="1" applyNumberFormat="1" applyFill="1" applyBorder="1" applyAlignment="1" applyProtection="1">
      <alignment horizontal="right"/>
      <protection hidden="1"/>
    </xf>
    <xf numFmtId="164" fontId="7" fillId="0" borderId="177" xfId="1" applyNumberFormat="1" applyFill="1" applyBorder="1" applyAlignment="1" applyProtection="1">
      <alignment horizontal="right"/>
      <protection hidden="1"/>
    </xf>
    <xf numFmtId="164" fontId="7" fillId="0" borderId="112" xfId="1" applyNumberFormat="1" applyFill="1" applyBorder="1" applyAlignment="1" applyProtection="1">
      <alignment horizontal="right"/>
      <protection hidden="1"/>
    </xf>
    <xf numFmtId="164" fontId="7" fillId="0" borderId="72" xfId="1" applyNumberFormat="1" applyFill="1" applyBorder="1" applyAlignment="1" applyProtection="1">
      <alignment horizontal="right"/>
      <protection hidden="1"/>
    </xf>
    <xf numFmtId="164" fontId="7" fillId="0" borderId="178" xfId="1" applyNumberFormat="1" applyFill="1" applyBorder="1" applyAlignment="1" applyProtection="1">
      <alignment horizontal="right"/>
      <protection hidden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54" xfId="0" applyFont="1" applyBorder="1" applyAlignment="1" applyProtection="1">
      <alignment horizontal="center" vertical="center"/>
      <protection locked="0"/>
    </xf>
    <xf numFmtId="0" fontId="10" fillId="0" borderId="51" xfId="0" applyFont="1" applyBorder="1" applyAlignment="1" applyProtection="1">
      <alignment horizontal="center" vertical="center"/>
      <protection locked="0"/>
    </xf>
    <xf numFmtId="0" fontId="10" fillId="0" borderId="132" xfId="0" applyFont="1" applyBorder="1" applyAlignment="1" applyProtection="1">
      <alignment horizontal="center" vertical="center"/>
      <protection locked="0"/>
    </xf>
    <xf numFmtId="0" fontId="10" fillId="0" borderId="103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28" xfId="0" applyFont="1" applyBorder="1" applyAlignment="1" applyProtection="1">
      <alignment horizontal="center" vertical="center"/>
      <protection locked="0"/>
    </xf>
    <xf numFmtId="0" fontId="10" fillId="0" borderId="129" xfId="0" applyFont="1" applyBorder="1" applyAlignment="1" applyProtection="1">
      <alignment horizontal="center" vertical="center"/>
      <protection locked="0"/>
    </xf>
    <xf numFmtId="0" fontId="12" fillId="0" borderId="58" xfId="0" applyFont="1" applyBorder="1" applyAlignment="1" applyProtection="1">
      <alignment horizontal="center" vertical="center" textRotation="180"/>
      <protection locked="0"/>
    </xf>
    <xf numFmtId="0" fontId="12" fillId="0" borderId="39" xfId="0" applyFont="1" applyBorder="1" applyAlignment="1" applyProtection="1">
      <alignment horizontal="center" vertical="center" textRotation="180"/>
      <protection locked="0"/>
    </xf>
    <xf numFmtId="0" fontId="12" fillId="2" borderId="39" xfId="0" applyFont="1" applyFill="1" applyBorder="1" applyAlignment="1" applyProtection="1">
      <alignment horizontal="center" vertical="center" textRotation="180"/>
      <protection locked="0"/>
    </xf>
    <xf numFmtId="0" fontId="12" fillId="0" borderId="54" xfId="0" applyFont="1" applyBorder="1" applyAlignment="1" applyProtection="1">
      <alignment horizontal="center" vertical="center" textRotation="180"/>
      <protection locked="0"/>
    </xf>
    <xf numFmtId="0" fontId="11" fillId="0" borderId="3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10" fillId="0" borderId="58" xfId="0" applyFont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57" xfId="0" applyFont="1" applyBorder="1" applyAlignment="1" applyProtection="1">
      <alignment horizontal="center" vertical="center"/>
      <protection locked="0"/>
    </xf>
    <xf numFmtId="0" fontId="10" fillId="0" borderId="53" xfId="0" applyFont="1" applyBorder="1" applyAlignment="1" applyProtection="1">
      <alignment horizontal="center" vertical="center"/>
      <protection locked="0"/>
    </xf>
    <xf numFmtId="0" fontId="38" fillId="0" borderId="103" xfId="5" applyFont="1" applyBorder="1" applyAlignment="1" applyProtection="1">
      <alignment horizontal="center"/>
      <protection locked="0"/>
    </xf>
    <xf numFmtId="0" fontId="38" fillId="0" borderId="18" xfId="5" applyFont="1" applyBorder="1" applyAlignment="1" applyProtection="1">
      <alignment horizontal="center"/>
      <protection locked="0"/>
    </xf>
    <xf numFmtId="0" fontId="38" fillId="0" borderId="17" xfId="5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alignment horizontal="center"/>
      <protection locked="0"/>
    </xf>
    <xf numFmtId="0" fontId="11" fillId="0" borderId="31" xfId="1" applyFont="1" applyBorder="1" applyAlignment="1" applyProtection="1">
      <alignment horizontal="center" vertical="center"/>
      <protection locked="0"/>
    </xf>
    <xf numFmtId="0" fontId="11" fillId="0" borderId="34" xfId="1" applyFont="1" applyBorder="1" applyAlignment="1" applyProtection="1">
      <alignment horizontal="center" vertical="center"/>
      <protection locked="0"/>
    </xf>
    <xf numFmtId="0" fontId="11" fillId="0" borderId="35" xfId="1" applyFont="1" applyBorder="1" applyAlignment="1" applyProtection="1">
      <alignment horizontal="center" vertical="center"/>
      <protection locked="0"/>
    </xf>
    <xf numFmtId="0" fontId="11" fillId="2" borderId="34" xfId="1" applyFont="1" applyFill="1" applyBorder="1" applyAlignment="1" applyProtection="1">
      <alignment horizontal="center" vertical="center"/>
      <protection locked="0"/>
    </xf>
    <xf numFmtId="0" fontId="11" fillId="0" borderId="19" xfId="1" applyFont="1" applyBorder="1" applyAlignment="1" applyProtection="1">
      <alignment horizontal="center" vertical="center"/>
      <protection locked="0"/>
    </xf>
    <xf numFmtId="0" fontId="13" fillId="0" borderId="2" xfId="1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/>
    <xf numFmtId="0" fontId="11" fillId="0" borderId="27" xfId="0" applyFont="1" applyBorder="1" applyAlignment="1" applyProtection="1">
      <alignment horizontal="center" vertical="center"/>
      <protection locked="0"/>
    </xf>
    <xf numFmtId="0" fontId="0" fillId="0" borderId="34" xfId="0" applyBorder="1"/>
    <xf numFmtId="0" fontId="0" fillId="0" borderId="19" xfId="0" applyBorder="1"/>
    <xf numFmtId="0" fontId="0" fillId="0" borderId="35" xfId="0" applyBorder="1"/>
    <xf numFmtId="0" fontId="8" fillId="0" borderId="2" xfId="0" applyFont="1" applyBorder="1" applyAlignment="1" applyProtection="1">
      <alignment horizontal="center" vertical="center"/>
      <protection locked="0"/>
    </xf>
    <xf numFmtId="0" fontId="11" fillId="0" borderId="90" xfId="0" applyFont="1" applyBorder="1" applyAlignment="1" applyProtection="1">
      <alignment horizontal="center" vertical="center"/>
      <protection locked="0"/>
    </xf>
    <xf numFmtId="0" fontId="11" fillId="0" borderId="92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164" fontId="17" fillId="0" borderId="58" xfId="0" applyNumberFormat="1" applyFont="1" applyBorder="1" applyAlignment="1" applyProtection="1">
      <alignment horizontal="center" vertical="center" wrapText="1"/>
      <protection hidden="1"/>
    </xf>
    <xf numFmtId="164" fontId="17" fillId="0" borderId="133" xfId="0" applyNumberFormat="1" applyFont="1" applyBorder="1" applyAlignment="1" applyProtection="1">
      <alignment horizontal="center" vertical="center" wrapText="1"/>
      <protection hidden="1"/>
    </xf>
    <xf numFmtId="164" fontId="17" fillId="0" borderId="39" xfId="0" applyNumberFormat="1" applyFont="1" applyBorder="1" applyAlignment="1" applyProtection="1">
      <alignment horizontal="center" vertical="center" wrapText="1"/>
      <protection hidden="1"/>
    </xf>
    <xf numFmtId="164" fontId="17" fillId="0" borderId="1" xfId="0" applyNumberFormat="1" applyFont="1" applyBorder="1" applyAlignment="1" applyProtection="1">
      <alignment horizontal="center" vertical="center" wrapText="1"/>
      <protection hidden="1"/>
    </xf>
    <xf numFmtId="164" fontId="17" fillId="0" borderId="54" xfId="0" applyNumberFormat="1" applyFont="1" applyBorder="1" applyAlignment="1" applyProtection="1">
      <alignment horizontal="center" vertical="center" wrapText="1"/>
      <protection hidden="1"/>
    </xf>
    <xf numFmtId="164" fontId="17" fillId="0" borderId="134" xfId="0" applyNumberFormat="1" applyFont="1" applyBorder="1" applyAlignment="1" applyProtection="1">
      <alignment horizontal="center" vertical="center" wrapText="1"/>
      <protection hidden="1"/>
    </xf>
    <xf numFmtId="0" fontId="19" fillId="0" borderId="2" xfId="0" applyFont="1" applyBorder="1" applyAlignment="1" applyProtection="1">
      <alignment horizontal="center" vertical="center"/>
      <protection locked="0"/>
    </xf>
    <xf numFmtId="0" fontId="19" fillId="0" borderId="135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36" fillId="0" borderId="166" xfId="2" applyFont="1" applyBorder="1" applyAlignment="1">
      <alignment horizontal="center"/>
    </xf>
    <xf numFmtId="0" fontId="36" fillId="0" borderId="167" xfId="2" applyFont="1" applyBorder="1" applyAlignment="1">
      <alignment horizontal="center"/>
    </xf>
    <xf numFmtId="0" fontId="36" fillId="0" borderId="125" xfId="2" applyFont="1" applyBorder="1" applyAlignment="1">
      <alignment horizontal="center"/>
    </xf>
    <xf numFmtId="0" fontId="33" fillId="0" borderId="130" xfId="0" applyFont="1" applyBorder="1" applyAlignment="1">
      <alignment horizontal="center"/>
    </xf>
    <xf numFmtId="0" fontId="33" fillId="0" borderId="131" xfId="0" applyFont="1" applyBorder="1" applyAlignment="1">
      <alignment horizontal="center"/>
    </xf>
    <xf numFmtId="0" fontId="33" fillId="0" borderId="136" xfId="0" applyFont="1" applyBorder="1" applyAlignment="1">
      <alignment horizontal="center"/>
    </xf>
    <xf numFmtId="0" fontId="33" fillId="0" borderId="137" xfId="0" applyFont="1" applyBorder="1" applyAlignment="1">
      <alignment horizontal="center"/>
    </xf>
  </cellXfs>
  <cellStyles count="6">
    <cellStyle name="Normal" xfId="0" builtinId="0"/>
    <cellStyle name="Normal 2" xfId="1"/>
    <cellStyle name="Normal 3" xfId="4"/>
    <cellStyle name="Normal_¸p Hµ-néi (820)" xfId="3"/>
    <cellStyle name="Normal_¸p Hµ-néi (821)" xfId="2"/>
    <cellStyle name="Normal_ngµy2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hartsheet" Target="chartsheets/sheet1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hartsheet" Target="chartsheets/sheet2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r>
              <a:rPr lang="en-US"/>
              <a:t> Tæng biÕn ¸p, nhiÖt 24h t¹i Thanh Hãa</a:t>
            </a:r>
          </a:p>
        </c:rich>
      </c:tx>
      <c:layout>
        <c:manualLayout>
          <c:xMode val="edge"/>
          <c:yMode val="edge"/>
          <c:x val="0.3588417786970010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194415718717683E-2"/>
          <c:y val="0.11525423728813559"/>
          <c:w val="0.937952430196484"/>
          <c:h val="0.74745762711864405"/>
        </c:manualLayout>
      </c:layout>
      <c:lineChart>
        <c:grouping val="standard"/>
        <c:varyColors val="0"/>
        <c:ser>
          <c:idx val="0"/>
          <c:order val="0"/>
          <c:tx>
            <c:v>dP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'P &amp; T(1) '!$A$11:$B$258</c:f>
              <c:multiLvlStrCache>
                <c:ptCount val="248"/>
                <c:lvl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1</c:v>
                  </c:pt>
                  <c:pt idx="9">
                    <c:v>4</c:v>
                  </c:pt>
                  <c:pt idx="10">
                    <c:v>7</c:v>
                  </c:pt>
                  <c:pt idx="11">
                    <c:v>10</c:v>
                  </c:pt>
                  <c:pt idx="12">
                    <c:v>13</c:v>
                  </c:pt>
                  <c:pt idx="13">
                    <c:v>16</c:v>
                  </c:pt>
                  <c:pt idx="14">
                    <c:v>19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</c:v>
                  </c:pt>
                  <c:pt idx="18">
                    <c:v>7</c:v>
                  </c:pt>
                  <c:pt idx="19">
                    <c:v>10</c:v>
                  </c:pt>
                  <c:pt idx="20">
                    <c:v>13</c:v>
                  </c:pt>
                  <c:pt idx="21">
                    <c:v>16</c:v>
                  </c:pt>
                  <c:pt idx="22">
                    <c:v>19</c:v>
                  </c:pt>
                  <c:pt idx="23">
                    <c:v>22</c:v>
                  </c:pt>
                  <c:pt idx="24">
                    <c:v>1</c:v>
                  </c:pt>
                  <c:pt idx="25">
                    <c:v>4</c:v>
                  </c:pt>
                  <c:pt idx="26">
                    <c:v>7</c:v>
                  </c:pt>
                  <c:pt idx="27">
                    <c:v>10</c:v>
                  </c:pt>
                  <c:pt idx="28">
                    <c:v>13</c:v>
                  </c:pt>
                  <c:pt idx="29">
                    <c:v>16</c:v>
                  </c:pt>
                  <c:pt idx="30">
                    <c:v>19</c:v>
                  </c:pt>
                  <c:pt idx="31">
                    <c:v>22</c:v>
                  </c:pt>
                  <c:pt idx="32">
                    <c:v>1</c:v>
                  </c:pt>
                  <c:pt idx="33">
                    <c:v>4</c:v>
                  </c:pt>
                  <c:pt idx="34">
                    <c:v>7</c:v>
                  </c:pt>
                  <c:pt idx="35">
                    <c:v>10</c:v>
                  </c:pt>
                  <c:pt idx="36">
                    <c:v>13</c:v>
                  </c:pt>
                  <c:pt idx="37">
                    <c:v>16</c:v>
                  </c:pt>
                  <c:pt idx="38">
                    <c:v>19</c:v>
                  </c:pt>
                  <c:pt idx="39">
                    <c:v>22</c:v>
                  </c:pt>
                  <c:pt idx="40">
                    <c:v>1</c:v>
                  </c:pt>
                  <c:pt idx="41">
                    <c:v>4</c:v>
                  </c:pt>
                  <c:pt idx="42">
                    <c:v>7</c:v>
                  </c:pt>
                  <c:pt idx="43">
                    <c:v>10</c:v>
                  </c:pt>
                  <c:pt idx="44">
                    <c:v>13</c:v>
                  </c:pt>
                  <c:pt idx="45">
                    <c:v>16</c:v>
                  </c:pt>
                  <c:pt idx="46">
                    <c:v>19</c:v>
                  </c:pt>
                  <c:pt idx="47">
                    <c:v>22</c:v>
                  </c:pt>
                  <c:pt idx="48">
                    <c:v>1</c:v>
                  </c:pt>
                  <c:pt idx="49">
                    <c:v>4</c:v>
                  </c:pt>
                  <c:pt idx="50">
                    <c:v>7</c:v>
                  </c:pt>
                  <c:pt idx="51">
                    <c:v>10</c:v>
                  </c:pt>
                  <c:pt idx="52">
                    <c:v>13</c:v>
                  </c:pt>
                  <c:pt idx="53">
                    <c:v>16</c:v>
                  </c:pt>
                  <c:pt idx="54">
                    <c:v>19</c:v>
                  </c:pt>
                  <c:pt idx="55">
                    <c:v>22</c:v>
                  </c:pt>
                  <c:pt idx="56">
                    <c:v>1</c:v>
                  </c:pt>
                  <c:pt idx="57">
                    <c:v>4</c:v>
                  </c:pt>
                  <c:pt idx="58">
                    <c:v>7</c:v>
                  </c:pt>
                  <c:pt idx="59">
                    <c:v>10</c:v>
                  </c:pt>
                  <c:pt idx="60">
                    <c:v>13</c:v>
                  </c:pt>
                  <c:pt idx="61">
                    <c:v>16</c:v>
                  </c:pt>
                  <c:pt idx="62">
                    <c:v>19</c:v>
                  </c:pt>
                  <c:pt idx="63">
                    <c:v>22</c:v>
                  </c:pt>
                  <c:pt idx="64">
                    <c:v>1</c:v>
                  </c:pt>
                  <c:pt idx="65">
                    <c:v>4</c:v>
                  </c:pt>
                  <c:pt idx="66">
                    <c:v>7</c:v>
                  </c:pt>
                  <c:pt idx="67">
                    <c:v>10</c:v>
                  </c:pt>
                  <c:pt idx="68">
                    <c:v>13</c:v>
                  </c:pt>
                  <c:pt idx="69">
                    <c:v>16</c:v>
                  </c:pt>
                  <c:pt idx="70">
                    <c:v>19</c:v>
                  </c:pt>
                  <c:pt idx="71">
                    <c:v>22</c:v>
                  </c:pt>
                  <c:pt idx="72">
                    <c:v>1</c:v>
                  </c:pt>
                  <c:pt idx="73">
                    <c:v>4</c:v>
                  </c:pt>
                  <c:pt idx="74">
                    <c:v>7</c:v>
                  </c:pt>
                  <c:pt idx="75">
                    <c:v>10</c:v>
                  </c:pt>
                  <c:pt idx="76">
                    <c:v>13</c:v>
                  </c:pt>
                  <c:pt idx="77">
                    <c:v>16</c:v>
                  </c:pt>
                  <c:pt idx="78">
                    <c:v>19</c:v>
                  </c:pt>
                  <c:pt idx="79">
                    <c:v>22</c:v>
                  </c:pt>
                  <c:pt idx="80">
                    <c:v>1</c:v>
                  </c:pt>
                  <c:pt idx="81">
                    <c:v>4</c:v>
                  </c:pt>
                  <c:pt idx="82">
                    <c:v>7</c:v>
                  </c:pt>
                  <c:pt idx="83">
                    <c:v>10</c:v>
                  </c:pt>
                  <c:pt idx="84">
                    <c:v>13</c:v>
                  </c:pt>
                  <c:pt idx="85">
                    <c:v>16</c:v>
                  </c:pt>
                  <c:pt idx="86">
                    <c:v>19</c:v>
                  </c:pt>
                  <c:pt idx="87">
                    <c:v>22</c:v>
                  </c:pt>
                  <c:pt idx="88">
                    <c:v>1</c:v>
                  </c:pt>
                  <c:pt idx="89">
                    <c:v>4</c:v>
                  </c:pt>
                  <c:pt idx="90">
                    <c:v>7</c:v>
                  </c:pt>
                  <c:pt idx="91">
                    <c:v>10</c:v>
                  </c:pt>
                  <c:pt idx="92">
                    <c:v>13</c:v>
                  </c:pt>
                  <c:pt idx="93">
                    <c:v>16</c:v>
                  </c:pt>
                  <c:pt idx="94">
                    <c:v>19</c:v>
                  </c:pt>
                  <c:pt idx="95">
                    <c:v>22</c:v>
                  </c:pt>
                  <c:pt idx="96">
                    <c:v>1</c:v>
                  </c:pt>
                  <c:pt idx="97">
                    <c:v>4</c:v>
                  </c:pt>
                  <c:pt idx="98">
                    <c:v>7</c:v>
                  </c:pt>
                  <c:pt idx="99">
                    <c:v>10</c:v>
                  </c:pt>
                  <c:pt idx="100">
                    <c:v>13</c:v>
                  </c:pt>
                  <c:pt idx="101">
                    <c:v>16</c:v>
                  </c:pt>
                  <c:pt idx="102">
                    <c:v>19</c:v>
                  </c:pt>
                  <c:pt idx="103">
                    <c:v>22</c:v>
                  </c:pt>
                  <c:pt idx="104">
                    <c:v>1</c:v>
                  </c:pt>
                  <c:pt idx="105">
                    <c:v>4</c:v>
                  </c:pt>
                  <c:pt idx="106">
                    <c:v>7</c:v>
                  </c:pt>
                  <c:pt idx="107">
                    <c:v>10</c:v>
                  </c:pt>
                  <c:pt idx="108">
                    <c:v>13</c:v>
                  </c:pt>
                  <c:pt idx="109">
                    <c:v>16</c:v>
                  </c:pt>
                  <c:pt idx="110">
                    <c:v>19</c:v>
                  </c:pt>
                  <c:pt idx="111">
                    <c:v>22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7</c:v>
                  </c:pt>
                  <c:pt idx="115">
                    <c:v>10</c:v>
                  </c:pt>
                  <c:pt idx="116">
                    <c:v>13</c:v>
                  </c:pt>
                  <c:pt idx="117">
                    <c:v>16</c:v>
                  </c:pt>
                  <c:pt idx="118">
                    <c:v>19</c:v>
                  </c:pt>
                  <c:pt idx="119">
                    <c:v>22</c:v>
                  </c:pt>
                  <c:pt idx="120">
                    <c:v>1</c:v>
                  </c:pt>
                  <c:pt idx="121">
                    <c:v>4</c:v>
                  </c:pt>
                  <c:pt idx="122">
                    <c:v>7</c:v>
                  </c:pt>
                  <c:pt idx="123">
                    <c:v>10</c:v>
                  </c:pt>
                  <c:pt idx="124">
                    <c:v>13</c:v>
                  </c:pt>
                  <c:pt idx="125">
                    <c:v>16</c:v>
                  </c:pt>
                  <c:pt idx="126">
                    <c:v>19</c:v>
                  </c:pt>
                  <c:pt idx="127">
                    <c:v>22</c:v>
                  </c:pt>
                  <c:pt idx="128">
                    <c:v>1</c:v>
                  </c:pt>
                  <c:pt idx="129">
                    <c:v>4</c:v>
                  </c:pt>
                  <c:pt idx="130">
                    <c:v>7</c:v>
                  </c:pt>
                  <c:pt idx="131">
                    <c:v>10</c:v>
                  </c:pt>
                  <c:pt idx="132">
                    <c:v>13</c:v>
                  </c:pt>
                  <c:pt idx="133">
                    <c:v>16</c:v>
                  </c:pt>
                  <c:pt idx="134">
                    <c:v>19</c:v>
                  </c:pt>
                  <c:pt idx="135">
                    <c:v>22</c:v>
                  </c:pt>
                  <c:pt idx="136">
                    <c:v>1</c:v>
                  </c:pt>
                  <c:pt idx="137">
                    <c:v>4</c:v>
                  </c:pt>
                  <c:pt idx="138">
                    <c:v>7</c:v>
                  </c:pt>
                  <c:pt idx="139">
                    <c:v>10</c:v>
                  </c:pt>
                  <c:pt idx="140">
                    <c:v>13</c:v>
                  </c:pt>
                  <c:pt idx="141">
                    <c:v>16</c:v>
                  </c:pt>
                  <c:pt idx="142">
                    <c:v>19</c:v>
                  </c:pt>
                  <c:pt idx="143">
                    <c:v>22</c:v>
                  </c:pt>
                  <c:pt idx="144">
                    <c:v>1</c:v>
                  </c:pt>
                  <c:pt idx="145">
                    <c:v>4</c:v>
                  </c:pt>
                  <c:pt idx="146">
                    <c:v>7</c:v>
                  </c:pt>
                  <c:pt idx="147">
                    <c:v>10</c:v>
                  </c:pt>
                  <c:pt idx="148">
                    <c:v>13</c:v>
                  </c:pt>
                  <c:pt idx="149">
                    <c:v>16</c:v>
                  </c:pt>
                  <c:pt idx="150">
                    <c:v>19</c:v>
                  </c:pt>
                  <c:pt idx="151">
                    <c:v>22</c:v>
                  </c:pt>
                  <c:pt idx="152">
                    <c:v>1</c:v>
                  </c:pt>
                  <c:pt idx="153">
                    <c:v>4</c:v>
                  </c:pt>
                  <c:pt idx="154">
                    <c:v>7</c:v>
                  </c:pt>
                  <c:pt idx="155">
                    <c:v>10</c:v>
                  </c:pt>
                  <c:pt idx="156">
                    <c:v>13</c:v>
                  </c:pt>
                  <c:pt idx="157">
                    <c:v>16</c:v>
                  </c:pt>
                  <c:pt idx="158">
                    <c:v>19</c:v>
                  </c:pt>
                  <c:pt idx="159">
                    <c:v>22</c:v>
                  </c:pt>
                  <c:pt idx="160">
                    <c:v>1</c:v>
                  </c:pt>
                  <c:pt idx="161">
                    <c:v>4</c:v>
                  </c:pt>
                  <c:pt idx="162">
                    <c:v>7</c:v>
                  </c:pt>
                  <c:pt idx="163">
                    <c:v>10</c:v>
                  </c:pt>
                  <c:pt idx="164">
                    <c:v>13</c:v>
                  </c:pt>
                  <c:pt idx="165">
                    <c:v>16</c:v>
                  </c:pt>
                  <c:pt idx="166">
                    <c:v>19</c:v>
                  </c:pt>
                  <c:pt idx="167">
                    <c:v>22</c:v>
                  </c:pt>
                  <c:pt idx="168">
                    <c:v>1</c:v>
                  </c:pt>
                  <c:pt idx="169">
                    <c:v>4</c:v>
                  </c:pt>
                  <c:pt idx="170">
                    <c:v>7</c:v>
                  </c:pt>
                  <c:pt idx="171">
                    <c:v>10</c:v>
                  </c:pt>
                  <c:pt idx="172">
                    <c:v>13</c:v>
                  </c:pt>
                  <c:pt idx="173">
                    <c:v>16</c:v>
                  </c:pt>
                  <c:pt idx="174">
                    <c:v>19</c:v>
                  </c:pt>
                  <c:pt idx="175">
                    <c:v>22</c:v>
                  </c:pt>
                  <c:pt idx="176">
                    <c:v>1</c:v>
                  </c:pt>
                  <c:pt idx="177">
                    <c:v>4</c:v>
                  </c:pt>
                  <c:pt idx="178">
                    <c:v>7</c:v>
                  </c:pt>
                  <c:pt idx="179">
                    <c:v>10</c:v>
                  </c:pt>
                  <c:pt idx="180">
                    <c:v>13</c:v>
                  </c:pt>
                  <c:pt idx="181">
                    <c:v>16</c:v>
                  </c:pt>
                  <c:pt idx="182">
                    <c:v>19</c:v>
                  </c:pt>
                  <c:pt idx="183">
                    <c:v>22</c:v>
                  </c:pt>
                  <c:pt idx="184">
                    <c:v>1</c:v>
                  </c:pt>
                  <c:pt idx="185">
                    <c:v>4</c:v>
                  </c:pt>
                  <c:pt idx="186">
                    <c:v>7</c:v>
                  </c:pt>
                  <c:pt idx="187">
                    <c:v>10</c:v>
                  </c:pt>
                  <c:pt idx="188">
                    <c:v>13</c:v>
                  </c:pt>
                  <c:pt idx="189">
                    <c:v>16</c:v>
                  </c:pt>
                  <c:pt idx="190">
                    <c:v>19</c:v>
                  </c:pt>
                  <c:pt idx="191">
                    <c:v>22</c:v>
                  </c:pt>
                  <c:pt idx="192">
                    <c:v>1</c:v>
                  </c:pt>
                  <c:pt idx="193">
                    <c:v>4</c:v>
                  </c:pt>
                  <c:pt idx="194">
                    <c:v>7</c:v>
                  </c:pt>
                  <c:pt idx="195">
                    <c:v>10</c:v>
                  </c:pt>
                  <c:pt idx="196">
                    <c:v>13</c:v>
                  </c:pt>
                  <c:pt idx="197">
                    <c:v>16</c:v>
                  </c:pt>
                  <c:pt idx="198">
                    <c:v>19</c:v>
                  </c:pt>
                  <c:pt idx="199">
                    <c:v>22</c:v>
                  </c:pt>
                  <c:pt idx="200">
                    <c:v>1</c:v>
                  </c:pt>
                  <c:pt idx="201">
                    <c:v>4</c:v>
                  </c:pt>
                  <c:pt idx="202">
                    <c:v>7</c:v>
                  </c:pt>
                  <c:pt idx="203">
                    <c:v>10</c:v>
                  </c:pt>
                  <c:pt idx="204">
                    <c:v>13</c:v>
                  </c:pt>
                  <c:pt idx="205">
                    <c:v>16</c:v>
                  </c:pt>
                  <c:pt idx="206">
                    <c:v>19</c:v>
                  </c:pt>
                  <c:pt idx="207">
                    <c:v>22</c:v>
                  </c:pt>
                  <c:pt idx="208">
                    <c:v>1</c:v>
                  </c:pt>
                  <c:pt idx="209">
                    <c:v>4</c:v>
                  </c:pt>
                  <c:pt idx="210">
                    <c:v>7</c:v>
                  </c:pt>
                  <c:pt idx="211">
                    <c:v>10</c:v>
                  </c:pt>
                  <c:pt idx="212">
                    <c:v>13</c:v>
                  </c:pt>
                  <c:pt idx="213">
                    <c:v>16</c:v>
                  </c:pt>
                  <c:pt idx="214">
                    <c:v>19</c:v>
                  </c:pt>
                  <c:pt idx="215">
                    <c:v>22</c:v>
                  </c:pt>
                  <c:pt idx="216">
                    <c:v>1</c:v>
                  </c:pt>
                  <c:pt idx="217">
                    <c:v>4</c:v>
                  </c:pt>
                  <c:pt idx="218">
                    <c:v>7</c:v>
                  </c:pt>
                  <c:pt idx="219">
                    <c:v>10</c:v>
                  </c:pt>
                  <c:pt idx="220">
                    <c:v>13</c:v>
                  </c:pt>
                  <c:pt idx="221">
                    <c:v>16</c:v>
                  </c:pt>
                  <c:pt idx="222">
                    <c:v>19</c:v>
                  </c:pt>
                  <c:pt idx="223">
                    <c:v>22</c:v>
                  </c:pt>
                  <c:pt idx="224">
                    <c:v>1</c:v>
                  </c:pt>
                  <c:pt idx="225">
                    <c:v>4</c:v>
                  </c:pt>
                  <c:pt idx="226">
                    <c:v>7</c:v>
                  </c:pt>
                  <c:pt idx="227">
                    <c:v>10</c:v>
                  </c:pt>
                  <c:pt idx="228">
                    <c:v>13</c:v>
                  </c:pt>
                  <c:pt idx="229">
                    <c:v>16</c:v>
                  </c:pt>
                  <c:pt idx="230">
                    <c:v>19</c:v>
                  </c:pt>
                  <c:pt idx="231">
                    <c:v>22</c:v>
                  </c:pt>
                  <c:pt idx="232">
                    <c:v>1</c:v>
                  </c:pt>
                  <c:pt idx="233">
                    <c:v>4</c:v>
                  </c:pt>
                  <c:pt idx="234">
                    <c:v>7</c:v>
                  </c:pt>
                  <c:pt idx="235">
                    <c:v>10</c:v>
                  </c:pt>
                  <c:pt idx="236">
                    <c:v>13</c:v>
                  </c:pt>
                  <c:pt idx="237">
                    <c:v>16</c:v>
                  </c:pt>
                  <c:pt idx="238">
                    <c:v>19</c:v>
                  </c:pt>
                  <c:pt idx="239">
                    <c:v>22</c:v>
                  </c:pt>
                  <c:pt idx="240">
                    <c:v>1</c:v>
                  </c:pt>
                  <c:pt idx="241">
                    <c:v>4</c:v>
                  </c:pt>
                  <c:pt idx="242">
                    <c:v>7</c:v>
                  </c:pt>
                  <c:pt idx="243">
                    <c:v>10</c:v>
                  </c:pt>
                  <c:pt idx="244">
                    <c:v>13</c:v>
                  </c:pt>
                  <c:pt idx="245">
                    <c:v>16</c:v>
                  </c:pt>
                  <c:pt idx="246">
                    <c:v>19</c:v>
                  </c:pt>
                  <c:pt idx="247">
                    <c:v>22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16">
                    <c:v>3</c:v>
                  </c:pt>
                  <c:pt idx="24">
                    <c:v>4</c:v>
                  </c:pt>
                  <c:pt idx="32">
                    <c:v>5</c:v>
                  </c:pt>
                  <c:pt idx="40">
                    <c:v>6</c:v>
                  </c:pt>
                  <c:pt idx="48">
                    <c:v>7</c:v>
                  </c:pt>
                  <c:pt idx="56">
                    <c:v>8</c:v>
                  </c:pt>
                  <c:pt idx="64">
                    <c:v>9</c:v>
                  </c:pt>
                  <c:pt idx="72">
                    <c:v>10</c:v>
                  </c:pt>
                  <c:pt idx="80">
                    <c:v>11</c:v>
                  </c:pt>
                  <c:pt idx="88">
                    <c:v>12</c:v>
                  </c:pt>
                  <c:pt idx="96">
                    <c:v>13</c:v>
                  </c:pt>
                  <c:pt idx="104">
                    <c:v>14</c:v>
                  </c:pt>
                  <c:pt idx="112">
                    <c:v>15</c:v>
                  </c:pt>
                  <c:pt idx="120">
                    <c:v>16</c:v>
                  </c:pt>
                  <c:pt idx="128">
                    <c:v>17</c:v>
                  </c:pt>
                  <c:pt idx="136">
                    <c:v>18</c:v>
                  </c:pt>
                  <c:pt idx="144">
                    <c:v>19</c:v>
                  </c:pt>
                  <c:pt idx="152">
                    <c:v>20</c:v>
                  </c:pt>
                  <c:pt idx="160">
                    <c:v>21</c:v>
                  </c:pt>
                  <c:pt idx="168">
                    <c:v>22</c:v>
                  </c:pt>
                  <c:pt idx="176">
                    <c:v>23</c:v>
                  </c:pt>
                  <c:pt idx="184">
                    <c:v>24</c:v>
                  </c:pt>
                  <c:pt idx="192">
                    <c:v>25</c:v>
                  </c:pt>
                  <c:pt idx="200">
                    <c:v>26</c:v>
                  </c:pt>
                  <c:pt idx="208">
                    <c:v>27</c:v>
                  </c:pt>
                  <c:pt idx="216">
                    <c:v>28</c:v>
                  </c:pt>
                  <c:pt idx="224">
                    <c:v>29</c:v>
                  </c:pt>
                  <c:pt idx="232">
                    <c:v>30</c:v>
                  </c:pt>
                  <c:pt idx="240">
                    <c:v>31</c:v>
                  </c:pt>
                </c:lvl>
              </c:multiLvlStrCache>
            </c:multiLvlStrRef>
          </c:cat>
          <c:val>
            <c:numRef>
              <c:f>'P &amp; T(1) '!$E$11:$E$258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1.3999999999999773</c:v>
                </c:pt>
                <c:pt idx="8">
                  <c:v>1.3999999999999773</c:v>
                </c:pt>
                <c:pt idx="9">
                  <c:v>2.1000000000000227</c:v>
                </c:pt>
                <c:pt idx="10">
                  <c:v>2.2000000000000455</c:v>
                </c:pt>
                <c:pt idx="11">
                  <c:v>2.6000000000000227</c:v>
                </c:pt>
                <c:pt idx="12">
                  <c:v>2.6000000000000227</c:v>
                </c:pt>
                <c:pt idx="13">
                  <c:v>3.1000000000000227</c:v>
                </c:pt>
                <c:pt idx="14">
                  <c:v>3.9000000000000909</c:v>
                </c:pt>
                <c:pt idx="15">
                  <c:v>4.8000000000000682</c:v>
                </c:pt>
                <c:pt idx="16">
                  <c:v>7.0000000000001137</c:v>
                </c:pt>
                <c:pt idx="17">
                  <c:v>8.2000000000000455</c:v>
                </c:pt>
                <c:pt idx="18">
                  <c:v>9.8000000000000682</c:v>
                </c:pt>
                <c:pt idx="19">
                  <c:v>10.400000000000091</c:v>
                </c:pt>
                <c:pt idx="20">
                  <c:v>11.100000000000136</c:v>
                </c:pt>
                <c:pt idx="21">
                  <c:v>11.900000000000205</c:v>
                </c:pt>
                <c:pt idx="22">
                  <c:v>12.400000000000205</c:v>
                </c:pt>
                <c:pt idx="23">
                  <c:v>12.800000000000182</c:v>
                </c:pt>
                <c:pt idx="24">
                  <c:v>13.700000000000159</c:v>
                </c:pt>
                <c:pt idx="25">
                  <c:v>14.000000000000227</c:v>
                </c:pt>
                <c:pt idx="26">
                  <c:v>14.000000000000227</c:v>
                </c:pt>
                <c:pt idx="27">
                  <c:v>14.100000000000136</c:v>
                </c:pt>
                <c:pt idx="28">
                  <c:v>14.100000000000136</c:v>
                </c:pt>
                <c:pt idx="29">
                  <c:v>14.500000000000114</c:v>
                </c:pt>
                <c:pt idx="30">
                  <c:v>16.000000000000114</c:v>
                </c:pt>
                <c:pt idx="31">
                  <c:v>16.200000000000159</c:v>
                </c:pt>
                <c:pt idx="32">
                  <c:v>16.100000000000136</c:v>
                </c:pt>
                <c:pt idx="33">
                  <c:v>16.800000000000068</c:v>
                </c:pt>
                <c:pt idx="34">
                  <c:v>17.300000000000068</c:v>
                </c:pt>
                <c:pt idx="35">
                  <c:v>18.200000000000159</c:v>
                </c:pt>
                <c:pt idx="36">
                  <c:v>19.200000000000159</c:v>
                </c:pt>
                <c:pt idx="37">
                  <c:v>20.100000000000136</c:v>
                </c:pt>
                <c:pt idx="38">
                  <c:v>20.700000000000159</c:v>
                </c:pt>
                <c:pt idx="39">
                  <c:v>20.700000000000159</c:v>
                </c:pt>
                <c:pt idx="40">
                  <c:v>21.100000000000136</c:v>
                </c:pt>
                <c:pt idx="41">
                  <c:v>21.800000000000182</c:v>
                </c:pt>
                <c:pt idx="42">
                  <c:v>22.700000000000159</c:v>
                </c:pt>
                <c:pt idx="43">
                  <c:v>23.800000000000068</c:v>
                </c:pt>
                <c:pt idx="44">
                  <c:v>24.800000000000068</c:v>
                </c:pt>
                <c:pt idx="45">
                  <c:v>25.700000000000045</c:v>
                </c:pt>
                <c:pt idx="46">
                  <c:v>26.5</c:v>
                </c:pt>
                <c:pt idx="47">
                  <c:v>26.5</c:v>
                </c:pt>
                <c:pt idx="48">
                  <c:v>27.300000000000068</c:v>
                </c:pt>
                <c:pt idx="49">
                  <c:v>27.500000000000114</c:v>
                </c:pt>
                <c:pt idx="50">
                  <c:v>27.800000000000182</c:v>
                </c:pt>
                <c:pt idx="51">
                  <c:v>27.800000000000182</c:v>
                </c:pt>
                <c:pt idx="52">
                  <c:v>27.800000000000182</c:v>
                </c:pt>
                <c:pt idx="53">
                  <c:v>27.700000000000159</c:v>
                </c:pt>
                <c:pt idx="54">
                  <c:v>27.100000000000136</c:v>
                </c:pt>
                <c:pt idx="55">
                  <c:v>26.700000000000045</c:v>
                </c:pt>
                <c:pt idx="56">
                  <c:v>27.200000000000045</c:v>
                </c:pt>
                <c:pt idx="57">
                  <c:v>28.299999999999955</c:v>
                </c:pt>
                <c:pt idx="58">
                  <c:v>29.499999999999886</c:v>
                </c:pt>
                <c:pt idx="59">
                  <c:v>31.099999999999909</c:v>
                </c:pt>
                <c:pt idx="60">
                  <c:v>31.399999999999864</c:v>
                </c:pt>
                <c:pt idx="61">
                  <c:v>31.799999999999955</c:v>
                </c:pt>
                <c:pt idx="62">
                  <c:v>32.100000000000023</c:v>
                </c:pt>
                <c:pt idx="63">
                  <c:v>33.600000000000023</c:v>
                </c:pt>
                <c:pt idx="64">
                  <c:v>34.799999999999955</c:v>
                </c:pt>
                <c:pt idx="65">
                  <c:v>35.100000000000023</c:v>
                </c:pt>
                <c:pt idx="66">
                  <c:v>35.600000000000023</c:v>
                </c:pt>
                <c:pt idx="67">
                  <c:v>35.800000000000068</c:v>
                </c:pt>
                <c:pt idx="68">
                  <c:v>36.700000000000159</c:v>
                </c:pt>
                <c:pt idx="69">
                  <c:v>37.100000000000136</c:v>
                </c:pt>
                <c:pt idx="70">
                  <c:v>40.900000000000091</c:v>
                </c:pt>
                <c:pt idx="71">
                  <c:v>41.900000000000091</c:v>
                </c:pt>
                <c:pt idx="72">
                  <c:v>41.700000000000159</c:v>
                </c:pt>
                <c:pt idx="73">
                  <c:v>41.400000000000091</c:v>
                </c:pt>
                <c:pt idx="74">
                  <c:v>40.800000000000068</c:v>
                </c:pt>
                <c:pt idx="75">
                  <c:v>39.700000000000045</c:v>
                </c:pt>
                <c:pt idx="76">
                  <c:v>38.799999999999955</c:v>
                </c:pt>
                <c:pt idx="77">
                  <c:v>38.199999999999932</c:v>
                </c:pt>
                <c:pt idx="78">
                  <c:v>34.699999999999932</c:v>
                </c:pt>
                <c:pt idx="79">
                  <c:v>32.899999999999977</c:v>
                </c:pt>
                <c:pt idx="80">
                  <c:v>31.399999999999977</c:v>
                </c:pt>
                <c:pt idx="81">
                  <c:v>30.600000000000023</c:v>
                </c:pt>
                <c:pt idx="82">
                  <c:v>29.800000000000068</c:v>
                </c:pt>
                <c:pt idx="83">
                  <c:v>29.300000000000068</c:v>
                </c:pt>
                <c:pt idx="84">
                  <c:v>29.000000000000114</c:v>
                </c:pt>
                <c:pt idx="85">
                  <c:v>28.800000000000068</c:v>
                </c:pt>
                <c:pt idx="86">
                  <c:v>28.100000000000023</c:v>
                </c:pt>
                <c:pt idx="87">
                  <c:v>26.899999999999977</c:v>
                </c:pt>
                <c:pt idx="88">
                  <c:v>26.999999999999886</c:v>
                </c:pt>
                <c:pt idx="89">
                  <c:v>26.799999999999841</c:v>
                </c:pt>
                <c:pt idx="90">
                  <c:v>26.599999999999795</c:v>
                </c:pt>
                <c:pt idx="91">
                  <c:v>26.39999999999975</c:v>
                </c:pt>
                <c:pt idx="92">
                  <c:v>26.099999999999795</c:v>
                </c:pt>
                <c:pt idx="93">
                  <c:v>25.599999999999795</c:v>
                </c:pt>
                <c:pt idx="94">
                  <c:v>25.099999999999795</c:v>
                </c:pt>
                <c:pt idx="95">
                  <c:v>25.799999999999841</c:v>
                </c:pt>
                <c:pt idx="96">
                  <c:v>25.199999999999932</c:v>
                </c:pt>
                <c:pt idx="97">
                  <c:v>24.5</c:v>
                </c:pt>
                <c:pt idx="98">
                  <c:v>23.300000000000068</c:v>
                </c:pt>
                <c:pt idx="99">
                  <c:v>22.000000000000114</c:v>
                </c:pt>
                <c:pt idx="100">
                  <c:v>20.400000000000091</c:v>
                </c:pt>
                <c:pt idx="101">
                  <c:v>18.700000000000159</c:v>
                </c:pt>
                <c:pt idx="102">
                  <c:v>17.200000000000159</c:v>
                </c:pt>
                <c:pt idx="103">
                  <c:v>15.600000000000136</c:v>
                </c:pt>
                <c:pt idx="104">
                  <c:v>14.400000000000091</c:v>
                </c:pt>
                <c:pt idx="105">
                  <c:v>12.900000000000091</c:v>
                </c:pt>
                <c:pt idx="106">
                  <c:v>11.900000000000091</c:v>
                </c:pt>
                <c:pt idx="107">
                  <c:v>11.000000000000114</c:v>
                </c:pt>
                <c:pt idx="108">
                  <c:v>9.7000000000000455</c:v>
                </c:pt>
                <c:pt idx="109">
                  <c:v>8.5</c:v>
                </c:pt>
                <c:pt idx="110">
                  <c:v>8.8000000000000682</c:v>
                </c:pt>
                <c:pt idx="111">
                  <c:v>8.3000000000000682</c:v>
                </c:pt>
                <c:pt idx="112">
                  <c:v>8.1000000000000227</c:v>
                </c:pt>
                <c:pt idx="113">
                  <c:v>8.1000000000000227</c:v>
                </c:pt>
                <c:pt idx="114">
                  <c:v>7.5</c:v>
                </c:pt>
                <c:pt idx="115">
                  <c:v>6.1000000000000227</c:v>
                </c:pt>
                <c:pt idx="116">
                  <c:v>5.3000000000000682</c:v>
                </c:pt>
                <c:pt idx="117">
                  <c:v>4.3000000000000682</c:v>
                </c:pt>
                <c:pt idx="118">
                  <c:v>2.5</c:v>
                </c:pt>
                <c:pt idx="119">
                  <c:v>1.7000000000000455</c:v>
                </c:pt>
                <c:pt idx="120">
                  <c:v>-0.59999999999990905</c:v>
                </c:pt>
                <c:pt idx="121">
                  <c:v>-0.59999999999990905</c:v>
                </c:pt>
                <c:pt idx="122">
                  <c:v>-3.2999999999999545</c:v>
                </c:pt>
                <c:pt idx="123">
                  <c:v>-5.2000000000000455</c:v>
                </c:pt>
                <c:pt idx="124">
                  <c:v>-6.5</c:v>
                </c:pt>
                <c:pt idx="125">
                  <c:v>-6.6000000000000227</c:v>
                </c:pt>
                <c:pt idx="126">
                  <c:v>-7.8999999999999773</c:v>
                </c:pt>
                <c:pt idx="127">
                  <c:v>-10.5</c:v>
                </c:pt>
                <c:pt idx="128">
                  <c:v>-12.600000000000023</c:v>
                </c:pt>
                <c:pt idx="129">
                  <c:v>-14</c:v>
                </c:pt>
                <c:pt idx="130">
                  <c:v>-15.399999999999977</c:v>
                </c:pt>
                <c:pt idx="131">
                  <c:v>-17.199999999999932</c:v>
                </c:pt>
                <c:pt idx="132">
                  <c:v>-18.899999999999977</c:v>
                </c:pt>
                <c:pt idx="133">
                  <c:v>-21.599999999999909</c:v>
                </c:pt>
                <c:pt idx="134">
                  <c:v>-23.799999999999955</c:v>
                </c:pt>
                <c:pt idx="135">
                  <c:v>-26.299999999999955</c:v>
                </c:pt>
                <c:pt idx="136">
                  <c:v>-28.499999999999886</c:v>
                </c:pt>
                <c:pt idx="137">
                  <c:v>-30.599999999999909</c:v>
                </c:pt>
                <c:pt idx="138">
                  <c:v>-31.999999999999886</c:v>
                </c:pt>
                <c:pt idx="139">
                  <c:v>-32.199999999999932</c:v>
                </c:pt>
                <c:pt idx="140">
                  <c:v>-32.199999999999932</c:v>
                </c:pt>
                <c:pt idx="141">
                  <c:v>-32</c:v>
                </c:pt>
                <c:pt idx="142">
                  <c:v>-30.599999999999909</c:v>
                </c:pt>
                <c:pt idx="143">
                  <c:v>-27.399999999999864</c:v>
                </c:pt>
                <c:pt idx="144">
                  <c:v>-22.699999999999932</c:v>
                </c:pt>
                <c:pt idx="145">
                  <c:v>-17.699999999999932</c:v>
                </c:pt>
                <c:pt idx="146">
                  <c:v>-12.699999999999932</c:v>
                </c:pt>
                <c:pt idx="147">
                  <c:v>-7.8999999999998636</c:v>
                </c:pt>
                <c:pt idx="148">
                  <c:v>-2.7999999999998408</c:v>
                </c:pt>
                <c:pt idx="149">
                  <c:v>2.3000000000001819</c:v>
                </c:pt>
                <c:pt idx="150">
                  <c:v>6.7000000000001592</c:v>
                </c:pt>
                <c:pt idx="151">
                  <c:v>10.100000000000136</c:v>
                </c:pt>
                <c:pt idx="152">
                  <c:v>12.400000000000205</c:v>
                </c:pt>
                <c:pt idx="153">
                  <c:v>15.100000000000136</c:v>
                </c:pt>
                <c:pt idx="154">
                  <c:v>17.400000000000091</c:v>
                </c:pt>
                <c:pt idx="155">
                  <c:v>20.400000000000091</c:v>
                </c:pt>
                <c:pt idx="156">
                  <c:v>23.100000000000023</c:v>
                </c:pt>
                <c:pt idx="157">
                  <c:v>25.700000000000045</c:v>
                </c:pt>
                <c:pt idx="158">
                  <c:v>28.100000000000023</c:v>
                </c:pt>
                <c:pt idx="159">
                  <c:v>30.100000000000023</c:v>
                </c:pt>
                <c:pt idx="160">
                  <c:v>32.899999999999977</c:v>
                </c:pt>
                <c:pt idx="161">
                  <c:v>35.399999999999977</c:v>
                </c:pt>
                <c:pt idx="162">
                  <c:v>38.100000000000023</c:v>
                </c:pt>
                <c:pt idx="163">
                  <c:v>41</c:v>
                </c:pt>
                <c:pt idx="164">
                  <c:v>43.200000000000045</c:v>
                </c:pt>
                <c:pt idx="165">
                  <c:v>45.400000000000091</c:v>
                </c:pt>
                <c:pt idx="166">
                  <c:v>47.200000000000045</c:v>
                </c:pt>
                <c:pt idx="167">
                  <c:v>49.700000000000045</c:v>
                </c:pt>
                <c:pt idx="168">
                  <c:v>52.300000000000068</c:v>
                </c:pt>
                <c:pt idx="169">
                  <c:v>55.200000000000159</c:v>
                </c:pt>
                <c:pt idx="170">
                  <c:v>57.200000000000159</c:v>
                </c:pt>
                <c:pt idx="171">
                  <c:v>58.000000000000114</c:v>
                </c:pt>
                <c:pt idx="172">
                  <c:v>59.100000000000136</c:v>
                </c:pt>
                <c:pt idx="173">
                  <c:v>60.100000000000136</c:v>
                </c:pt>
                <c:pt idx="174">
                  <c:v>61.000000000000227</c:v>
                </c:pt>
                <c:pt idx="175">
                  <c:v>61.500000000000227</c:v>
                </c:pt>
                <c:pt idx="176">
                  <c:v>61.400000000000205</c:v>
                </c:pt>
                <c:pt idx="177">
                  <c:v>60.500000000000114</c:v>
                </c:pt>
                <c:pt idx="178">
                  <c:v>59.800000000000068</c:v>
                </c:pt>
                <c:pt idx="179">
                  <c:v>58.700000000000159</c:v>
                </c:pt>
                <c:pt idx="180">
                  <c:v>57.000000000000114</c:v>
                </c:pt>
                <c:pt idx="181">
                  <c:v>54.800000000000068</c:v>
                </c:pt>
                <c:pt idx="182">
                  <c:v>52.899999999999977</c:v>
                </c:pt>
                <c:pt idx="183">
                  <c:v>51.5</c:v>
                </c:pt>
                <c:pt idx="184">
                  <c:v>49.100000000000023</c:v>
                </c:pt>
                <c:pt idx="185">
                  <c:v>47.200000000000045</c:v>
                </c:pt>
                <c:pt idx="186">
                  <c:v>45.600000000000136</c:v>
                </c:pt>
                <c:pt idx="187">
                  <c:v>43.600000000000136</c:v>
                </c:pt>
                <c:pt idx="188">
                  <c:v>42.200000000000159</c:v>
                </c:pt>
                <c:pt idx="189">
                  <c:v>41.300000000000182</c:v>
                </c:pt>
                <c:pt idx="190">
                  <c:v>39.700000000000273</c:v>
                </c:pt>
                <c:pt idx="191">
                  <c:v>38.10000000000025</c:v>
                </c:pt>
                <c:pt idx="192">
                  <c:v>37.500000000000227</c:v>
                </c:pt>
                <c:pt idx="193">
                  <c:v>37.200000000000273</c:v>
                </c:pt>
                <c:pt idx="194">
                  <c:v>36.300000000000182</c:v>
                </c:pt>
                <c:pt idx="195">
                  <c:v>36.200000000000159</c:v>
                </c:pt>
                <c:pt idx="196">
                  <c:v>36.000000000000114</c:v>
                </c:pt>
                <c:pt idx="197">
                  <c:v>35.900000000000091</c:v>
                </c:pt>
                <c:pt idx="198">
                  <c:v>35.400000000000091</c:v>
                </c:pt>
                <c:pt idx="199">
                  <c:v>34.600000000000023</c:v>
                </c:pt>
                <c:pt idx="200">
                  <c:v>33.800000000000068</c:v>
                </c:pt>
                <c:pt idx="201">
                  <c:v>32.600000000000023</c:v>
                </c:pt>
                <c:pt idx="202">
                  <c:v>31.600000000000023</c:v>
                </c:pt>
                <c:pt idx="203">
                  <c:v>29.700000000000045</c:v>
                </c:pt>
                <c:pt idx="204">
                  <c:v>27.000000000000114</c:v>
                </c:pt>
                <c:pt idx="205">
                  <c:v>24.000000000000114</c:v>
                </c:pt>
                <c:pt idx="206">
                  <c:v>21.900000000000091</c:v>
                </c:pt>
                <c:pt idx="207">
                  <c:v>19.100000000000136</c:v>
                </c:pt>
                <c:pt idx="208">
                  <c:v>16.100000000000136</c:v>
                </c:pt>
                <c:pt idx="209">
                  <c:v>11.900000000000205</c:v>
                </c:pt>
                <c:pt idx="210">
                  <c:v>8.2000000000002728</c:v>
                </c:pt>
                <c:pt idx="211">
                  <c:v>4.4000000000002046</c:v>
                </c:pt>
                <c:pt idx="212">
                  <c:v>1.0000000000002274</c:v>
                </c:pt>
                <c:pt idx="213">
                  <c:v>-2.2999999999997272</c:v>
                </c:pt>
                <c:pt idx="214">
                  <c:v>-5.7999999999997272</c:v>
                </c:pt>
                <c:pt idx="215">
                  <c:v>-8.3999999999997499</c:v>
                </c:pt>
                <c:pt idx="216">
                  <c:v>-11.699999999999818</c:v>
                </c:pt>
                <c:pt idx="217">
                  <c:v>-13.999999999999886</c:v>
                </c:pt>
                <c:pt idx="218">
                  <c:v>-17.099999999999909</c:v>
                </c:pt>
                <c:pt idx="219">
                  <c:v>-19.399999999999864</c:v>
                </c:pt>
                <c:pt idx="220">
                  <c:v>-20.799999999999955</c:v>
                </c:pt>
                <c:pt idx="221">
                  <c:v>-21.5</c:v>
                </c:pt>
                <c:pt idx="222">
                  <c:v>-21.399999999999977</c:v>
                </c:pt>
                <c:pt idx="223">
                  <c:v>-21.599999999999909</c:v>
                </c:pt>
                <c:pt idx="224">
                  <c:v>-20.999999999999886</c:v>
                </c:pt>
                <c:pt idx="225">
                  <c:v>-20.999999999999886</c:v>
                </c:pt>
                <c:pt idx="226">
                  <c:v>-19.599999999999909</c:v>
                </c:pt>
                <c:pt idx="227">
                  <c:v>-17.099999999999909</c:v>
                </c:pt>
                <c:pt idx="228">
                  <c:v>-14.999999999999886</c:v>
                </c:pt>
                <c:pt idx="229">
                  <c:v>-13.499999999999886</c:v>
                </c:pt>
                <c:pt idx="230">
                  <c:v>-11.799999999999955</c:v>
                </c:pt>
                <c:pt idx="231">
                  <c:v>-10.299999999999955</c:v>
                </c:pt>
                <c:pt idx="232">
                  <c:v>-9.3999999999999773</c:v>
                </c:pt>
                <c:pt idx="233">
                  <c:v>-7.5</c:v>
                </c:pt>
                <c:pt idx="234">
                  <c:v>-6.3999999999999773</c:v>
                </c:pt>
                <c:pt idx="235">
                  <c:v>-5.8999999999999773</c:v>
                </c:pt>
                <c:pt idx="236">
                  <c:v>-4.6999999999999318</c:v>
                </c:pt>
                <c:pt idx="237">
                  <c:v>-3.7999999999999545</c:v>
                </c:pt>
                <c:pt idx="238">
                  <c:v>-2.9999999999998863</c:v>
                </c:pt>
                <c:pt idx="239">
                  <c:v>-1.8999999999999773</c:v>
                </c:pt>
                <c:pt idx="240">
                  <c:v>-0.5</c:v>
                </c:pt>
                <c:pt idx="241">
                  <c:v>0.60000000000002274</c:v>
                </c:pt>
                <c:pt idx="242">
                  <c:v>2</c:v>
                </c:pt>
                <c:pt idx="243">
                  <c:v>2.8999999999999773</c:v>
                </c:pt>
                <c:pt idx="244">
                  <c:v>3.6999999999999318</c:v>
                </c:pt>
                <c:pt idx="245">
                  <c:v>5.2999999999999545</c:v>
                </c:pt>
                <c:pt idx="246">
                  <c:v>7.3999999999998636</c:v>
                </c:pt>
                <c:pt idx="247">
                  <c:v>7.3999999999998636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08480"/>
        <c:axId val="135110016"/>
      </c:lineChart>
      <c:lineChart>
        <c:grouping val="standard"/>
        <c:varyColors val="0"/>
        <c:ser>
          <c:idx val="1"/>
          <c:order val="1"/>
          <c:tx>
            <c:v>dT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multiLvlStrRef>
              <c:f>'P &amp; T(1) '!$A$11:$B$258</c:f>
              <c:multiLvlStrCache>
                <c:ptCount val="248"/>
                <c:lvl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1</c:v>
                  </c:pt>
                  <c:pt idx="9">
                    <c:v>4</c:v>
                  </c:pt>
                  <c:pt idx="10">
                    <c:v>7</c:v>
                  </c:pt>
                  <c:pt idx="11">
                    <c:v>10</c:v>
                  </c:pt>
                  <c:pt idx="12">
                    <c:v>13</c:v>
                  </c:pt>
                  <c:pt idx="13">
                    <c:v>16</c:v>
                  </c:pt>
                  <c:pt idx="14">
                    <c:v>19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</c:v>
                  </c:pt>
                  <c:pt idx="18">
                    <c:v>7</c:v>
                  </c:pt>
                  <c:pt idx="19">
                    <c:v>10</c:v>
                  </c:pt>
                  <c:pt idx="20">
                    <c:v>13</c:v>
                  </c:pt>
                  <c:pt idx="21">
                    <c:v>16</c:v>
                  </c:pt>
                  <c:pt idx="22">
                    <c:v>19</c:v>
                  </c:pt>
                  <c:pt idx="23">
                    <c:v>22</c:v>
                  </c:pt>
                  <c:pt idx="24">
                    <c:v>1</c:v>
                  </c:pt>
                  <c:pt idx="25">
                    <c:v>4</c:v>
                  </c:pt>
                  <c:pt idx="26">
                    <c:v>7</c:v>
                  </c:pt>
                  <c:pt idx="27">
                    <c:v>10</c:v>
                  </c:pt>
                  <c:pt idx="28">
                    <c:v>13</c:v>
                  </c:pt>
                  <c:pt idx="29">
                    <c:v>16</c:v>
                  </c:pt>
                  <c:pt idx="30">
                    <c:v>19</c:v>
                  </c:pt>
                  <c:pt idx="31">
                    <c:v>22</c:v>
                  </c:pt>
                  <c:pt idx="32">
                    <c:v>1</c:v>
                  </c:pt>
                  <c:pt idx="33">
                    <c:v>4</c:v>
                  </c:pt>
                  <c:pt idx="34">
                    <c:v>7</c:v>
                  </c:pt>
                  <c:pt idx="35">
                    <c:v>10</c:v>
                  </c:pt>
                  <c:pt idx="36">
                    <c:v>13</c:v>
                  </c:pt>
                  <c:pt idx="37">
                    <c:v>16</c:v>
                  </c:pt>
                  <c:pt idx="38">
                    <c:v>19</c:v>
                  </c:pt>
                  <c:pt idx="39">
                    <c:v>22</c:v>
                  </c:pt>
                  <c:pt idx="40">
                    <c:v>1</c:v>
                  </c:pt>
                  <c:pt idx="41">
                    <c:v>4</c:v>
                  </c:pt>
                  <c:pt idx="42">
                    <c:v>7</c:v>
                  </c:pt>
                  <c:pt idx="43">
                    <c:v>10</c:v>
                  </c:pt>
                  <c:pt idx="44">
                    <c:v>13</c:v>
                  </c:pt>
                  <c:pt idx="45">
                    <c:v>16</c:v>
                  </c:pt>
                  <c:pt idx="46">
                    <c:v>19</c:v>
                  </c:pt>
                  <c:pt idx="47">
                    <c:v>22</c:v>
                  </c:pt>
                  <c:pt idx="48">
                    <c:v>1</c:v>
                  </c:pt>
                  <c:pt idx="49">
                    <c:v>4</c:v>
                  </c:pt>
                  <c:pt idx="50">
                    <c:v>7</c:v>
                  </c:pt>
                  <c:pt idx="51">
                    <c:v>10</c:v>
                  </c:pt>
                  <c:pt idx="52">
                    <c:v>13</c:v>
                  </c:pt>
                  <c:pt idx="53">
                    <c:v>16</c:v>
                  </c:pt>
                  <c:pt idx="54">
                    <c:v>19</c:v>
                  </c:pt>
                  <c:pt idx="55">
                    <c:v>22</c:v>
                  </c:pt>
                  <c:pt idx="56">
                    <c:v>1</c:v>
                  </c:pt>
                  <c:pt idx="57">
                    <c:v>4</c:v>
                  </c:pt>
                  <c:pt idx="58">
                    <c:v>7</c:v>
                  </c:pt>
                  <c:pt idx="59">
                    <c:v>10</c:v>
                  </c:pt>
                  <c:pt idx="60">
                    <c:v>13</c:v>
                  </c:pt>
                  <c:pt idx="61">
                    <c:v>16</c:v>
                  </c:pt>
                  <c:pt idx="62">
                    <c:v>19</c:v>
                  </c:pt>
                  <c:pt idx="63">
                    <c:v>22</c:v>
                  </c:pt>
                  <c:pt idx="64">
                    <c:v>1</c:v>
                  </c:pt>
                  <c:pt idx="65">
                    <c:v>4</c:v>
                  </c:pt>
                  <c:pt idx="66">
                    <c:v>7</c:v>
                  </c:pt>
                  <c:pt idx="67">
                    <c:v>10</c:v>
                  </c:pt>
                  <c:pt idx="68">
                    <c:v>13</c:v>
                  </c:pt>
                  <c:pt idx="69">
                    <c:v>16</c:v>
                  </c:pt>
                  <c:pt idx="70">
                    <c:v>19</c:v>
                  </c:pt>
                  <c:pt idx="71">
                    <c:v>22</c:v>
                  </c:pt>
                  <c:pt idx="72">
                    <c:v>1</c:v>
                  </c:pt>
                  <c:pt idx="73">
                    <c:v>4</c:v>
                  </c:pt>
                  <c:pt idx="74">
                    <c:v>7</c:v>
                  </c:pt>
                  <c:pt idx="75">
                    <c:v>10</c:v>
                  </c:pt>
                  <c:pt idx="76">
                    <c:v>13</c:v>
                  </c:pt>
                  <c:pt idx="77">
                    <c:v>16</c:v>
                  </c:pt>
                  <c:pt idx="78">
                    <c:v>19</c:v>
                  </c:pt>
                  <c:pt idx="79">
                    <c:v>22</c:v>
                  </c:pt>
                  <c:pt idx="80">
                    <c:v>1</c:v>
                  </c:pt>
                  <c:pt idx="81">
                    <c:v>4</c:v>
                  </c:pt>
                  <c:pt idx="82">
                    <c:v>7</c:v>
                  </c:pt>
                  <c:pt idx="83">
                    <c:v>10</c:v>
                  </c:pt>
                  <c:pt idx="84">
                    <c:v>13</c:v>
                  </c:pt>
                  <c:pt idx="85">
                    <c:v>16</c:v>
                  </c:pt>
                  <c:pt idx="86">
                    <c:v>19</c:v>
                  </c:pt>
                  <c:pt idx="87">
                    <c:v>22</c:v>
                  </c:pt>
                  <c:pt idx="88">
                    <c:v>1</c:v>
                  </c:pt>
                  <c:pt idx="89">
                    <c:v>4</c:v>
                  </c:pt>
                  <c:pt idx="90">
                    <c:v>7</c:v>
                  </c:pt>
                  <c:pt idx="91">
                    <c:v>10</c:v>
                  </c:pt>
                  <c:pt idx="92">
                    <c:v>13</c:v>
                  </c:pt>
                  <c:pt idx="93">
                    <c:v>16</c:v>
                  </c:pt>
                  <c:pt idx="94">
                    <c:v>19</c:v>
                  </c:pt>
                  <c:pt idx="95">
                    <c:v>22</c:v>
                  </c:pt>
                  <c:pt idx="96">
                    <c:v>1</c:v>
                  </c:pt>
                  <c:pt idx="97">
                    <c:v>4</c:v>
                  </c:pt>
                  <c:pt idx="98">
                    <c:v>7</c:v>
                  </c:pt>
                  <c:pt idx="99">
                    <c:v>10</c:v>
                  </c:pt>
                  <c:pt idx="100">
                    <c:v>13</c:v>
                  </c:pt>
                  <c:pt idx="101">
                    <c:v>16</c:v>
                  </c:pt>
                  <c:pt idx="102">
                    <c:v>19</c:v>
                  </c:pt>
                  <c:pt idx="103">
                    <c:v>22</c:v>
                  </c:pt>
                  <c:pt idx="104">
                    <c:v>1</c:v>
                  </c:pt>
                  <c:pt idx="105">
                    <c:v>4</c:v>
                  </c:pt>
                  <c:pt idx="106">
                    <c:v>7</c:v>
                  </c:pt>
                  <c:pt idx="107">
                    <c:v>10</c:v>
                  </c:pt>
                  <c:pt idx="108">
                    <c:v>13</c:v>
                  </c:pt>
                  <c:pt idx="109">
                    <c:v>16</c:v>
                  </c:pt>
                  <c:pt idx="110">
                    <c:v>19</c:v>
                  </c:pt>
                  <c:pt idx="111">
                    <c:v>22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7</c:v>
                  </c:pt>
                  <c:pt idx="115">
                    <c:v>10</c:v>
                  </c:pt>
                  <c:pt idx="116">
                    <c:v>13</c:v>
                  </c:pt>
                  <c:pt idx="117">
                    <c:v>16</c:v>
                  </c:pt>
                  <c:pt idx="118">
                    <c:v>19</c:v>
                  </c:pt>
                  <c:pt idx="119">
                    <c:v>22</c:v>
                  </c:pt>
                  <c:pt idx="120">
                    <c:v>1</c:v>
                  </c:pt>
                  <c:pt idx="121">
                    <c:v>4</c:v>
                  </c:pt>
                  <c:pt idx="122">
                    <c:v>7</c:v>
                  </c:pt>
                  <c:pt idx="123">
                    <c:v>10</c:v>
                  </c:pt>
                  <c:pt idx="124">
                    <c:v>13</c:v>
                  </c:pt>
                  <c:pt idx="125">
                    <c:v>16</c:v>
                  </c:pt>
                  <c:pt idx="126">
                    <c:v>19</c:v>
                  </c:pt>
                  <c:pt idx="127">
                    <c:v>22</c:v>
                  </c:pt>
                  <c:pt idx="128">
                    <c:v>1</c:v>
                  </c:pt>
                  <c:pt idx="129">
                    <c:v>4</c:v>
                  </c:pt>
                  <c:pt idx="130">
                    <c:v>7</c:v>
                  </c:pt>
                  <c:pt idx="131">
                    <c:v>10</c:v>
                  </c:pt>
                  <c:pt idx="132">
                    <c:v>13</c:v>
                  </c:pt>
                  <c:pt idx="133">
                    <c:v>16</c:v>
                  </c:pt>
                  <c:pt idx="134">
                    <c:v>19</c:v>
                  </c:pt>
                  <c:pt idx="135">
                    <c:v>22</c:v>
                  </c:pt>
                  <c:pt idx="136">
                    <c:v>1</c:v>
                  </c:pt>
                  <c:pt idx="137">
                    <c:v>4</c:v>
                  </c:pt>
                  <c:pt idx="138">
                    <c:v>7</c:v>
                  </c:pt>
                  <c:pt idx="139">
                    <c:v>10</c:v>
                  </c:pt>
                  <c:pt idx="140">
                    <c:v>13</c:v>
                  </c:pt>
                  <c:pt idx="141">
                    <c:v>16</c:v>
                  </c:pt>
                  <c:pt idx="142">
                    <c:v>19</c:v>
                  </c:pt>
                  <c:pt idx="143">
                    <c:v>22</c:v>
                  </c:pt>
                  <c:pt idx="144">
                    <c:v>1</c:v>
                  </c:pt>
                  <c:pt idx="145">
                    <c:v>4</c:v>
                  </c:pt>
                  <c:pt idx="146">
                    <c:v>7</c:v>
                  </c:pt>
                  <c:pt idx="147">
                    <c:v>10</c:v>
                  </c:pt>
                  <c:pt idx="148">
                    <c:v>13</c:v>
                  </c:pt>
                  <c:pt idx="149">
                    <c:v>16</c:v>
                  </c:pt>
                  <c:pt idx="150">
                    <c:v>19</c:v>
                  </c:pt>
                  <c:pt idx="151">
                    <c:v>22</c:v>
                  </c:pt>
                  <c:pt idx="152">
                    <c:v>1</c:v>
                  </c:pt>
                  <c:pt idx="153">
                    <c:v>4</c:v>
                  </c:pt>
                  <c:pt idx="154">
                    <c:v>7</c:v>
                  </c:pt>
                  <c:pt idx="155">
                    <c:v>10</c:v>
                  </c:pt>
                  <c:pt idx="156">
                    <c:v>13</c:v>
                  </c:pt>
                  <c:pt idx="157">
                    <c:v>16</c:v>
                  </c:pt>
                  <c:pt idx="158">
                    <c:v>19</c:v>
                  </c:pt>
                  <c:pt idx="159">
                    <c:v>22</c:v>
                  </c:pt>
                  <c:pt idx="160">
                    <c:v>1</c:v>
                  </c:pt>
                  <c:pt idx="161">
                    <c:v>4</c:v>
                  </c:pt>
                  <c:pt idx="162">
                    <c:v>7</c:v>
                  </c:pt>
                  <c:pt idx="163">
                    <c:v>10</c:v>
                  </c:pt>
                  <c:pt idx="164">
                    <c:v>13</c:v>
                  </c:pt>
                  <c:pt idx="165">
                    <c:v>16</c:v>
                  </c:pt>
                  <c:pt idx="166">
                    <c:v>19</c:v>
                  </c:pt>
                  <c:pt idx="167">
                    <c:v>22</c:v>
                  </c:pt>
                  <c:pt idx="168">
                    <c:v>1</c:v>
                  </c:pt>
                  <c:pt idx="169">
                    <c:v>4</c:v>
                  </c:pt>
                  <c:pt idx="170">
                    <c:v>7</c:v>
                  </c:pt>
                  <c:pt idx="171">
                    <c:v>10</c:v>
                  </c:pt>
                  <c:pt idx="172">
                    <c:v>13</c:v>
                  </c:pt>
                  <c:pt idx="173">
                    <c:v>16</c:v>
                  </c:pt>
                  <c:pt idx="174">
                    <c:v>19</c:v>
                  </c:pt>
                  <c:pt idx="175">
                    <c:v>22</c:v>
                  </c:pt>
                  <c:pt idx="176">
                    <c:v>1</c:v>
                  </c:pt>
                  <c:pt idx="177">
                    <c:v>4</c:v>
                  </c:pt>
                  <c:pt idx="178">
                    <c:v>7</c:v>
                  </c:pt>
                  <c:pt idx="179">
                    <c:v>10</c:v>
                  </c:pt>
                  <c:pt idx="180">
                    <c:v>13</c:v>
                  </c:pt>
                  <c:pt idx="181">
                    <c:v>16</c:v>
                  </c:pt>
                  <c:pt idx="182">
                    <c:v>19</c:v>
                  </c:pt>
                  <c:pt idx="183">
                    <c:v>22</c:v>
                  </c:pt>
                  <c:pt idx="184">
                    <c:v>1</c:v>
                  </c:pt>
                  <c:pt idx="185">
                    <c:v>4</c:v>
                  </c:pt>
                  <c:pt idx="186">
                    <c:v>7</c:v>
                  </c:pt>
                  <c:pt idx="187">
                    <c:v>10</c:v>
                  </c:pt>
                  <c:pt idx="188">
                    <c:v>13</c:v>
                  </c:pt>
                  <c:pt idx="189">
                    <c:v>16</c:v>
                  </c:pt>
                  <c:pt idx="190">
                    <c:v>19</c:v>
                  </c:pt>
                  <c:pt idx="191">
                    <c:v>22</c:v>
                  </c:pt>
                  <c:pt idx="192">
                    <c:v>1</c:v>
                  </c:pt>
                  <c:pt idx="193">
                    <c:v>4</c:v>
                  </c:pt>
                  <c:pt idx="194">
                    <c:v>7</c:v>
                  </c:pt>
                  <c:pt idx="195">
                    <c:v>10</c:v>
                  </c:pt>
                  <c:pt idx="196">
                    <c:v>13</c:v>
                  </c:pt>
                  <c:pt idx="197">
                    <c:v>16</c:v>
                  </c:pt>
                  <c:pt idx="198">
                    <c:v>19</c:v>
                  </c:pt>
                  <c:pt idx="199">
                    <c:v>22</c:v>
                  </c:pt>
                  <c:pt idx="200">
                    <c:v>1</c:v>
                  </c:pt>
                  <c:pt idx="201">
                    <c:v>4</c:v>
                  </c:pt>
                  <c:pt idx="202">
                    <c:v>7</c:v>
                  </c:pt>
                  <c:pt idx="203">
                    <c:v>10</c:v>
                  </c:pt>
                  <c:pt idx="204">
                    <c:v>13</c:v>
                  </c:pt>
                  <c:pt idx="205">
                    <c:v>16</c:v>
                  </c:pt>
                  <c:pt idx="206">
                    <c:v>19</c:v>
                  </c:pt>
                  <c:pt idx="207">
                    <c:v>22</c:v>
                  </c:pt>
                  <c:pt idx="208">
                    <c:v>1</c:v>
                  </c:pt>
                  <c:pt idx="209">
                    <c:v>4</c:v>
                  </c:pt>
                  <c:pt idx="210">
                    <c:v>7</c:v>
                  </c:pt>
                  <c:pt idx="211">
                    <c:v>10</c:v>
                  </c:pt>
                  <c:pt idx="212">
                    <c:v>13</c:v>
                  </c:pt>
                  <c:pt idx="213">
                    <c:v>16</c:v>
                  </c:pt>
                  <c:pt idx="214">
                    <c:v>19</c:v>
                  </c:pt>
                  <c:pt idx="215">
                    <c:v>22</c:v>
                  </c:pt>
                  <c:pt idx="216">
                    <c:v>1</c:v>
                  </c:pt>
                  <c:pt idx="217">
                    <c:v>4</c:v>
                  </c:pt>
                  <c:pt idx="218">
                    <c:v>7</c:v>
                  </c:pt>
                  <c:pt idx="219">
                    <c:v>10</c:v>
                  </c:pt>
                  <c:pt idx="220">
                    <c:v>13</c:v>
                  </c:pt>
                  <c:pt idx="221">
                    <c:v>16</c:v>
                  </c:pt>
                  <c:pt idx="222">
                    <c:v>19</c:v>
                  </c:pt>
                  <c:pt idx="223">
                    <c:v>22</c:v>
                  </c:pt>
                  <c:pt idx="224">
                    <c:v>1</c:v>
                  </c:pt>
                  <c:pt idx="225">
                    <c:v>4</c:v>
                  </c:pt>
                  <c:pt idx="226">
                    <c:v>7</c:v>
                  </c:pt>
                  <c:pt idx="227">
                    <c:v>10</c:v>
                  </c:pt>
                  <c:pt idx="228">
                    <c:v>13</c:v>
                  </c:pt>
                  <c:pt idx="229">
                    <c:v>16</c:v>
                  </c:pt>
                  <c:pt idx="230">
                    <c:v>19</c:v>
                  </c:pt>
                  <c:pt idx="231">
                    <c:v>22</c:v>
                  </c:pt>
                  <c:pt idx="232">
                    <c:v>1</c:v>
                  </c:pt>
                  <c:pt idx="233">
                    <c:v>4</c:v>
                  </c:pt>
                  <c:pt idx="234">
                    <c:v>7</c:v>
                  </c:pt>
                  <c:pt idx="235">
                    <c:v>10</c:v>
                  </c:pt>
                  <c:pt idx="236">
                    <c:v>13</c:v>
                  </c:pt>
                  <c:pt idx="237">
                    <c:v>16</c:v>
                  </c:pt>
                  <c:pt idx="238">
                    <c:v>19</c:v>
                  </c:pt>
                  <c:pt idx="239">
                    <c:v>22</c:v>
                  </c:pt>
                  <c:pt idx="240">
                    <c:v>1</c:v>
                  </c:pt>
                  <c:pt idx="241">
                    <c:v>4</c:v>
                  </c:pt>
                  <c:pt idx="242">
                    <c:v>7</c:v>
                  </c:pt>
                  <c:pt idx="243">
                    <c:v>10</c:v>
                  </c:pt>
                  <c:pt idx="244">
                    <c:v>13</c:v>
                  </c:pt>
                  <c:pt idx="245">
                    <c:v>16</c:v>
                  </c:pt>
                  <c:pt idx="246">
                    <c:v>19</c:v>
                  </c:pt>
                  <c:pt idx="247">
                    <c:v>22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16">
                    <c:v>3</c:v>
                  </c:pt>
                  <c:pt idx="24">
                    <c:v>4</c:v>
                  </c:pt>
                  <c:pt idx="32">
                    <c:v>5</c:v>
                  </c:pt>
                  <c:pt idx="40">
                    <c:v>6</c:v>
                  </c:pt>
                  <c:pt idx="48">
                    <c:v>7</c:v>
                  </c:pt>
                  <c:pt idx="56">
                    <c:v>8</c:v>
                  </c:pt>
                  <c:pt idx="64">
                    <c:v>9</c:v>
                  </c:pt>
                  <c:pt idx="72">
                    <c:v>10</c:v>
                  </c:pt>
                  <c:pt idx="80">
                    <c:v>11</c:v>
                  </c:pt>
                  <c:pt idx="88">
                    <c:v>12</c:v>
                  </c:pt>
                  <c:pt idx="96">
                    <c:v>13</c:v>
                  </c:pt>
                  <c:pt idx="104">
                    <c:v>14</c:v>
                  </c:pt>
                  <c:pt idx="112">
                    <c:v>15</c:v>
                  </c:pt>
                  <c:pt idx="120">
                    <c:v>16</c:v>
                  </c:pt>
                  <c:pt idx="128">
                    <c:v>17</c:v>
                  </c:pt>
                  <c:pt idx="136">
                    <c:v>18</c:v>
                  </c:pt>
                  <c:pt idx="144">
                    <c:v>19</c:v>
                  </c:pt>
                  <c:pt idx="152">
                    <c:v>20</c:v>
                  </c:pt>
                  <c:pt idx="160">
                    <c:v>21</c:v>
                  </c:pt>
                  <c:pt idx="168">
                    <c:v>22</c:v>
                  </c:pt>
                  <c:pt idx="176">
                    <c:v>23</c:v>
                  </c:pt>
                  <c:pt idx="184">
                    <c:v>24</c:v>
                  </c:pt>
                  <c:pt idx="192">
                    <c:v>25</c:v>
                  </c:pt>
                  <c:pt idx="200">
                    <c:v>26</c:v>
                  </c:pt>
                  <c:pt idx="208">
                    <c:v>27</c:v>
                  </c:pt>
                  <c:pt idx="216">
                    <c:v>28</c:v>
                  </c:pt>
                  <c:pt idx="224">
                    <c:v>29</c:v>
                  </c:pt>
                  <c:pt idx="232">
                    <c:v>30</c:v>
                  </c:pt>
                  <c:pt idx="240">
                    <c:v>31</c:v>
                  </c:pt>
                </c:lvl>
              </c:multiLvlStrCache>
            </c:multiLvlStrRef>
          </c:cat>
          <c:val>
            <c:numRef>
              <c:f>'P &amp; T(1) '!$I$11:$I$258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0.10000000000000142</c:v>
                </c:pt>
                <c:pt idx="8">
                  <c:v>-0.19999999999999929</c:v>
                </c:pt>
                <c:pt idx="9">
                  <c:v>-0.59999999999999787</c:v>
                </c:pt>
                <c:pt idx="10">
                  <c:v>-1.0999999999999979</c:v>
                </c:pt>
                <c:pt idx="11">
                  <c:v>-0.49999999999999645</c:v>
                </c:pt>
                <c:pt idx="12">
                  <c:v>-9.9999999999990763E-2</c:v>
                </c:pt>
                <c:pt idx="13">
                  <c:v>-0.89999999999998792</c:v>
                </c:pt>
                <c:pt idx="14">
                  <c:v>-0.89999999999998792</c:v>
                </c:pt>
                <c:pt idx="15">
                  <c:v>-0.49999999999998934</c:v>
                </c:pt>
                <c:pt idx="16">
                  <c:v>-9.9999999999990763E-2</c:v>
                </c:pt>
                <c:pt idx="17">
                  <c:v>0.10000000000000853</c:v>
                </c:pt>
                <c:pt idx="18">
                  <c:v>-0.19999999999998863</c:v>
                </c:pt>
                <c:pt idx="19">
                  <c:v>-1.3999999999999915</c:v>
                </c:pt>
                <c:pt idx="20">
                  <c:v>-2.5999999999999943</c:v>
                </c:pt>
                <c:pt idx="21">
                  <c:v>-4.6999999999999957</c:v>
                </c:pt>
                <c:pt idx="22">
                  <c:v>-6.2999999999999972</c:v>
                </c:pt>
                <c:pt idx="23">
                  <c:v>-9.6999999999999957</c:v>
                </c:pt>
                <c:pt idx="24">
                  <c:v>-12.999999999999993</c:v>
                </c:pt>
                <c:pt idx="25">
                  <c:v>-15.299999999999994</c:v>
                </c:pt>
                <c:pt idx="26">
                  <c:v>-16.499999999999996</c:v>
                </c:pt>
                <c:pt idx="27">
                  <c:v>-16.899999999999995</c:v>
                </c:pt>
                <c:pt idx="28">
                  <c:v>-17.199999999999992</c:v>
                </c:pt>
                <c:pt idx="29">
                  <c:v>-15.799999999999994</c:v>
                </c:pt>
                <c:pt idx="30">
                  <c:v>-15.499999999999993</c:v>
                </c:pt>
                <c:pt idx="31">
                  <c:v>-13.199999999999992</c:v>
                </c:pt>
                <c:pt idx="32">
                  <c:v>-11.799999999999994</c:v>
                </c:pt>
                <c:pt idx="33">
                  <c:v>-11.499999999999993</c:v>
                </c:pt>
                <c:pt idx="34">
                  <c:v>-11.29999999999999</c:v>
                </c:pt>
                <c:pt idx="35">
                  <c:v>-10.999999999999993</c:v>
                </c:pt>
                <c:pt idx="36">
                  <c:v>-11.299999999999997</c:v>
                </c:pt>
                <c:pt idx="37">
                  <c:v>-12.599999999999994</c:v>
                </c:pt>
                <c:pt idx="38">
                  <c:v>-13.299999999999994</c:v>
                </c:pt>
                <c:pt idx="39">
                  <c:v>-13.299999999999994</c:v>
                </c:pt>
                <c:pt idx="40">
                  <c:v>-13.499999999999993</c:v>
                </c:pt>
                <c:pt idx="41">
                  <c:v>-13.499999999999993</c:v>
                </c:pt>
                <c:pt idx="42">
                  <c:v>-13.299999999999994</c:v>
                </c:pt>
                <c:pt idx="43">
                  <c:v>-13.199999999999992</c:v>
                </c:pt>
                <c:pt idx="44">
                  <c:v>-12.399999999999988</c:v>
                </c:pt>
                <c:pt idx="45">
                  <c:v>-11.499999999999989</c:v>
                </c:pt>
                <c:pt idx="46">
                  <c:v>-11.599999999999991</c:v>
                </c:pt>
                <c:pt idx="47">
                  <c:v>-11.599999999999991</c:v>
                </c:pt>
                <c:pt idx="48">
                  <c:v>-11.199999999999992</c:v>
                </c:pt>
                <c:pt idx="49">
                  <c:v>-10.399999999999991</c:v>
                </c:pt>
                <c:pt idx="50">
                  <c:v>-9.9999999999999929</c:v>
                </c:pt>
                <c:pt idx="51">
                  <c:v>-9.3999999999999915</c:v>
                </c:pt>
                <c:pt idx="52">
                  <c:v>-10.299999999999997</c:v>
                </c:pt>
                <c:pt idx="53">
                  <c:v>-10.299999999999997</c:v>
                </c:pt>
                <c:pt idx="54">
                  <c:v>-10.399999999999999</c:v>
                </c:pt>
                <c:pt idx="55">
                  <c:v>-10.600000000000001</c:v>
                </c:pt>
                <c:pt idx="56">
                  <c:v>-10.600000000000001</c:v>
                </c:pt>
                <c:pt idx="57">
                  <c:v>-9.9000000000000021</c:v>
                </c:pt>
                <c:pt idx="58">
                  <c:v>-9.9000000000000021</c:v>
                </c:pt>
                <c:pt idx="59">
                  <c:v>-11.400000000000002</c:v>
                </c:pt>
                <c:pt idx="60">
                  <c:v>-12.400000000000002</c:v>
                </c:pt>
                <c:pt idx="61">
                  <c:v>-12.900000000000002</c:v>
                </c:pt>
                <c:pt idx="62">
                  <c:v>-12.8</c:v>
                </c:pt>
                <c:pt idx="63">
                  <c:v>-12.7</c:v>
                </c:pt>
                <c:pt idx="64">
                  <c:v>-15.899999999999999</c:v>
                </c:pt>
                <c:pt idx="65">
                  <c:v>-18.899999999999999</c:v>
                </c:pt>
                <c:pt idx="66">
                  <c:v>-21.4</c:v>
                </c:pt>
                <c:pt idx="67">
                  <c:v>-23</c:v>
                </c:pt>
                <c:pt idx="68">
                  <c:v>-22.799999999999997</c:v>
                </c:pt>
                <c:pt idx="69">
                  <c:v>-22.099999999999994</c:v>
                </c:pt>
                <c:pt idx="70">
                  <c:v>-24.699999999999996</c:v>
                </c:pt>
                <c:pt idx="71">
                  <c:v>-26.899999999999995</c:v>
                </c:pt>
                <c:pt idx="72">
                  <c:v>-25.899999999999995</c:v>
                </c:pt>
                <c:pt idx="73">
                  <c:v>-26.099999999999994</c:v>
                </c:pt>
                <c:pt idx="74">
                  <c:v>-25.899999999999995</c:v>
                </c:pt>
                <c:pt idx="75">
                  <c:v>-26.299999999999994</c:v>
                </c:pt>
                <c:pt idx="76">
                  <c:v>-25.799999999999994</c:v>
                </c:pt>
                <c:pt idx="77">
                  <c:v>-26.499999999999996</c:v>
                </c:pt>
                <c:pt idx="78">
                  <c:v>-23.299999999999994</c:v>
                </c:pt>
                <c:pt idx="79">
                  <c:v>-21.199999999999996</c:v>
                </c:pt>
                <c:pt idx="80">
                  <c:v>-19.199999999999996</c:v>
                </c:pt>
                <c:pt idx="81">
                  <c:v>-16.999999999999996</c:v>
                </c:pt>
                <c:pt idx="82">
                  <c:v>-15.099999999999994</c:v>
                </c:pt>
                <c:pt idx="83">
                  <c:v>-12.799999999999997</c:v>
                </c:pt>
                <c:pt idx="84">
                  <c:v>-12.199999999999996</c:v>
                </c:pt>
                <c:pt idx="85">
                  <c:v>-10.299999999999997</c:v>
                </c:pt>
                <c:pt idx="86">
                  <c:v>-10.099999999999998</c:v>
                </c:pt>
                <c:pt idx="87">
                  <c:v>-10.199999999999996</c:v>
                </c:pt>
                <c:pt idx="88">
                  <c:v>-10.499999999999996</c:v>
                </c:pt>
                <c:pt idx="89">
                  <c:v>-11.099999999999998</c:v>
                </c:pt>
                <c:pt idx="90">
                  <c:v>-11.299999999999997</c:v>
                </c:pt>
                <c:pt idx="91">
                  <c:v>-10.999999999999993</c:v>
                </c:pt>
                <c:pt idx="92">
                  <c:v>-9.3999999999999915</c:v>
                </c:pt>
                <c:pt idx="93">
                  <c:v>-9.2999999999999901</c:v>
                </c:pt>
                <c:pt idx="94">
                  <c:v>-8.4999999999999893</c:v>
                </c:pt>
                <c:pt idx="95">
                  <c:v>-8.1999999999999886</c:v>
                </c:pt>
                <c:pt idx="96">
                  <c:v>-8.2999999999999865</c:v>
                </c:pt>
                <c:pt idx="97">
                  <c:v>-8.7999999999999865</c:v>
                </c:pt>
                <c:pt idx="98">
                  <c:v>-9.4999999999999893</c:v>
                </c:pt>
                <c:pt idx="99">
                  <c:v>-10.399999999999988</c:v>
                </c:pt>
                <c:pt idx="100">
                  <c:v>-10.999999999999989</c:v>
                </c:pt>
                <c:pt idx="101">
                  <c:v>-10.199999999999992</c:v>
                </c:pt>
                <c:pt idx="102">
                  <c:v>-10.099999999999991</c:v>
                </c:pt>
                <c:pt idx="103">
                  <c:v>-9.3999999999999915</c:v>
                </c:pt>
                <c:pt idx="104">
                  <c:v>-8.9999999999999929</c:v>
                </c:pt>
                <c:pt idx="105">
                  <c:v>-7.2999999999999936</c:v>
                </c:pt>
                <c:pt idx="106">
                  <c:v>-6.3999999999999915</c:v>
                </c:pt>
                <c:pt idx="107">
                  <c:v>-5.1999999999999957</c:v>
                </c:pt>
                <c:pt idx="108">
                  <c:v>-4.5999999999999943</c:v>
                </c:pt>
                <c:pt idx="109">
                  <c:v>-5.0999999999999943</c:v>
                </c:pt>
                <c:pt idx="110">
                  <c:v>-9.6999999999999957</c:v>
                </c:pt>
                <c:pt idx="111">
                  <c:v>-12.999999999999996</c:v>
                </c:pt>
                <c:pt idx="112">
                  <c:v>-14.599999999999998</c:v>
                </c:pt>
                <c:pt idx="113">
                  <c:v>-14.599999999999998</c:v>
                </c:pt>
                <c:pt idx="114">
                  <c:v>-15.299999999999997</c:v>
                </c:pt>
                <c:pt idx="115">
                  <c:v>-16.499999999999993</c:v>
                </c:pt>
                <c:pt idx="116">
                  <c:v>-18.599999999999994</c:v>
                </c:pt>
                <c:pt idx="117">
                  <c:v>-20.199999999999989</c:v>
                </c:pt>
                <c:pt idx="118">
                  <c:v>-17.29999999999999</c:v>
                </c:pt>
                <c:pt idx="119">
                  <c:v>-16.79999999999999</c:v>
                </c:pt>
                <c:pt idx="120">
                  <c:v>-15.899999999999988</c:v>
                </c:pt>
                <c:pt idx="121">
                  <c:v>-15.899999999999988</c:v>
                </c:pt>
                <c:pt idx="122">
                  <c:v>-15.999999999999989</c:v>
                </c:pt>
                <c:pt idx="123">
                  <c:v>-16.599999999999991</c:v>
                </c:pt>
                <c:pt idx="124">
                  <c:v>-15.799999999999994</c:v>
                </c:pt>
                <c:pt idx="125">
                  <c:v>-13.599999999999998</c:v>
                </c:pt>
                <c:pt idx="126">
                  <c:v>-10.8</c:v>
                </c:pt>
                <c:pt idx="127">
                  <c:v>-7.4000000000000021</c:v>
                </c:pt>
                <c:pt idx="128">
                  <c:v>-5.3000000000000043</c:v>
                </c:pt>
                <c:pt idx="129">
                  <c:v>-4.3000000000000043</c:v>
                </c:pt>
                <c:pt idx="130">
                  <c:v>-1.7000000000000028</c:v>
                </c:pt>
                <c:pt idx="131">
                  <c:v>-0.80000000000000426</c:v>
                </c:pt>
                <c:pt idx="132">
                  <c:v>-0.40000000000000568</c:v>
                </c:pt>
                <c:pt idx="133">
                  <c:v>-0.40000000000000568</c:v>
                </c:pt>
                <c:pt idx="134">
                  <c:v>0.39999999999999858</c:v>
                </c:pt>
                <c:pt idx="135">
                  <c:v>0.60000000000000142</c:v>
                </c:pt>
                <c:pt idx="136">
                  <c:v>1.1000000000000014</c:v>
                </c:pt>
                <c:pt idx="137">
                  <c:v>1.9000000000000021</c:v>
                </c:pt>
                <c:pt idx="138">
                  <c:v>0.80000000000000071</c:v>
                </c:pt>
                <c:pt idx="139">
                  <c:v>1.5000000000000036</c:v>
                </c:pt>
                <c:pt idx="140">
                  <c:v>0.80000000000000782</c:v>
                </c:pt>
                <c:pt idx="141">
                  <c:v>0.10000000000001208</c:v>
                </c:pt>
                <c:pt idx="142">
                  <c:v>-2.6999999999999886</c:v>
                </c:pt>
                <c:pt idx="143">
                  <c:v>-6.6999999999999886</c:v>
                </c:pt>
                <c:pt idx="144">
                  <c:v>-11.999999999999986</c:v>
                </c:pt>
                <c:pt idx="145">
                  <c:v>-16.199999999999989</c:v>
                </c:pt>
                <c:pt idx="146">
                  <c:v>-19.099999999999987</c:v>
                </c:pt>
                <c:pt idx="147">
                  <c:v>-24.099999999999991</c:v>
                </c:pt>
                <c:pt idx="148">
                  <c:v>-28.199999999999992</c:v>
                </c:pt>
                <c:pt idx="149">
                  <c:v>-32.299999999999997</c:v>
                </c:pt>
                <c:pt idx="150">
                  <c:v>-33.700000000000003</c:v>
                </c:pt>
                <c:pt idx="151">
                  <c:v>-32.900000000000006</c:v>
                </c:pt>
                <c:pt idx="152">
                  <c:v>-30.800000000000008</c:v>
                </c:pt>
                <c:pt idx="153">
                  <c:v>-30.000000000000007</c:v>
                </c:pt>
                <c:pt idx="154">
                  <c:v>-30.400000000000009</c:v>
                </c:pt>
                <c:pt idx="155">
                  <c:v>-31.000000000000007</c:v>
                </c:pt>
                <c:pt idx="156">
                  <c:v>-31.600000000000009</c:v>
                </c:pt>
                <c:pt idx="157">
                  <c:v>-32.20000000000001</c:v>
                </c:pt>
                <c:pt idx="158">
                  <c:v>-32.800000000000011</c:v>
                </c:pt>
                <c:pt idx="159">
                  <c:v>-33.000000000000014</c:v>
                </c:pt>
                <c:pt idx="160">
                  <c:v>-33.400000000000013</c:v>
                </c:pt>
                <c:pt idx="161">
                  <c:v>-32.500000000000014</c:v>
                </c:pt>
                <c:pt idx="162">
                  <c:v>-31.700000000000014</c:v>
                </c:pt>
                <c:pt idx="163">
                  <c:v>-31.100000000000016</c:v>
                </c:pt>
                <c:pt idx="164">
                  <c:v>-30.100000000000016</c:v>
                </c:pt>
                <c:pt idx="165">
                  <c:v>-28.500000000000014</c:v>
                </c:pt>
                <c:pt idx="166">
                  <c:v>-27.000000000000014</c:v>
                </c:pt>
                <c:pt idx="167">
                  <c:v>-25.600000000000012</c:v>
                </c:pt>
                <c:pt idx="168">
                  <c:v>-25.100000000000012</c:v>
                </c:pt>
                <c:pt idx="169">
                  <c:v>-25.600000000000012</c:v>
                </c:pt>
                <c:pt idx="170">
                  <c:v>-27.300000000000011</c:v>
                </c:pt>
                <c:pt idx="171">
                  <c:v>-26.100000000000012</c:v>
                </c:pt>
                <c:pt idx="172">
                  <c:v>-24.600000000000012</c:v>
                </c:pt>
                <c:pt idx="173">
                  <c:v>-24.000000000000011</c:v>
                </c:pt>
                <c:pt idx="174">
                  <c:v>-24.000000000000011</c:v>
                </c:pt>
                <c:pt idx="175">
                  <c:v>-24.000000000000011</c:v>
                </c:pt>
                <c:pt idx="176">
                  <c:v>-23.000000000000011</c:v>
                </c:pt>
                <c:pt idx="177">
                  <c:v>-21.800000000000011</c:v>
                </c:pt>
                <c:pt idx="178">
                  <c:v>-18.900000000000013</c:v>
                </c:pt>
                <c:pt idx="179">
                  <c:v>-16.20000000000001</c:v>
                </c:pt>
                <c:pt idx="180">
                  <c:v>-15.600000000000009</c:v>
                </c:pt>
                <c:pt idx="181">
                  <c:v>-15.500000000000014</c:v>
                </c:pt>
                <c:pt idx="182">
                  <c:v>-15.400000000000016</c:v>
                </c:pt>
                <c:pt idx="183">
                  <c:v>-15.300000000000018</c:v>
                </c:pt>
                <c:pt idx="184">
                  <c:v>-15.600000000000019</c:v>
                </c:pt>
                <c:pt idx="185">
                  <c:v>-15.600000000000019</c:v>
                </c:pt>
                <c:pt idx="186">
                  <c:v>-15.300000000000018</c:v>
                </c:pt>
                <c:pt idx="187">
                  <c:v>-15.800000000000018</c:v>
                </c:pt>
                <c:pt idx="188">
                  <c:v>-15.500000000000021</c:v>
                </c:pt>
                <c:pt idx="189">
                  <c:v>-15.300000000000018</c:v>
                </c:pt>
                <c:pt idx="190">
                  <c:v>-15.200000000000017</c:v>
                </c:pt>
                <c:pt idx="191">
                  <c:v>-14.900000000000016</c:v>
                </c:pt>
                <c:pt idx="192">
                  <c:v>-14.700000000000017</c:v>
                </c:pt>
                <c:pt idx="193">
                  <c:v>-14.500000000000018</c:v>
                </c:pt>
                <c:pt idx="194">
                  <c:v>-14.400000000000016</c:v>
                </c:pt>
                <c:pt idx="195">
                  <c:v>-13.800000000000015</c:v>
                </c:pt>
                <c:pt idx="196">
                  <c:v>-14.200000000000014</c:v>
                </c:pt>
                <c:pt idx="197">
                  <c:v>-14.400000000000016</c:v>
                </c:pt>
                <c:pt idx="198">
                  <c:v>-14.400000000000016</c:v>
                </c:pt>
                <c:pt idx="199">
                  <c:v>-14.400000000000016</c:v>
                </c:pt>
                <c:pt idx="200">
                  <c:v>-14.700000000000017</c:v>
                </c:pt>
                <c:pt idx="201">
                  <c:v>-14.900000000000016</c:v>
                </c:pt>
                <c:pt idx="202">
                  <c:v>-15.500000000000018</c:v>
                </c:pt>
                <c:pt idx="203">
                  <c:v>-15.700000000000021</c:v>
                </c:pt>
                <c:pt idx="204">
                  <c:v>-15.100000000000019</c:v>
                </c:pt>
                <c:pt idx="205">
                  <c:v>-14.900000000000016</c:v>
                </c:pt>
                <c:pt idx="206">
                  <c:v>-14.600000000000016</c:v>
                </c:pt>
                <c:pt idx="207">
                  <c:v>-14.000000000000014</c:v>
                </c:pt>
                <c:pt idx="208">
                  <c:v>-13.200000000000014</c:v>
                </c:pt>
                <c:pt idx="209">
                  <c:v>-12.100000000000016</c:v>
                </c:pt>
                <c:pt idx="210">
                  <c:v>-11.300000000000015</c:v>
                </c:pt>
                <c:pt idx="211">
                  <c:v>-10.700000000000014</c:v>
                </c:pt>
                <c:pt idx="212">
                  <c:v>-9.3000000000000149</c:v>
                </c:pt>
                <c:pt idx="213">
                  <c:v>-7.7000000000000135</c:v>
                </c:pt>
                <c:pt idx="214">
                  <c:v>-6.4000000000000128</c:v>
                </c:pt>
                <c:pt idx="215">
                  <c:v>-10.200000000000014</c:v>
                </c:pt>
                <c:pt idx="216">
                  <c:v>-12.200000000000014</c:v>
                </c:pt>
                <c:pt idx="217">
                  <c:v>-14.400000000000013</c:v>
                </c:pt>
                <c:pt idx="218">
                  <c:v>-15.500000000000014</c:v>
                </c:pt>
                <c:pt idx="219">
                  <c:v>-17.300000000000015</c:v>
                </c:pt>
                <c:pt idx="220">
                  <c:v>-19.500000000000011</c:v>
                </c:pt>
                <c:pt idx="221">
                  <c:v>-20.900000000000009</c:v>
                </c:pt>
                <c:pt idx="222">
                  <c:v>-21.400000000000009</c:v>
                </c:pt>
                <c:pt idx="223">
                  <c:v>-21.400000000000009</c:v>
                </c:pt>
                <c:pt idx="224">
                  <c:v>-21.400000000000009</c:v>
                </c:pt>
                <c:pt idx="225">
                  <c:v>-20.800000000000008</c:v>
                </c:pt>
                <c:pt idx="226">
                  <c:v>-20.500000000000007</c:v>
                </c:pt>
                <c:pt idx="227">
                  <c:v>-20.000000000000007</c:v>
                </c:pt>
                <c:pt idx="228">
                  <c:v>-20.500000000000007</c:v>
                </c:pt>
                <c:pt idx="229">
                  <c:v>-21.70000000000001</c:v>
                </c:pt>
                <c:pt idx="230">
                  <c:v>-23.600000000000012</c:v>
                </c:pt>
                <c:pt idx="231">
                  <c:v>-20.600000000000012</c:v>
                </c:pt>
                <c:pt idx="232">
                  <c:v>-18.70000000000001</c:v>
                </c:pt>
                <c:pt idx="233">
                  <c:v>-17.20000000000001</c:v>
                </c:pt>
                <c:pt idx="234">
                  <c:v>-17.20000000000001</c:v>
                </c:pt>
                <c:pt idx="235">
                  <c:v>-17.20000000000001</c:v>
                </c:pt>
                <c:pt idx="236">
                  <c:v>-19.000000000000014</c:v>
                </c:pt>
                <c:pt idx="237">
                  <c:v>-19.000000000000014</c:v>
                </c:pt>
                <c:pt idx="238">
                  <c:v>-18.600000000000012</c:v>
                </c:pt>
                <c:pt idx="239">
                  <c:v>-19.400000000000013</c:v>
                </c:pt>
                <c:pt idx="240">
                  <c:v>-20.100000000000016</c:v>
                </c:pt>
                <c:pt idx="241">
                  <c:v>-20.700000000000017</c:v>
                </c:pt>
                <c:pt idx="242">
                  <c:v>-20.500000000000018</c:v>
                </c:pt>
                <c:pt idx="243">
                  <c:v>-20.90000000000002</c:v>
                </c:pt>
                <c:pt idx="244">
                  <c:v>-18.200000000000017</c:v>
                </c:pt>
                <c:pt idx="245">
                  <c:v>-19.200000000000017</c:v>
                </c:pt>
                <c:pt idx="246">
                  <c:v>-23.200000000000017</c:v>
                </c:pt>
                <c:pt idx="247">
                  <c:v>-23.200000000000017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1808"/>
        <c:axId val="135113344"/>
      </c:lineChart>
      <c:catAx>
        <c:axId val="135108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.VnClarendon"/>
                <a:ea typeface=".VnClarendon"/>
                <a:cs typeface=".VnClarendon"/>
              </a:defRPr>
            </a:pPr>
            <a:endParaRPr lang="en-US"/>
          </a:p>
        </c:txPr>
        <c:crossAx val="13511001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351100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35108480"/>
        <c:crosses val="autoZero"/>
        <c:crossBetween val="between"/>
      </c:valAx>
      <c:catAx>
        <c:axId val="13511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5113344"/>
        <c:crosses val="autoZero"/>
        <c:auto val="0"/>
        <c:lblAlgn val="ctr"/>
        <c:lblOffset val="100"/>
        <c:noMultiLvlLbl val="0"/>
      </c:catAx>
      <c:valAx>
        <c:axId val="13511334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35111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.VnArial"/>
          <a:ea typeface=".VnArial"/>
          <a:cs typeface=".Vn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r>
              <a:rPr lang="en-US"/>
              <a:t>Tæng biÕn ¸p, nhiÖt 24h t¹i tr¹m Håi Xu©n</a:t>
            </a:r>
          </a:p>
        </c:rich>
      </c:tx>
      <c:layout>
        <c:manualLayout>
          <c:xMode val="edge"/>
          <c:yMode val="edge"/>
          <c:x val="0.36876763875823143"/>
          <c:y val="3.20699708454810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206961429915336E-2"/>
          <c:y val="0.10641399416909621"/>
          <c:w val="0.90216368767638755"/>
          <c:h val="0.77842565597667635"/>
        </c:manualLayout>
      </c:layout>
      <c:lineChart>
        <c:grouping val="standard"/>
        <c:varyColors val="0"/>
        <c:ser>
          <c:idx val="0"/>
          <c:order val="0"/>
          <c:tx>
            <c:v>dP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'P &amp; T(1) '!$A$10:$B$257</c:f>
              <c:multiLvlStrCache>
                <c:ptCount val="248"/>
                <c:lvl>
                  <c:pt idx="0">
                    <c:v>22</c:v>
                  </c:pt>
                  <c:pt idx="1">
                    <c:v>1</c:v>
                  </c:pt>
                  <c:pt idx="2">
                    <c:v>4</c:v>
                  </c:pt>
                  <c:pt idx="3">
                    <c:v>7</c:v>
                  </c:pt>
                  <c:pt idx="4">
                    <c:v>10</c:v>
                  </c:pt>
                  <c:pt idx="5">
                    <c:v>13</c:v>
                  </c:pt>
                  <c:pt idx="6">
                    <c:v>16</c:v>
                  </c:pt>
                  <c:pt idx="7">
                    <c:v>19</c:v>
                  </c:pt>
                  <c:pt idx="8">
                    <c:v>22</c:v>
                  </c:pt>
                  <c:pt idx="9">
                    <c:v>1</c:v>
                  </c:pt>
                  <c:pt idx="10">
                    <c:v>4</c:v>
                  </c:pt>
                  <c:pt idx="11">
                    <c:v>7</c:v>
                  </c:pt>
                  <c:pt idx="12">
                    <c:v>10</c:v>
                  </c:pt>
                  <c:pt idx="13">
                    <c:v>13</c:v>
                  </c:pt>
                  <c:pt idx="14">
                    <c:v>16</c:v>
                  </c:pt>
                  <c:pt idx="15">
                    <c:v>19</c:v>
                  </c:pt>
                  <c:pt idx="16">
                    <c:v>22</c:v>
                  </c:pt>
                  <c:pt idx="17">
                    <c:v>1</c:v>
                  </c:pt>
                  <c:pt idx="18">
                    <c:v>4</c:v>
                  </c:pt>
                  <c:pt idx="19">
                    <c:v>7</c:v>
                  </c:pt>
                  <c:pt idx="20">
                    <c:v>10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19</c:v>
                  </c:pt>
                  <c:pt idx="24">
                    <c:v>22</c:v>
                  </c:pt>
                  <c:pt idx="25">
                    <c:v>1</c:v>
                  </c:pt>
                  <c:pt idx="26">
                    <c:v>4</c:v>
                  </c:pt>
                  <c:pt idx="27">
                    <c:v>7</c:v>
                  </c:pt>
                  <c:pt idx="28">
                    <c:v>10</c:v>
                  </c:pt>
                  <c:pt idx="29">
                    <c:v>13</c:v>
                  </c:pt>
                  <c:pt idx="30">
                    <c:v>16</c:v>
                  </c:pt>
                  <c:pt idx="31">
                    <c:v>19</c:v>
                  </c:pt>
                  <c:pt idx="32">
                    <c:v>22</c:v>
                  </c:pt>
                  <c:pt idx="33">
                    <c:v>1</c:v>
                  </c:pt>
                  <c:pt idx="34">
                    <c:v>4</c:v>
                  </c:pt>
                  <c:pt idx="35">
                    <c:v>7</c:v>
                  </c:pt>
                  <c:pt idx="36">
                    <c:v>10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19</c:v>
                  </c:pt>
                  <c:pt idx="40">
                    <c:v>22</c:v>
                  </c:pt>
                  <c:pt idx="41">
                    <c:v>1</c:v>
                  </c:pt>
                  <c:pt idx="42">
                    <c:v>4</c:v>
                  </c:pt>
                  <c:pt idx="43">
                    <c:v>7</c:v>
                  </c:pt>
                  <c:pt idx="44">
                    <c:v>10</c:v>
                  </c:pt>
                  <c:pt idx="45">
                    <c:v>13</c:v>
                  </c:pt>
                  <c:pt idx="46">
                    <c:v>16</c:v>
                  </c:pt>
                  <c:pt idx="47">
                    <c:v>19</c:v>
                  </c:pt>
                  <c:pt idx="48">
                    <c:v>22</c:v>
                  </c:pt>
                  <c:pt idx="49">
                    <c:v>1</c:v>
                  </c:pt>
                  <c:pt idx="50">
                    <c:v>4</c:v>
                  </c:pt>
                  <c:pt idx="51">
                    <c:v>7</c:v>
                  </c:pt>
                  <c:pt idx="52">
                    <c:v>10</c:v>
                  </c:pt>
                  <c:pt idx="53">
                    <c:v>13</c:v>
                  </c:pt>
                  <c:pt idx="54">
                    <c:v>16</c:v>
                  </c:pt>
                  <c:pt idx="55">
                    <c:v>19</c:v>
                  </c:pt>
                  <c:pt idx="56">
                    <c:v>22</c:v>
                  </c:pt>
                  <c:pt idx="57">
                    <c:v>1</c:v>
                  </c:pt>
                  <c:pt idx="58">
                    <c:v>4</c:v>
                  </c:pt>
                  <c:pt idx="59">
                    <c:v>7</c:v>
                  </c:pt>
                  <c:pt idx="60">
                    <c:v>10</c:v>
                  </c:pt>
                  <c:pt idx="61">
                    <c:v>13</c:v>
                  </c:pt>
                  <c:pt idx="62">
                    <c:v>16</c:v>
                  </c:pt>
                  <c:pt idx="63">
                    <c:v>19</c:v>
                  </c:pt>
                  <c:pt idx="64">
                    <c:v>22</c:v>
                  </c:pt>
                  <c:pt idx="65">
                    <c:v>1</c:v>
                  </c:pt>
                  <c:pt idx="66">
                    <c:v>4</c:v>
                  </c:pt>
                  <c:pt idx="67">
                    <c:v>7</c:v>
                  </c:pt>
                  <c:pt idx="68">
                    <c:v>10</c:v>
                  </c:pt>
                  <c:pt idx="69">
                    <c:v>13</c:v>
                  </c:pt>
                  <c:pt idx="70">
                    <c:v>16</c:v>
                  </c:pt>
                  <c:pt idx="71">
                    <c:v>19</c:v>
                  </c:pt>
                  <c:pt idx="72">
                    <c:v>22</c:v>
                  </c:pt>
                  <c:pt idx="73">
                    <c:v>1</c:v>
                  </c:pt>
                  <c:pt idx="74">
                    <c:v>4</c:v>
                  </c:pt>
                  <c:pt idx="75">
                    <c:v>7</c:v>
                  </c:pt>
                  <c:pt idx="76">
                    <c:v>10</c:v>
                  </c:pt>
                  <c:pt idx="77">
                    <c:v>13</c:v>
                  </c:pt>
                  <c:pt idx="78">
                    <c:v>16</c:v>
                  </c:pt>
                  <c:pt idx="79">
                    <c:v>19</c:v>
                  </c:pt>
                  <c:pt idx="80">
                    <c:v>22</c:v>
                  </c:pt>
                  <c:pt idx="81">
                    <c:v>1</c:v>
                  </c:pt>
                  <c:pt idx="82">
                    <c:v>4</c:v>
                  </c:pt>
                  <c:pt idx="83">
                    <c:v>7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16</c:v>
                  </c:pt>
                  <c:pt idx="87">
                    <c:v>19</c:v>
                  </c:pt>
                  <c:pt idx="88">
                    <c:v>22</c:v>
                  </c:pt>
                  <c:pt idx="89">
                    <c:v>1</c:v>
                  </c:pt>
                  <c:pt idx="90">
                    <c:v>4</c:v>
                  </c:pt>
                  <c:pt idx="91">
                    <c:v>7</c:v>
                  </c:pt>
                  <c:pt idx="92">
                    <c:v>10</c:v>
                  </c:pt>
                  <c:pt idx="93">
                    <c:v>13</c:v>
                  </c:pt>
                  <c:pt idx="94">
                    <c:v>16</c:v>
                  </c:pt>
                  <c:pt idx="95">
                    <c:v>19</c:v>
                  </c:pt>
                  <c:pt idx="96">
                    <c:v>22</c:v>
                  </c:pt>
                  <c:pt idx="97">
                    <c:v>1</c:v>
                  </c:pt>
                  <c:pt idx="98">
                    <c:v>4</c:v>
                  </c:pt>
                  <c:pt idx="99">
                    <c:v>7</c:v>
                  </c:pt>
                  <c:pt idx="100">
                    <c:v>10</c:v>
                  </c:pt>
                  <c:pt idx="101">
                    <c:v>13</c:v>
                  </c:pt>
                  <c:pt idx="102">
                    <c:v>16</c:v>
                  </c:pt>
                  <c:pt idx="103">
                    <c:v>19</c:v>
                  </c:pt>
                  <c:pt idx="104">
                    <c:v>22</c:v>
                  </c:pt>
                  <c:pt idx="105">
                    <c:v>1</c:v>
                  </c:pt>
                  <c:pt idx="106">
                    <c:v>4</c:v>
                  </c:pt>
                  <c:pt idx="107">
                    <c:v>7</c:v>
                  </c:pt>
                  <c:pt idx="108">
                    <c:v>10</c:v>
                  </c:pt>
                  <c:pt idx="109">
                    <c:v>13</c:v>
                  </c:pt>
                  <c:pt idx="110">
                    <c:v>16</c:v>
                  </c:pt>
                  <c:pt idx="111">
                    <c:v>19</c:v>
                  </c:pt>
                  <c:pt idx="112">
                    <c:v>22</c:v>
                  </c:pt>
                  <c:pt idx="113">
                    <c:v>1</c:v>
                  </c:pt>
                  <c:pt idx="114">
                    <c:v>4</c:v>
                  </c:pt>
                  <c:pt idx="115">
                    <c:v>7</c:v>
                  </c:pt>
                  <c:pt idx="116">
                    <c:v>10</c:v>
                  </c:pt>
                  <c:pt idx="117">
                    <c:v>13</c:v>
                  </c:pt>
                  <c:pt idx="118">
                    <c:v>16</c:v>
                  </c:pt>
                  <c:pt idx="119">
                    <c:v>19</c:v>
                  </c:pt>
                  <c:pt idx="120">
                    <c:v>22</c:v>
                  </c:pt>
                  <c:pt idx="121">
                    <c:v>1</c:v>
                  </c:pt>
                  <c:pt idx="122">
                    <c:v>4</c:v>
                  </c:pt>
                  <c:pt idx="123">
                    <c:v>7</c:v>
                  </c:pt>
                  <c:pt idx="124">
                    <c:v>10</c:v>
                  </c:pt>
                  <c:pt idx="125">
                    <c:v>13</c:v>
                  </c:pt>
                  <c:pt idx="126">
                    <c:v>16</c:v>
                  </c:pt>
                  <c:pt idx="127">
                    <c:v>19</c:v>
                  </c:pt>
                  <c:pt idx="128">
                    <c:v>22</c:v>
                  </c:pt>
                  <c:pt idx="129">
                    <c:v>1</c:v>
                  </c:pt>
                  <c:pt idx="130">
                    <c:v>4</c:v>
                  </c:pt>
                  <c:pt idx="131">
                    <c:v>7</c:v>
                  </c:pt>
                  <c:pt idx="132">
                    <c:v>10</c:v>
                  </c:pt>
                  <c:pt idx="133">
                    <c:v>13</c:v>
                  </c:pt>
                  <c:pt idx="134">
                    <c:v>16</c:v>
                  </c:pt>
                  <c:pt idx="135">
                    <c:v>19</c:v>
                  </c:pt>
                  <c:pt idx="136">
                    <c:v>22</c:v>
                  </c:pt>
                  <c:pt idx="137">
                    <c:v>1</c:v>
                  </c:pt>
                  <c:pt idx="138">
                    <c:v>4</c:v>
                  </c:pt>
                  <c:pt idx="139">
                    <c:v>7</c:v>
                  </c:pt>
                  <c:pt idx="140">
                    <c:v>10</c:v>
                  </c:pt>
                  <c:pt idx="141">
                    <c:v>13</c:v>
                  </c:pt>
                  <c:pt idx="142">
                    <c:v>16</c:v>
                  </c:pt>
                  <c:pt idx="143">
                    <c:v>19</c:v>
                  </c:pt>
                  <c:pt idx="144">
                    <c:v>22</c:v>
                  </c:pt>
                  <c:pt idx="145">
                    <c:v>1</c:v>
                  </c:pt>
                  <c:pt idx="146">
                    <c:v>4</c:v>
                  </c:pt>
                  <c:pt idx="147">
                    <c:v>7</c:v>
                  </c:pt>
                  <c:pt idx="148">
                    <c:v>10</c:v>
                  </c:pt>
                  <c:pt idx="149">
                    <c:v>13</c:v>
                  </c:pt>
                  <c:pt idx="150">
                    <c:v>16</c:v>
                  </c:pt>
                  <c:pt idx="151">
                    <c:v>19</c:v>
                  </c:pt>
                  <c:pt idx="152">
                    <c:v>22</c:v>
                  </c:pt>
                  <c:pt idx="153">
                    <c:v>1</c:v>
                  </c:pt>
                  <c:pt idx="154">
                    <c:v>4</c:v>
                  </c:pt>
                  <c:pt idx="155">
                    <c:v>7</c:v>
                  </c:pt>
                  <c:pt idx="156">
                    <c:v>10</c:v>
                  </c:pt>
                  <c:pt idx="157">
                    <c:v>13</c:v>
                  </c:pt>
                  <c:pt idx="158">
                    <c:v>16</c:v>
                  </c:pt>
                  <c:pt idx="159">
                    <c:v>19</c:v>
                  </c:pt>
                  <c:pt idx="160">
                    <c:v>22</c:v>
                  </c:pt>
                  <c:pt idx="161">
                    <c:v>1</c:v>
                  </c:pt>
                  <c:pt idx="162">
                    <c:v>4</c:v>
                  </c:pt>
                  <c:pt idx="163">
                    <c:v>7</c:v>
                  </c:pt>
                  <c:pt idx="164">
                    <c:v>10</c:v>
                  </c:pt>
                  <c:pt idx="165">
                    <c:v>13</c:v>
                  </c:pt>
                  <c:pt idx="166">
                    <c:v>16</c:v>
                  </c:pt>
                  <c:pt idx="167">
                    <c:v>19</c:v>
                  </c:pt>
                  <c:pt idx="168">
                    <c:v>22</c:v>
                  </c:pt>
                  <c:pt idx="169">
                    <c:v>1</c:v>
                  </c:pt>
                  <c:pt idx="170">
                    <c:v>4</c:v>
                  </c:pt>
                  <c:pt idx="171">
                    <c:v>7</c:v>
                  </c:pt>
                  <c:pt idx="172">
                    <c:v>10</c:v>
                  </c:pt>
                  <c:pt idx="173">
                    <c:v>13</c:v>
                  </c:pt>
                  <c:pt idx="174">
                    <c:v>16</c:v>
                  </c:pt>
                  <c:pt idx="175">
                    <c:v>19</c:v>
                  </c:pt>
                  <c:pt idx="176">
                    <c:v>22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7</c:v>
                  </c:pt>
                  <c:pt idx="180">
                    <c:v>10</c:v>
                  </c:pt>
                  <c:pt idx="181">
                    <c:v>13</c:v>
                  </c:pt>
                  <c:pt idx="182">
                    <c:v>16</c:v>
                  </c:pt>
                  <c:pt idx="183">
                    <c:v>19</c:v>
                  </c:pt>
                  <c:pt idx="184">
                    <c:v>22</c:v>
                  </c:pt>
                  <c:pt idx="185">
                    <c:v>1</c:v>
                  </c:pt>
                  <c:pt idx="186">
                    <c:v>4</c:v>
                  </c:pt>
                  <c:pt idx="187">
                    <c:v>7</c:v>
                  </c:pt>
                  <c:pt idx="188">
                    <c:v>10</c:v>
                  </c:pt>
                  <c:pt idx="189">
                    <c:v>13</c:v>
                  </c:pt>
                  <c:pt idx="190">
                    <c:v>16</c:v>
                  </c:pt>
                  <c:pt idx="191">
                    <c:v>19</c:v>
                  </c:pt>
                  <c:pt idx="192">
                    <c:v>22</c:v>
                  </c:pt>
                  <c:pt idx="193">
                    <c:v>1</c:v>
                  </c:pt>
                  <c:pt idx="194">
                    <c:v>4</c:v>
                  </c:pt>
                  <c:pt idx="195">
                    <c:v>7</c:v>
                  </c:pt>
                  <c:pt idx="196">
                    <c:v>10</c:v>
                  </c:pt>
                  <c:pt idx="197">
                    <c:v>13</c:v>
                  </c:pt>
                  <c:pt idx="198">
                    <c:v>16</c:v>
                  </c:pt>
                  <c:pt idx="199">
                    <c:v>19</c:v>
                  </c:pt>
                  <c:pt idx="200">
                    <c:v>22</c:v>
                  </c:pt>
                  <c:pt idx="201">
                    <c:v>1</c:v>
                  </c:pt>
                  <c:pt idx="202">
                    <c:v>4</c:v>
                  </c:pt>
                  <c:pt idx="203">
                    <c:v>7</c:v>
                  </c:pt>
                  <c:pt idx="204">
                    <c:v>10</c:v>
                  </c:pt>
                  <c:pt idx="205">
                    <c:v>13</c:v>
                  </c:pt>
                  <c:pt idx="206">
                    <c:v>16</c:v>
                  </c:pt>
                  <c:pt idx="207">
                    <c:v>19</c:v>
                  </c:pt>
                  <c:pt idx="208">
                    <c:v>22</c:v>
                  </c:pt>
                  <c:pt idx="209">
                    <c:v>1</c:v>
                  </c:pt>
                  <c:pt idx="210">
                    <c:v>4</c:v>
                  </c:pt>
                  <c:pt idx="211">
                    <c:v>7</c:v>
                  </c:pt>
                  <c:pt idx="212">
                    <c:v>10</c:v>
                  </c:pt>
                  <c:pt idx="213">
                    <c:v>13</c:v>
                  </c:pt>
                  <c:pt idx="214">
                    <c:v>16</c:v>
                  </c:pt>
                  <c:pt idx="215">
                    <c:v>19</c:v>
                  </c:pt>
                  <c:pt idx="216">
                    <c:v>22</c:v>
                  </c:pt>
                  <c:pt idx="217">
                    <c:v>1</c:v>
                  </c:pt>
                  <c:pt idx="218">
                    <c:v>4</c:v>
                  </c:pt>
                  <c:pt idx="219">
                    <c:v>7</c:v>
                  </c:pt>
                  <c:pt idx="220">
                    <c:v>10</c:v>
                  </c:pt>
                  <c:pt idx="221">
                    <c:v>13</c:v>
                  </c:pt>
                  <c:pt idx="222">
                    <c:v>16</c:v>
                  </c:pt>
                  <c:pt idx="223">
                    <c:v>19</c:v>
                  </c:pt>
                  <c:pt idx="224">
                    <c:v>22</c:v>
                  </c:pt>
                  <c:pt idx="225">
                    <c:v>1</c:v>
                  </c:pt>
                  <c:pt idx="226">
                    <c:v>4</c:v>
                  </c:pt>
                  <c:pt idx="227">
                    <c:v>7</c:v>
                  </c:pt>
                  <c:pt idx="228">
                    <c:v>10</c:v>
                  </c:pt>
                  <c:pt idx="229">
                    <c:v>13</c:v>
                  </c:pt>
                  <c:pt idx="230">
                    <c:v>16</c:v>
                  </c:pt>
                  <c:pt idx="231">
                    <c:v>19</c:v>
                  </c:pt>
                  <c:pt idx="232">
                    <c:v>22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7</c:v>
                  </c:pt>
                  <c:pt idx="236">
                    <c:v>10</c:v>
                  </c:pt>
                  <c:pt idx="237">
                    <c:v>13</c:v>
                  </c:pt>
                  <c:pt idx="238">
                    <c:v>16</c:v>
                  </c:pt>
                  <c:pt idx="239">
                    <c:v>19</c:v>
                  </c:pt>
                  <c:pt idx="240">
                    <c:v>22</c:v>
                  </c:pt>
                  <c:pt idx="241">
                    <c:v>1</c:v>
                  </c:pt>
                  <c:pt idx="242">
                    <c:v>4</c:v>
                  </c:pt>
                  <c:pt idx="243">
                    <c:v>7</c:v>
                  </c:pt>
                  <c:pt idx="244">
                    <c:v>10</c:v>
                  </c:pt>
                  <c:pt idx="245">
                    <c:v>13</c:v>
                  </c:pt>
                  <c:pt idx="246">
                    <c:v>16</c:v>
                  </c:pt>
                  <c:pt idx="247">
                    <c:v>19</c:v>
                  </c:pt>
                </c:lvl>
                <c:lvl>
                  <c:pt idx="1">
                    <c:v>1</c:v>
                  </c:pt>
                  <c:pt idx="9">
                    <c:v>2</c:v>
                  </c:pt>
                  <c:pt idx="17">
                    <c:v>3</c:v>
                  </c:pt>
                  <c:pt idx="25">
                    <c:v>4</c:v>
                  </c:pt>
                  <c:pt idx="33">
                    <c:v>5</c:v>
                  </c:pt>
                  <c:pt idx="41">
                    <c:v>6</c:v>
                  </c:pt>
                  <c:pt idx="49">
                    <c:v>7</c:v>
                  </c:pt>
                  <c:pt idx="57">
                    <c:v>8</c:v>
                  </c:pt>
                  <c:pt idx="65">
                    <c:v>9</c:v>
                  </c:pt>
                  <c:pt idx="73">
                    <c:v>10</c:v>
                  </c:pt>
                  <c:pt idx="81">
                    <c:v>11</c:v>
                  </c:pt>
                  <c:pt idx="89">
                    <c:v>12</c:v>
                  </c:pt>
                  <c:pt idx="97">
                    <c:v>13</c:v>
                  </c:pt>
                  <c:pt idx="105">
                    <c:v>14</c:v>
                  </c:pt>
                  <c:pt idx="113">
                    <c:v>15</c:v>
                  </c:pt>
                  <c:pt idx="121">
                    <c:v>16</c:v>
                  </c:pt>
                  <c:pt idx="129">
                    <c:v>17</c:v>
                  </c:pt>
                  <c:pt idx="137">
                    <c:v>18</c:v>
                  </c:pt>
                  <c:pt idx="145">
                    <c:v>19</c:v>
                  </c:pt>
                  <c:pt idx="153">
                    <c:v>20</c:v>
                  </c:pt>
                  <c:pt idx="161">
                    <c:v>21</c:v>
                  </c:pt>
                  <c:pt idx="169">
                    <c:v>22</c:v>
                  </c:pt>
                  <c:pt idx="177">
                    <c:v>23</c:v>
                  </c:pt>
                  <c:pt idx="185">
                    <c:v>24</c:v>
                  </c:pt>
                  <c:pt idx="193">
                    <c:v>25</c:v>
                  </c:pt>
                  <c:pt idx="201">
                    <c:v>26</c:v>
                  </c:pt>
                  <c:pt idx="209">
                    <c:v>27</c:v>
                  </c:pt>
                  <c:pt idx="217">
                    <c:v>28</c:v>
                  </c:pt>
                  <c:pt idx="225">
                    <c:v>29</c:v>
                  </c:pt>
                  <c:pt idx="233">
                    <c:v>30</c:v>
                  </c:pt>
                  <c:pt idx="241">
                    <c:v>31</c:v>
                  </c:pt>
                </c:lvl>
              </c:multiLvlStrCache>
            </c:multiLvlStrRef>
          </c:cat>
          <c:val>
            <c:numRef>
              <c:f>'P &amp; T(1) '!$L$10:$L$257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1.1000000000000227</c:v>
                </c:pt>
                <c:pt idx="9">
                  <c:v>1.1000000000000227</c:v>
                </c:pt>
                <c:pt idx="10">
                  <c:v>1.1000000000000227</c:v>
                </c:pt>
                <c:pt idx="11">
                  <c:v>1.7999999999999545</c:v>
                </c:pt>
                <c:pt idx="12">
                  <c:v>2.5</c:v>
                </c:pt>
                <c:pt idx="13">
                  <c:v>3.3999999999999773</c:v>
                </c:pt>
                <c:pt idx="14">
                  <c:v>3.6999999999999318</c:v>
                </c:pt>
                <c:pt idx="15">
                  <c:v>5.0999999999999091</c:v>
                </c:pt>
                <c:pt idx="16">
                  <c:v>6.2999999999999545</c:v>
                </c:pt>
                <c:pt idx="17">
                  <c:v>9.1000000000000227</c:v>
                </c:pt>
                <c:pt idx="18">
                  <c:v>9.1000000000000227</c:v>
                </c:pt>
                <c:pt idx="19">
                  <c:v>9.8000000000000682</c:v>
                </c:pt>
                <c:pt idx="20">
                  <c:v>10.5</c:v>
                </c:pt>
                <c:pt idx="21">
                  <c:v>11.100000000000023</c:v>
                </c:pt>
                <c:pt idx="22">
                  <c:v>12.100000000000023</c:v>
                </c:pt>
                <c:pt idx="23">
                  <c:v>14.300000000000068</c:v>
                </c:pt>
                <c:pt idx="24">
                  <c:v>15.600000000000023</c:v>
                </c:pt>
                <c:pt idx="25">
                  <c:v>16.199999999999932</c:v>
                </c:pt>
                <c:pt idx="26">
                  <c:v>17.299999999999955</c:v>
                </c:pt>
                <c:pt idx="27">
                  <c:v>17.899999999999977</c:v>
                </c:pt>
                <c:pt idx="28">
                  <c:v>18.399999999999977</c:v>
                </c:pt>
                <c:pt idx="29">
                  <c:v>18.399999999999977</c:v>
                </c:pt>
                <c:pt idx="30">
                  <c:v>20.299999999999955</c:v>
                </c:pt>
                <c:pt idx="31">
                  <c:v>20.599999999999909</c:v>
                </c:pt>
                <c:pt idx="32">
                  <c:v>20.899999999999977</c:v>
                </c:pt>
                <c:pt idx="33">
                  <c:v>21</c:v>
                </c:pt>
                <c:pt idx="34">
                  <c:v>21</c:v>
                </c:pt>
                <c:pt idx="35">
                  <c:v>21.199999999999932</c:v>
                </c:pt>
                <c:pt idx="36">
                  <c:v>21.199999999999932</c:v>
                </c:pt>
                <c:pt idx="37">
                  <c:v>21.699999999999932</c:v>
                </c:pt>
                <c:pt idx="38">
                  <c:v>21.5</c:v>
                </c:pt>
                <c:pt idx="39">
                  <c:v>21.399999999999977</c:v>
                </c:pt>
                <c:pt idx="40">
                  <c:v>21.399999999999977</c:v>
                </c:pt>
                <c:pt idx="41">
                  <c:v>21.899999999999977</c:v>
                </c:pt>
                <c:pt idx="42">
                  <c:v>22.799999999999955</c:v>
                </c:pt>
                <c:pt idx="43">
                  <c:v>23.899999999999977</c:v>
                </c:pt>
                <c:pt idx="44">
                  <c:v>25</c:v>
                </c:pt>
                <c:pt idx="45">
                  <c:v>25.899999999999977</c:v>
                </c:pt>
                <c:pt idx="46">
                  <c:v>25.899999999999977</c:v>
                </c:pt>
                <c:pt idx="47">
                  <c:v>25.100000000000023</c:v>
                </c:pt>
                <c:pt idx="48">
                  <c:v>25.100000000000023</c:v>
                </c:pt>
                <c:pt idx="49">
                  <c:v>25.400000000000091</c:v>
                </c:pt>
                <c:pt idx="50">
                  <c:v>25.700000000000045</c:v>
                </c:pt>
                <c:pt idx="51">
                  <c:v>25.700000000000045</c:v>
                </c:pt>
                <c:pt idx="52">
                  <c:v>26.200000000000045</c:v>
                </c:pt>
                <c:pt idx="53">
                  <c:v>27</c:v>
                </c:pt>
                <c:pt idx="54">
                  <c:v>27</c:v>
                </c:pt>
                <c:pt idx="55">
                  <c:v>27.100000000000023</c:v>
                </c:pt>
                <c:pt idx="56">
                  <c:v>26.200000000000045</c:v>
                </c:pt>
                <c:pt idx="57">
                  <c:v>26.299999999999955</c:v>
                </c:pt>
                <c:pt idx="58">
                  <c:v>27</c:v>
                </c:pt>
                <c:pt idx="59">
                  <c:v>27</c:v>
                </c:pt>
                <c:pt idx="60">
                  <c:v>28.799999999999955</c:v>
                </c:pt>
                <c:pt idx="61">
                  <c:v>28.799999999999955</c:v>
                </c:pt>
                <c:pt idx="62">
                  <c:v>29.699999999999932</c:v>
                </c:pt>
                <c:pt idx="63">
                  <c:v>31.099999999999909</c:v>
                </c:pt>
                <c:pt idx="64">
                  <c:v>36.699999999999932</c:v>
                </c:pt>
                <c:pt idx="65">
                  <c:v>39.100000000000023</c:v>
                </c:pt>
                <c:pt idx="66">
                  <c:v>40.399999999999977</c:v>
                </c:pt>
                <c:pt idx="67">
                  <c:v>40.600000000000023</c:v>
                </c:pt>
                <c:pt idx="68">
                  <c:v>40.600000000000023</c:v>
                </c:pt>
                <c:pt idx="69">
                  <c:v>42</c:v>
                </c:pt>
                <c:pt idx="70">
                  <c:v>43.299999999999955</c:v>
                </c:pt>
                <c:pt idx="71">
                  <c:v>46.899999999999977</c:v>
                </c:pt>
                <c:pt idx="72">
                  <c:v>44.399999999999977</c:v>
                </c:pt>
                <c:pt idx="73">
                  <c:v>44.199999999999932</c:v>
                </c:pt>
                <c:pt idx="74">
                  <c:v>44.199999999999932</c:v>
                </c:pt>
                <c:pt idx="75">
                  <c:v>44.699999999999932</c:v>
                </c:pt>
                <c:pt idx="76">
                  <c:v>43.799999999999955</c:v>
                </c:pt>
                <c:pt idx="77">
                  <c:v>42.299999999999955</c:v>
                </c:pt>
                <c:pt idx="78">
                  <c:v>40.600000000000023</c:v>
                </c:pt>
                <c:pt idx="79">
                  <c:v>36.600000000000023</c:v>
                </c:pt>
                <c:pt idx="80">
                  <c:v>34.5</c:v>
                </c:pt>
                <c:pt idx="81">
                  <c:v>32.899999999999977</c:v>
                </c:pt>
                <c:pt idx="82">
                  <c:v>31.700000000000045</c:v>
                </c:pt>
                <c:pt idx="83">
                  <c:v>30.200000000000045</c:v>
                </c:pt>
                <c:pt idx="84">
                  <c:v>29.400000000000091</c:v>
                </c:pt>
                <c:pt idx="85">
                  <c:v>29.000000000000114</c:v>
                </c:pt>
                <c:pt idx="86">
                  <c:v>30.000000000000114</c:v>
                </c:pt>
                <c:pt idx="87">
                  <c:v>30.700000000000045</c:v>
                </c:pt>
                <c:pt idx="88">
                  <c:v>29.900000000000091</c:v>
                </c:pt>
                <c:pt idx="89">
                  <c:v>29.900000000000091</c:v>
                </c:pt>
                <c:pt idx="90">
                  <c:v>29</c:v>
                </c:pt>
                <c:pt idx="91">
                  <c:v>28.699999999999932</c:v>
                </c:pt>
                <c:pt idx="92">
                  <c:v>28.099999999999909</c:v>
                </c:pt>
                <c:pt idx="93">
                  <c:v>27.699999999999932</c:v>
                </c:pt>
                <c:pt idx="94">
                  <c:v>25.699999999999932</c:v>
                </c:pt>
                <c:pt idx="95">
                  <c:v>23.699999999999932</c:v>
                </c:pt>
                <c:pt idx="96">
                  <c:v>25.099999999999909</c:v>
                </c:pt>
                <c:pt idx="97">
                  <c:v>23.899999999999977</c:v>
                </c:pt>
                <c:pt idx="98">
                  <c:v>23.399999999999977</c:v>
                </c:pt>
                <c:pt idx="99">
                  <c:v>22.399999999999977</c:v>
                </c:pt>
                <c:pt idx="100">
                  <c:v>21.299999999999955</c:v>
                </c:pt>
                <c:pt idx="101">
                  <c:v>20</c:v>
                </c:pt>
                <c:pt idx="102">
                  <c:v>18.5</c:v>
                </c:pt>
                <c:pt idx="103">
                  <c:v>17</c:v>
                </c:pt>
                <c:pt idx="104">
                  <c:v>13.799999999999955</c:v>
                </c:pt>
                <c:pt idx="105">
                  <c:v>11.799999999999955</c:v>
                </c:pt>
                <c:pt idx="106">
                  <c:v>9.7999999999999545</c:v>
                </c:pt>
                <c:pt idx="107">
                  <c:v>8.7000000000000455</c:v>
                </c:pt>
                <c:pt idx="108">
                  <c:v>7.8000000000000682</c:v>
                </c:pt>
                <c:pt idx="109">
                  <c:v>6.8000000000000682</c:v>
                </c:pt>
                <c:pt idx="110">
                  <c:v>6.1000000000000227</c:v>
                </c:pt>
                <c:pt idx="111">
                  <c:v>8.0000000000001137</c:v>
                </c:pt>
                <c:pt idx="112">
                  <c:v>8.0000000000001137</c:v>
                </c:pt>
                <c:pt idx="113">
                  <c:v>8.0000000000001137</c:v>
                </c:pt>
                <c:pt idx="114">
                  <c:v>8.0000000000001137</c:v>
                </c:pt>
                <c:pt idx="115">
                  <c:v>6.5000000000001137</c:v>
                </c:pt>
                <c:pt idx="116">
                  <c:v>5.4000000000000909</c:v>
                </c:pt>
                <c:pt idx="117">
                  <c:v>4.3000000000000682</c:v>
                </c:pt>
                <c:pt idx="118">
                  <c:v>13.400000000000091</c:v>
                </c:pt>
                <c:pt idx="119">
                  <c:v>10.900000000000091</c:v>
                </c:pt>
                <c:pt idx="120">
                  <c:v>10.100000000000136</c:v>
                </c:pt>
                <c:pt idx="121">
                  <c:v>8.7000000000000455</c:v>
                </c:pt>
                <c:pt idx="122">
                  <c:v>8.7000000000000455</c:v>
                </c:pt>
                <c:pt idx="123">
                  <c:v>7.2000000000000455</c:v>
                </c:pt>
                <c:pt idx="124">
                  <c:v>6.3000000000000682</c:v>
                </c:pt>
                <c:pt idx="125">
                  <c:v>5.5</c:v>
                </c:pt>
                <c:pt idx="126">
                  <c:v>-5</c:v>
                </c:pt>
                <c:pt idx="127">
                  <c:v>-6.5</c:v>
                </c:pt>
                <c:pt idx="128">
                  <c:v>-9.2000000000000455</c:v>
                </c:pt>
                <c:pt idx="129">
                  <c:v>-11.200000000000045</c:v>
                </c:pt>
                <c:pt idx="130">
                  <c:v>-12.200000000000045</c:v>
                </c:pt>
                <c:pt idx="131">
                  <c:v>-13.900000000000091</c:v>
                </c:pt>
                <c:pt idx="132">
                  <c:v>-16.000000000000114</c:v>
                </c:pt>
                <c:pt idx="133">
                  <c:v>-17.400000000000091</c:v>
                </c:pt>
                <c:pt idx="134">
                  <c:v>-19.000000000000114</c:v>
                </c:pt>
                <c:pt idx="135">
                  <c:v>-21.100000000000136</c:v>
                </c:pt>
                <c:pt idx="136">
                  <c:v>-22.900000000000091</c:v>
                </c:pt>
                <c:pt idx="137">
                  <c:v>-24.300000000000068</c:v>
                </c:pt>
                <c:pt idx="138">
                  <c:v>-25.300000000000068</c:v>
                </c:pt>
                <c:pt idx="139">
                  <c:v>-26.600000000000023</c:v>
                </c:pt>
                <c:pt idx="140">
                  <c:v>-27.299999999999955</c:v>
                </c:pt>
                <c:pt idx="141">
                  <c:v>-27.999999999999886</c:v>
                </c:pt>
                <c:pt idx="142">
                  <c:v>-27.999999999999886</c:v>
                </c:pt>
                <c:pt idx="143">
                  <c:v>-27.799999999999955</c:v>
                </c:pt>
                <c:pt idx="144">
                  <c:v>-26</c:v>
                </c:pt>
                <c:pt idx="145">
                  <c:v>-23.799999999999955</c:v>
                </c:pt>
                <c:pt idx="146">
                  <c:v>-21.399999999999977</c:v>
                </c:pt>
                <c:pt idx="147">
                  <c:v>-17.200000000000045</c:v>
                </c:pt>
                <c:pt idx="148">
                  <c:v>-12.300000000000068</c:v>
                </c:pt>
                <c:pt idx="149">
                  <c:v>-6.3000000000000682</c:v>
                </c:pt>
                <c:pt idx="150">
                  <c:v>-0.70000000000004547</c:v>
                </c:pt>
                <c:pt idx="151">
                  <c:v>4.6000000000000227</c:v>
                </c:pt>
                <c:pt idx="152">
                  <c:v>8.9000000000000909</c:v>
                </c:pt>
                <c:pt idx="153">
                  <c:v>12.600000000000023</c:v>
                </c:pt>
                <c:pt idx="154">
                  <c:v>16.600000000000023</c:v>
                </c:pt>
                <c:pt idx="155">
                  <c:v>19.400000000000091</c:v>
                </c:pt>
                <c:pt idx="156">
                  <c:v>22.300000000000068</c:v>
                </c:pt>
                <c:pt idx="157">
                  <c:v>25.399999999999977</c:v>
                </c:pt>
                <c:pt idx="158">
                  <c:v>27.799999999999955</c:v>
                </c:pt>
                <c:pt idx="159">
                  <c:v>30.499999999999886</c:v>
                </c:pt>
                <c:pt idx="160">
                  <c:v>30.499999999999886</c:v>
                </c:pt>
                <c:pt idx="161">
                  <c:v>30.599999999999909</c:v>
                </c:pt>
                <c:pt idx="162">
                  <c:v>33.5</c:v>
                </c:pt>
                <c:pt idx="163">
                  <c:v>36.599999999999909</c:v>
                </c:pt>
                <c:pt idx="164">
                  <c:v>39.799999999999955</c:v>
                </c:pt>
                <c:pt idx="165">
                  <c:v>41.700000000000045</c:v>
                </c:pt>
                <c:pt idx="166">
                  <c:v>43.800000000000068</c:v>
                </c:pt>
                <c:pt idx="167">
                  <c:v>45.600000000000136</c:v>
                </c:pt>
                <c:pt idx="168">
                  <c:v>50.100000000000136</c:v>
                </c:pt>
                <c:pt idx="169">
                  <c:v>55.300000000000182</c:v>
                </c:pt>
                <c:pt idx="170">
                  <c:v>57.800000000000182</c:v>
                </c:pt>
                <c:pt idx="171">
                  <c:v>59.300000000000182</c:v>
                </c:pt>
                <c:pt idx="172">
                  <c:v>59.000000000000114</c:v>
                </c:pt>
                <c:pt idx="173">
                  <c:v>58.800000000000068</c:v>
                </c:pt>
                <c:pt idx="174">
                  <c:v>58.5</c:v>
                </c:pt>
                <c:pt idx="175">
                  <c:v>58.399999999999977</c:v>
                </c:pt>
                <c:pt idx="176">
                  <c:v>58.799999999999955</c:v>
                </c:pt>
                <c:pt idx="177">
                  <c:v>58.599999999999909</c:v>
                </c:pt>
                <c:pt idx="178">
                  <c:v>57.599999999999909</c:v>
                </c:pt>
                <c:pt idx="179">
                  <c:v>56.899999999999977</c:v>
                </c:pt>
                <c:pt idx="180">
                  <c:v>56</c:v>
                </c:pt>
                <c:pt idx="181">
                  <c:v>54.100000000000023</c:v>
                </c:pt>
                <c:pt idx="182">
                  <c:v>52.000000000000114</c:v>
                </c:pt>
                <c:pt idx="183">
                  <c:v>49.900000000000091</c:v>
                </c:pt>
                <c:pt idx="184">
                  <c:v>47.700000000000045</c:v>
                </c:pt>
                <c:pt idx="185">
                  <c:v>44.700000000000045</c:v>
                </c:pt>
                <c:pt idx="186">
                  <c:v>42.600000000000023</c:v>
                </c:pt>
                <c:pt idx="187">
                  <c:v>40.299999999999955</c:v>
                </c:pt>
                <c:pt idx="188">
                  <c:v>38.5</c:v>
                </c:pt>
                <c:pt idx="189">
                  <c:v>37.5</c:v>
                </c:pt>
                <c:pt idx="190">
                  <c:v>36.599999999999909</c:v>
                </c:pt>
                <c:pt idx="191">
                  <c:v>35.199999999999932</c:v>
                </c:pt>
                <c:pt idx="192">
                  <c:v>34</c:v>
                </c:pt>
                <c:pt idx="193">
                  <c:v>34.200000000000045</c:v>
                </c:pt>
                <c:pt idx="194">
                  <c:v>34.100000000000023</c:v>
                </c:pt>
                <c:pt idx="195">
                  <c:v>34.300000000000068</c:v>
                </c:pt>
                <c:pt idx="196">
                  <c:v>34.100000000000023</c:v>
                </c:pt>
                <c:pt idx="197">
                  <c:v>33.5</c:v>
                </c:pt>
                <c:pt idx="198">
                  <c:v>33.100000000000023</c:v>
                </c:pt>
                <c:pt idx="199">
                  <c:v>32.700000000000045</c:v>
                </c:pt>
                <c:pt idx="200">
                  <c:v>31.799999999999955</c:v>
                </c:pt>
                <c:pt idx="201">
                  <c:v>30.599999999999909</c:v>
                </c:pt>
                <c:pt idx="202">
                  <c:v>29.299999999999955</c:v>
                </c:pt>
                <c:pt idx="203">
                  <c:v>28</c:v>
                </c:pt>
                <c:pt idx="204">
                  <c:v>26.399999999999977</c:v>
                </c:pt>
                <c:pt idx="205">
                  <c:v>23.699999999999932</c:v>
                </c:pt>
                <c:pt idx="206">
                  <c:v>20.599999999999909</c:v>
                </c:pt>
                <c:pt idx="207">
                  <c:v>18.299999999999841</c:v>
                </c:pt>
                <c:pt idx="208">
                  <c:v>15.599999999999909</c:v>
                </c:pt>
                <c:pt idx="209">
                  <c:v>12.699999999999932</c:v>
                </c:pt>
                <c:pt idx="210">
                  <c:v>8.6999999999999318</c:v>
                </c:pt>
                <c:pt idx="211">
                  <c:v>4.7999999999998408</c:v>
                </c:pt>
                <c:pt idx="212">
                  <c:v>0.79999999999984084</c:v>
                </c:pt>
                <c:pt idx="213">
                  <c:v>-2.6000000000001364</c:v>
                </c:pt>
                <c:pt idx="214">
                  <c:v>-5.6000000000001364</c:v>
                </c:pt>
                <c:pt idx="215">
                  <c:v>-8.8000000000000682</c:v>
                </c:pt>
                <c:pt idx="216">
                  <c:v>-11.200000000000045</c:v>
                </c:pt>
                <c:pt idx="217">
                  <c:v>-14.700000000000045</c:v>
                </c:pt>
                <c:pt idx="218">
                  <c:v>-17.700000000000045</c:v>
                </c:pt>
                <c:pt idx="219">
                  <c:v>-20.700000000000045</c:v>
                </c:pt>
                <c:pt idx="220">
                  <c:v>-22.600000000000023</c:v>
                </c:pt>
                <c:pt idx="221">
                  <c:v>-23.5</c:v>
                </c:pt>
                <c:pt idx="222">
                  <c:v>-23.5</c:v>
                </c:pt>
                <c:pt idx="223">
                  <c:v>-23.700000000000045</c:v>
                </c:pt>
                <c:pt idx="224">
                  <c:v>-24.700000000000045</c:v>
                </c:pt>
                <c:pt idx="225">
                  <c:v>-24.400000000000091</c:v>
                </c:pt>
                <c:pt idx="226">
                  <c:v>-23.700000000000159</c:v>
                </c:pt>
                <c:pt idx="227">
                  <c:v>-22.800000000000068</c:v>
                </c:pt>
                <c:pt idx="228">
                  <c:v>-21.100000000000023</c:v>
                </c:pt>
                <c:pt idx="229">
                  <c:v>-19.300000000000068</c:v>
                </c:pt>
                <c:pt idx="230">
                  <c:v>-17.800000000000068</c:v>
                </c:pt>
                <c:pt idx="231">
                  <c:v>-15.700000000000045</c:v>
                </c:pt>
                <c:pt idx="232">
                  <c:v>-13.000000000000114</c:v>
                </c:pt>
                <c:pt idx="233">
                  <c:v>-11.300000000000068</c:v>
                </c:pt>
                <c:pt idx="234">
                  <c:v>-10</c:v>
                </c:pt>
                <c:pt idx="235">
                  <c:v>-8.5</c:v>
                </c:pt>
                <c:pt idx="236">
                  <c:v>-7.9000000000000909</c:v>
                </c:pt>
                <c:pt idx="237">
                  <c:v>-7.2000000000000455</c:v>
                </c:pt>
                <c:pt idx="238">
                  <c:v>-6.7000000000000455</c:v>
                </c:pt>
                <c:pt idx="239">
                  <c:v>-5.6000000000000227</c:v>
                </c:pt>
                <c:pt idx="240">
                  <c:v>-4.2999999999999545</c:v>
                </c:pt>
                <c:pt idx="241">
                  <c:v>-2.6999999999999318</c:v>
                </c:pt>
                <c:pt idx="242">
                  <c:v>-1.3999999999999773</c:v>
                </c:pt>
                <c:pt idx="243">
                  <c:v>0.10000000000002274</c:v>
                </c:pt>
                <c:pt idx="244">
                  <c:v>1.5000000000001137</c:v>
                </c:pt>
                <c:pt idx="245">
                  <c:v>2.6000000000001364</c:v>
                </c:pt>
                <c:pt idx="246">
                  <c:v>5.7000000000001592</c:v>
                </c:pt>
                <c:pt idx="247">
                  <c:v>8.1000000000001364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2944"/>
        <c:axId val="135604864"/>
      </c:lineChart>
      <c:lineChart>
        <c:grouping val="standard"/>
        <c:varyColors val="0"/>
        <c:ser>
          <c:idx val="1"/>
          <c:order val="1"/>
          <c:tx>
            <c:v>dT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multiLvlStrRef>
              <c:f>'P &amp; T(1) '!$A$10:$B$257</c:f>
              <c:multiLvlStrCache>
                <c:ptCount val="248"/>
                <c:lvl>
                  <c:pt idx="0">
                    <c:v>22</c:v>
                  </c:pt>
                  <c:pt idx="1">
                    <c:v>1</c:v>
                  </c:pt>
                  <c:pt idx="2">
                    <c:v>4</c:v>
                  </c:pt>
                  <c:pt idx="3">
                    <c:v>7</c:v>
                  </c:pt>
                  <c:pt idx="4">
                    <c:v>10</c:v>
                  </c:pt>
                  <c:pt idx="5">
                    <c:v>13</c:v>
                  </c:pt>
                  <c:pt idx="6">
                    <c:v>16</c:v>
                  </c:pt>
                  <c:pt idx="7">
                    <c:v>19</c:v>
                  </c:pt>
                  <c:pt idx="8">
                    <c:v>22</c:v>
                  </c:pt>
                  <c:pt idx="9">
                    <c:v>1</c:v>
                  </c:pt>
                  <c:pt idx="10">
                    <c:v>4</c:v>
                  </c:pt>
                  <c:pt idx="11">
                    <c:v>7</c:v>
                  </c:pt>
                  <c:pt idx="12">
                    <c:v>10</c:v>
                  </c:pt>
                  <c:pt idx="13">
                    <c:v>13</c:v>
                  </c:pt>
                  <c:pt idx="14">
                    <c:v>16</c:v>
                  </c:pt>
                  <c:pt idx="15">
                    <c:v>19</c:v>
                  </c:pt>
                  <c:pt idx="16">
                    <c:v>22</c:v>
                  </c:pt>
                  <c:pt idx="17">
                    <c:v>1</c:v>
                  </c:pt>
                  <c:pt idx="18">
                    <c:v>4</c:v>
                  </c:pt>
                  <c:pt idx="19">
                    <c:v>7</c:v>
                  </c:pt>
                  <c:pt idx="20">
                    <c:v>10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19</c:v>
                  </c:pt>
                  <c:pt idx="24">
                    <c:v>22</c:v>
                  </c:pt>
                  <c:pt idx="25">
                    <c:v>1</c:v>
                  </c:pt>
                  <c:pt idx="26">
                    <c:v>4</c:v>
                  </c:pt>
                  <c:pt idx="27">
                    <c:v>7</c:v>
                  </c:pt>
                  <c:pt idx="28">
                    <c:v>10</c:v>
                  </c:pt>
                  <c:pt idx="29">
                    <c:v>13</c:v>
                  </c:pt>
                  <c:pt idx="30">
                    <c:v>16</c:v>
                  </c:pt>
                  <c:pt idx="31">
                    <c:v>19</c:v>
                  </c:pt>
                  <c:pt idx="32">
                    <c:v>22</c:v>
                  </c:pt>
                  <c:pt idx="33">
                    <c:v>1</c:v>
                  </c:pt>
                  <c:pt idx="34">
                    <c:v>4</c:v>
                  </c:pt>
                  <c:pt idx="35">
                    <c:v>7</c:v>
                  </c:pt>
                  <c:pt idx="36">
                    <c:v>10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19</c:v>
                  </c:pt>
                  <c:pt idx="40">
                    <c:v>22</c:v>
                  </c:pt>
                  <c:pt idx="41">
                    <c:v>1</c:v>
                  </c:pt>
                  <c:pt idx="42">
                    <c:v>4</c:v>
                  </c:pt>
                  <c:pt idx="43">
                    <c:v>7</c:v>
                  </c:pt>
                  <c:pt idx="44">
                    <c:v>10</c:v>
                  </c:pt>
                  <c:pt idx="45">
                    <c:v>13</c:v>
                  </c:pt>
                  <c:pt idx="46">
                    <c:v>16</c:v>
                  </c:pt>
                  <c:pt idx="47">
                    <c:v>19</c:v>
                  </c:pt>
                  <c:pt idx="48">
                    <c:v>22</c:v>
                  </c:pt>
                  <c:pt idx="49">
                    <c:v>1</c:v>
                  </c:pt>
                  <c:pt idx="50">
                    <c:v>4</c:v>
                  </c:pt>
                  <c:pt idx="51">
                    <c:v>7</c:v>
                  </c:pt>
                  <c:pt idx="52">
                    <c:v>10</c:v>
                  </c:pt>
                  <c:pt idx="53">
                    <c:v>13</c:v>
                  </c:pt>
                  <c:pt idx="54">
                    <c:v>16</c:v>
                  </c:pt>
                  <c:pt idx="55">
                    <c:v>19</c:v>
                  </c:pt>
                  <c:pt idx="56">
                    <c:v>22</c:v>
                  </c:pt>
                  <c:pt idx="57">
                    <c:v>1</c:v>
                  </c:pt>
                  <c:pt idx="58">
                    <c:v>4</c:v>
                  </c:pt>
                  <c:pt idx="59">
                    <c:v>7</c:v>
                  </c:pt>
                  <c:pt idx="60">
                    <c:v>10</c:v>
                  </c:pt>
                  <c:pt idx="61">
                    <c:v>13</c:v>
                  </c:pt>
                  <c:pt idx="62">
                    <c:v>16</c:v>
                  </c:pt>
                  <c:pt idx="63">
                    <c:v>19</c:v>
                  </c:pt>
                  <c:pt idx="64">
                    <c:v>22</c:v>
                  </c:pt>
                  <c:pt idx="65">
                    <c:v>1</c:v>
                  </c:pt>
                  <c:pt idx="66">
                    <c:v>4</c:v>
                  </c:pt>
                  <c:pt idx="67">
                    <c:v>7</c:v>
                  </c:pt>
                  <c:pt idx="68">
                    <c:v>10</c:v>
                  </c:pt>
                  <c:pt idx="69">
                    <c:v>13</c:v>
                  </c:pt>
                  <c:pt idx="70">
                    <c:v>16</c:v>
                  </c:pt>
                  <c:pt idx="71">
                    <c:v>19</c:v>
                  </c:pt>
                  <c:pt idx="72">
                    <c:v>22</c:v>
                  </c:pt>
                  <c:pt idx="73">
                    <c:v>1</c:v>
                  </c:pt>
                  <c:pt idx="74">
                    <c:v>4</c:v>
                  </c:pt>
                  <c:pt idx="75">
                    <c:v>7</c:v>
                  </c:pt>
                  <c:pt idx="76">
                    <c:v>10</c:v>
                  </c:pt>
                  <c:pt idx="77">
                    <c:v>13</c:v>
                  </c:pt>
                  <c:pt idx="78">
                    <c:v>16</c:v>
                  </c:pt>
                  <c:pt idx="79">
                    <c:v>19</c:v>
                  </c:pt>
                  <c:pt idx="80">
                    <c:v>22</c:v>
                  </c:pt>
                  <c:pt idx="81">
                    <c:v>1</c:v>
                  </c:pt>
                  <c:pt idx="82">
                    <c:v>4</c:v>
                  </c:pt>
                  <c:pt idx="83">
                    <c:v>7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16</c:v>
                  </c:pt>
                  <c:pt idx="87">
                    <c:v>19</c:v>
                  </c:pt>
                  <c:pt idx="88">
                    <c:v>22</c:v>
                  </c:pt>
                  <c:pt idx="89">
                    <c:v>1</c:v>
                  </c:pt>
                  <c:pt idx="90">
                    <c:v>4</c:v>
                  </c:pt>
                  <c:pt idx="91">
                    <c:v>7</c:v>
                  </c:pt>
                  <c:pt idx="92">
                    <c:v>10</c:v>
                  </c:pt>
                  <c:pt idx="93">
                    <c:v>13</c:v>
                  </c:pt>
                  <c:pt idx="94">
                    <c:v>16</c:v>
                  </c:pt>
                  <c:pt idx="95">
                    <c:v>19</c:v>
                  </c:pt>
                  <c:pt idx="96">
                    <c:v>22</c:v>
                  </c:pt>
                  <c:pt idx="97">
                    <c:v>1</c:v>
                  </c:pt>
                  <c:pt idx="98">
                    <c:v>4</c:v>
                  </c:pt>
                  <c:pt idx="99">
                    <c:v>7</c:v>
                  </c:pt>
                  <c:pt idx="100">
                    <c:v>10</c:v>
                  </c:pt>
                  <c:pt idx="101">
                    <c:v>13</c:v>
                  </c:pt>
                  <c:pt idx="102">
                    <c:v>16</c:v>
                  </c:pt>
                  <c:pt idx="103">
                    <c:v>19</c:v>
                  </c:pt>
                  <c:pt idx="104">
                    <c:v>22</c:v>
                  </c:pt>
                  <c:pt idx="105">
                    <c:v>1</c:v>
                  </c:pt>
                  <c:pt idx="106">
                    <c:v>4</c:v>
                  </c:pt>
                  <c:pt idx="107">
                    <c:v>7</c:v>
                  </c:pt>
                  <c:pt idx="108">
                    <c:v>10</c:v>
                  </c:pt>
                  <c:pt idx="109">
                    <c:v>13</c:v>
                  </c:pt>
                  <c:pt idx="110">
                    <c:v>16</c:v>
                  </c:pt>
                  <c:pt idx="111">
                    <c:v>19</c:v>
                  </c:pt>
                  <c:pt idx="112">
                    <c:v>22</c:v>
                  </c:pt>
                  <c:pt idx="113">
                    <c:v>1</c:v>
                  </c:pt>
                  <c:pt idx="114">
                    <c:v>4</c:v>
                  </c:pt>
                  <c:pt idx="115">
                    <c:v>7</c:v>
                  </c:pt>
                  <c:pt idx="116">
                    <c:v>10</c:v>
                  </c:pt>
                  <c:pt idx="117">
                    <c:v>13</c:v>
                  </c:pt>
                  <c:pt idx="118">
                    <c:v>16</c:v>
                  </c:pt>
                  <c:pt idx="119">
                    <c:v>19</c:v>
                  </c:pt>
                  <c:pt idx="120">
                    <c:v>22</c:v>
                  </c:pt>
                  <c:pt idx="121">
                    <c:v>1</c:v>
                  </c:pt>
                  <c:pt idx="122">
                    <c:v>4</c:v>
                  </c:pt>
                  <c:pt idx="123">
                    <c:v>7</c:v>
                  </c:pt>
                  <c:pt idx="124">
                    <c:v>10</c:v>
                  </c:pt>
                  <c:pt idx="125">
                    <c:v>13</c:v>
                  </c:pt>
                  <c:pt idx="126">
                    <c:v>16</c:v>
                  </c:pt>
                  <c:pt idx="127">
                    <c:v>19</c:v>
                  </c:pt>
                  <c:pt idx="128">
                    <c:v>22</c:v>
                  </c:pt>
                  <c:pt idx="129">
                    <c:v>1</c:v>
                  </c:pt>
                  <c:pt idx="130">
                    <c:v>4</c:v>
                  </c:pt>
                  <c:pt idx="131">
                    <c:v>7</c:v>
                  </c:pt>
                  <c:pt idx="132">
                    <c:v>10</c:v>
                  </c:pt>
                  <c:pt idx="133">
                    <c:v>13</c:v>
                  </c:pt>
                  <c:pt idx="134">
                    <c:v>16</c:v>
                  </c:pt>
                  <c:pt idx="135">
                    <c:v>19</c:v>
                  </c:pt>
                  <c:pt idx="136">
                    <c:v>22</c:v>
                  </c:pt>
                  <c:pt idx="137">
                    <c:v>1</c:v>
                  </c:pt>
                  <c:pt idx="138">
                    <c:v>4</c:v>
                  </c:pt>
                  <c:pt idx="139">
                    <c:v>7</c:v>
                  </c:pt>
                  <c:pt idx="140">
                    <c:v>10</c:v>
                  </c:pt>
                  <c:pt idx="141">
                    <c:v>13</c:v>
                  </c:pt>
                  <c:pt idx="142">
                    <c:v>16</c:v>
                  </c:pt>
                  <c:pt idx="143">
                    <c:v>19</c:v>
                  </c:pt>
                  <c:pt idx="144">
                    <c:v>22</c:v>
                  </c:pt>
                  <c:pt idx="145">
                    <c:v>1</c:v>
                  </c:pt>
                  <c:pt idx="146">
                    <c:v>4</c:v>
                  </c:pt>
                  <c:pt idx="147">
                    <c:v>7</c:v>
                  </c:pt>
                  <c:pt idx="148">
                    <c:v>10</c:v>
                  </c:pt>
                  <c:pt idx="149">
                    <c:v>13</c:v>
                  </c:pt>
                  <c:pt idx="150">
                    <c:v>16</c:v>
                  </c:pt>
                  <c:pt idx="151">
                    <c:v>19</c:v>
                  </c:pt>
                  <c:pt idx="152">
                    <c:v>22</c:v>
                  </c:pt>
                  <c:pt idx="153">
                    <c:v>1</c:v>
                  </c:pt>
                  <c:pt idx="154">
                    <c:v>4</c:v>
                  </c:pt>
                  <c:pt idx="155">
                    <c:v>7</c:v>
                  </c:pt>
                  <c:pt idx="156">
                    <c:v>10</c:v>
                  </c:pt>
                  <c:pt idx="157">
                    <c:v>13</c:v>
                  </c:pt>
                  <c:pt idx="158">
                    <c:v>16</c:v>
                  </c:pt>
                  <c:pt idx="159">
                    <c:v>19</c:v>
                  </c:pt>
                  <c:pt idx="160">
                    <c:v>22</c:v>
                  </c:pt>
                  <c:pt idx="161">
                    <c:v>1</c:v>
                  </c:pt>
                  <c:pt idx="162">
                    <c:v>4</c:v>
                  </c:pt>
                  <c:pt idx="163">
                    <c:v>7</c:v>
                  </c:pt>
                  <c:pt idx="164">
                    <c:v>10</c:v>
                  </c:pt>
                  <c:pt idx="165">
                    <c:v>13</c:v>
                  </c:pt>
                  <c:pt idx="166">
                    <c:v>16</c:v>
                  </c:pt>
                  <c:pt idx="167">
                    <c:v>19</c:v>
                  </c:pt>
                  <c:pt idx="168">
                    <c:v>22</c:v>
                  </c:pt>
                  <c:pt idx="169">
                    <c:v>1</c:v>
                  </c:pt>
                  <c:pt idx="170">
                    <c:v>4</c:v>
                  </c:pt>
                  <c:pt idx="171">
                    <c:v>7</c:v>
                  </c:pt>
                  <c:pt idx="172">
                    <c:v>10</c:v>
                  </c:pt>
                  <c:pt idx="173">
                    <c:v>13</c:v>
                  </c:pt>
                  <c:pt idx="174">
                    <c:v>16</c:v>
                  </c:pt>
                  <c:pt idx="175">
                    <c:v>19</c:v>
                  </c:pt>
                  <c:pt idx="176">
                    <c:v>22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7</c:v>
                  </c:pt>
                  <c:pt idx="180">
                    <c:v>10</c:v>
                  </c:pt>
                  <c:pt idx="181">
                    <c:v>13</c:v>
                  </c:pt>
                  <c:pt idx="182">
                    <c:v>16</c:v>
                  </c:pt>
                  <c:pt idx="183">
                    <c:v>19</c:v>
                  </c:pt>
                  <c:pt idx="184">
                    <c:v>22</c:v>
                  </c:pt>
                  <c:pt idx="185">
                    <c:v>1</c:v>
                  </c:pt>
                  <c:pt idx="186">
                    <c:v>4</c:v>
                  </c:pt>
                  <c:pt idx="187">
                    <c:v>7</c:v>
                  </c:pt>
                  <c:pt idx="188">
                    <c:v>10</c:v>
                  </c:pt>
                  <c:pt idx="189">
                    <c:v>13</c:v>
                  </c:pt>
                  <c:pt idx="190">
                    <c:v>16</c:v>
                  </c:pt>
                  <c:pt idx="191">
                    <c:v>19</c:v>
                  </c:pt>
                  <c:pt idx="192">
                    <c:v>22</c:v>
                  </c:pt>
                  <c:pt idx="193">
                    <c:v>1</c:v>
                  </c:pt>
                  <c:pt idx="194">
                    <c:v>4</c:v>
                  </c:pt>
                  <c:pt idx="195">
                    <c:v>7</c:v>
                  </c:pt>
                  <c:pt idx="196">
                    <c:v>10</c:v>
                  </c:pt>
                  <c:pt idx="197">
                    <c:v>13</c:v>
                  </c:pt>
                  <c:pt idx="198">
                    <c:v>16</c:v>
                  </c:pt>
                  <c:pt idx="199">
                    <c:v>19</c:v>
                  </c:pt>
                  <c:pt idx="200">
                    <c:v>22</c:v>
                  </c:pt>
                  <c:pt idx="201">
                    <c:v>1</c:v>
                  </c:pt>
                  <c:pt idx="202">
                    <c:v>4</c:v>
                  </c:pt>
                  <c:pt idx="203">
                    <c:v>7</c:v>
                  </c:pt>
                  <c:pt idx="204">
                    <c:v>10</c:v>
                  </c:pt>
                  <c:pt idx="205">
                    <c:v>13</c:v>
                  </c:pt>
                  <c:pt idx="206">
                    <c:v>16</c:v>
                  </c:pt>
                  <c:pt idx="207">
                    <c:v>19</c:v>
                  </c:pt>
                  <c:pt idx="208">
                    <c:v>22</c:v>
                  </c:pt>
                  <c:pt idx="209">
                    <c:v>1</c:v>
                  </c:pt>
                  <c:pt idx="210">
                    <c:v>4</c:v>
                  </c:pt>
                  <c:pt idx="211">
                    <c:v>7</c:v>
                  </c:pt>
                  <c:pt idx="212">
                    <c:v>10</c:v>
                  </c:pt>
                  <c:pt idx="213">
                    <c:v>13</c:v>
                  </c:pt>
                  <c:pt idx="214">
                    <c:v>16</c:v>
                  </c:pt>
                  <c:pt idx="215">
                    <c:v>19</c:v>
                  </c:pt>
                  <c:pt idx="216">
                    <c:v>22</c:v>
                  </c:pt>
                  <c:pt idx="217">
                    <c:v>1</c:v>
                  </c:pt>
                  <c:pt idx="218">
                    <c:v>4</c:v>
                  </c:pt>
                  <c:pt idx="219">
                    <c:v>7</c:v>
                  </c:pt>
                  <c:pt idx="220">
                    <c:v>10</c:v>
                  </c:pt>
                  <c:pt idx="221">
                    <c:v>13</c:v>
                  </c:pt>
                  <c:pt idx="222">
                    <c:v>16</c:v>
                  </c:pt>
                  <c:pt idx="223">
                    <c:v>19</c:v>
                  </c:pt>
                  <c:pt idx="224">
                    <c:v>22</c:v>
                  </c:pt>
                  <c:pt idx="225">
                    <c:v>1</c:v>
                  </c:pt>
                  <c:pt idx="226">
                    <c:v>4</c:v>
                  </c:pt>
                  <c:pt idx="227">
                    <c:v>7</c:v>
                  </c:pt>
                  <c:pt idx="228">
                    <c:v>10</c:v>
                  </c:pt>
                  <c:pt idx="229">
                    <c:v>13</c:v>
                  </c:pt>
                  <c:pt idx="230">
                    <c:v>16</c:v>
                  </c:pt>
                  <c:pt idx="231">
                    <c:v>19</c:v>
                  </c:pt>
                  <c:pt idx="232">
                    <c:v>22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7</c:v>
                  </c:pt>
                  <c:pt idx="236">
                    <c:v>10</c:v>
                  </c:pt>
                  <c:pt idx="237">
                    <c:v>13</c:v>
                  </c:pt>
                  <c:pt idx="238">
                    <c:v>16</c:v>
                  </c:pt>
                  <c:pt idx="239">
                    <c:v>19</c:v>
                  </c:pt>
                  <c:pt idx="240">
                    <c:v>22</c:v>
                  </c:pt>
                  <c:pt idx="241">
                    <c:v>1</c:v>
                  </c:pt>
                  <c:pt idx="242">
                    <c:v>4</c:v>
                  </c:pt>
                  <c:pt idx="243">
                    <c:v>7</c:v>
                  </c:pt>
                  <c:pt idx="244">
                    <c:v>10</c:v>
                  </c:pt>
                  <c:pt idx="245">
                    <c:v>13</c:v>
                  </c:pt>
                  <c:pt idx="246">
                    <c:v>16</c:v>
                  </c:pt>
                  <c:pt idx="247">
                    <c:v>19</c:v>
                  </c:pt>
                </c:lvl>
                <c:lvl>
                  <c:pt idx="1">
                    <c:v>1</c:v>
                  </c:pt>
                  <c:pt idx="9">
                    <c:v>2</c:v>
                  </c:pt>
                  <c:pt idx="17">
                    <c:v>3</c:v>
                  </c:pt>
                  <c:pt idx="25">
                    <c:v>4</c:v>
                  </c:pt>
                  <c:pt idx="33">
                    <c:v>5</c:v>
                  </c:pt>
                  <c:pt idx="41">
                    <c:v>6</c:v>
                  </c:pt>
                  <c:pt idx="49">
                    <c:v>7</c:v>
                  </c:pt>
                  <c:pt idx="57">
                    <c:v>8</c:v>
                  </c:pt>
                  <c:pt idx="65">
                    <c:v>9</c:v>
                  </c:pt>
                  <c:pt idx="73">
                    <c:v>10</c:v>
                  </c:pt>
                  <c:pt idx="81">
                    <c:v>11</c:v>
                  </c:pt>
                  <c:pt idx="89">
                    <c:v>12</c:v>
                  </c:pt>
                  <c:pt idx="97">
                    <c:v>13</c:v>
                  </c:pt>
                  <c:pt idx="105">
                    <c:v>14</c:v>
                  </c:pt>
                  <c:pt idx="113">
                    <c:v>15</c:v>
                  </c:pt>
                  <c:pt idx="121">
                    <c:v>16</c:v>
                  </c:pt>
                  <c:pt idx="129">
                    <c:v>17</c:v>
                  </c:pt>
                  <c:pt idx="137">
                    <c:v>18</c:v>
                  </c:pt>
                  <c:pt idx="145">
                    <c:v>19</c:v>
                  </c:pt>
                  <c:pt idx="153">
                    <c:v>20</c:v>
                  </c:pt>
                  <c:pt idx="161">
                    <c:v>21</c:v>
                  </c:pt>
                  <c:pt idx="169">
                    <c:v>22</c:v>
                  </c:pt>
                  <c:pt idx="177">
                    <c:v>23</c:v>
                  </c:pt>
                  <c:pt idx="185">
                    <c:v>24</c:v>
                  </c:pt>
                  <c:pt idx="193">
                    <c:v>25</c:v>
                  </c:pt>
                  <c:pt idx="201">
                    <c:v>26</c:v>
                  </c:pt>
                  <c:pt idx="209">
                    <c:v>27</c:v>
                  </c:pt>
                  <c:pt idx="217">
                    <c:v>28</c:v>
                  </c:pt>
                  <c:pt idx="225">
                    <c:v>29</c:v>
                  </c:pt>
                  <c:pt idx="233">
                    <c:v>30</c:v>
                  </c:pt>
                  <c:pt idx="241">
                    <c:v>31</c:v>
                  </c:pt>
                </c:lvl>
              </c:multiLvlStrCache>
            </c:multiLvlStrRef>
          </c:cat>
          <c:val>
            <c:numRef>
              <c:f>'P &amp; T(1) '!$P$10:$P$257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-1.8000000000000007</c:v>
                </c:pt>
                <c:pt idx="11">
                  <c:v>-3.6999999999999993</c:v>
                </c:pt>
                <c:pt idx="12">
                  <c:v>-5.1999999999999957</c:v>
                </c:pt>
                <c:pt idx="13">
                  <c:v>-5.5</c:v>
                </c:pt>
                <c:pt idx="14">
                  <c:v>-7.8000000000000043</c:v>
                </c:pt>
                <c:pt idx="15">
                  <c:v>-13.700000000000006</c:v>
                </c:pt>
                <c:pt idx="16">
                  <c:v>-14.400000000000006</c:v>
                </c:pt>
                <c:pt idx="17">
                  <c:v>-15.900000000000006</c:v>
                </c:pt>
                <c:pt idx="18">
                  <c:v>-15.400000000000006</c:v>
                </c:pt>
                <c:pt idx="19">
                  <c:v>-15.000000000000007</c:v>
                </c:pt>
                <c:pt idx="20">
                  <c:v>-15.000000000000007</c:v>
                </c:pt>
                <c:pt idx="21">
                  <c:v>-15.900000000000006</c:v>
                </c:pt>
                <c:pt idx="22">
                  <c:v>-15.200000000000003</c:v>
                </c:pt>
                <c:pt idx="23">
                  <c:v>-20.700000000000003</c:v>
                </c:pt>
                <c:pt idx="24">
                  <c:v>-25.000000000000004</c:v>
                </c:pt>
                <c:pt idx="25">
                  <c:v>-27.300000000000004</c:v>
                </c:pt>
                <c:pt idx="26">
                  <c:v>-29.000000000000004</c:v>
                </c:pt>
                <c:pt idx="27">
                  <c:v>-30.300000000000004</c:v>
                </c:pt>
                <c:pt idx="28">
                  <c:v>-31.100000000000005</c:v>
                </c:pt>
                <c:pt idx="29">
                  <c:v>-31.500000000000004</c:v>
                </c:pt>
                <c:pt idx="30">
                  <c:v>-37.700000000000003</c:v>
                </c:pt>
                <c:pt idx="31">
                  <c:v>-35.900000000000006</c:v>
                </c:pt>
                <c:pt idx="32">
                  <c:v>-34.100000000000009</c:v>
                </c:pt>
                <c:pt idx="33">
                  <c:v>-33.100000000000009</c:v>
                </c:pt>
                <c:pt idx="34">
                  <c:v>-32.300000000000011</c:v>
                </c:pt>
                <c:pt idx="35">
                  <c:v>-32.100000000000009</c:v>
                </c:pt>
                <c:pt idx="36">
                  <c:v>-30.900000000000006</c:v>
                </c:pt>
                <c:pt idx="37">
                  <c:v>-30.800000000000004</c:v>
                </c:pt>
                <c:pt idx="38">
                  <c:v>-27.700000000000003</c:v>
                </c:pt>
                <c:pt idx="39">
                  <c:v>-25.900000000000002</c:v>
                </c:pt>
                <c:pt idx="40">
                  <c:v>-25.900000000000002</c:v>
                </c:pt>
                <c:pt idx="41">
                  <c:v>-25.6</c:v>
                </c:pt>
                <c:pt idx="42">
                  <c:v>-25.500000000000004</c:v>
                </c:pt>
                <c:pt idx="43">
                  <c:v>-24.600000000000005</c:v>
                </c:pt>
                <c:pt idx="44">
                  <c:v>-25.800000000000008</c:v>
                </c:pt>
                <c:pt idx="45">
                  <c:v>-26.100000000000012</c:v>
                </c:pt>
                <c:pt idx="46">
                  <c:v>-21.100000000000012</c:v>
                </c:pt>
                <c:pt idx="47">
                  <c:v>-18.400000000000013</c:v>
                </c:pt>
                <c:pt idx="48">
                  <c:v>-18.400000000000013</c:v>
                </c:pt>
                <c:pt idx="49">
                  <c:v>-19.900000000000013</c:v>
                </c:pt>
                <c:pt idx="50">
                  <c:v>-21.000000000000011</c:v>
                </c:pt>
                <c:pt idx="51">
                  <c:v>-22.500000000000011</c:v>
                </c:pt>
                <c:pt idx="52">
                  <c:v>-21.800000000000011</c:v>
                </c:pt>
                <c:pt idx="53">
                  <c:v>-21.300000000000011</c:v>
                </c:pt>
                <c:pt idx="54">
                  <c:v>-21.800000000000011</c:v>
                </c:pt>
                <c:pt idx="55">
                  <c:v>-22.100000000000009</c:v>
                </c:pt>
                <c:pt idx="56">
                  <c:v>-17.800000000000008</c:v>
                </c:pt>
                <c:pt idx="57">
                  <c:v>-14.500000000000007</c:v>
                </c:pt>
                <c:pt idx="58">
                  <c:v>-12.300000000000008</c:v>
                </c:pt>
                <c:pt idx="59">
                  <c:v>-10.100000000000009</c:v>
                </c:pt>
                <c:pt idx="60">
                  <c:v>-11.400000000000009</c:v>
                </c:pt>
                <c:pt idx="61">
                  <c:v>-13.500000000000004</c:v>
                </c:pt>
                <c:pt idx="62">
                  <c:v>-15.3</c:v>
                </c:pt>
                <c:pt idx="63">
                  <c:v>-17.500000000000004</c:v>
                </c:pt>
                <c:pt idx="64">
                  <c:v>-23.200000000000003</c:v>
                </c:pt>
                <c:pt idx="65">
                  <c:v>-27.500000000000004</c:v>
                </c:pt>
                <c:pt idx="66">
                  <c:v>-30.900000000000002</c:v>
                </c:pt>
                <c:pt idx="67">
                  <c:v>-33.900000000000006</c:v>
                </c:pt>
                <c:pt idx="68">
                  <c:v>-35.300000000000004</c:v>
                </c:pt>
                <c:pt idx="69">
                  <c:v>-35.600000000000009</c:v>
                </c:pt>
                <c:pt idx="70">
                  <c:v>-35.300000000000011</c:v>
                </c:pt>
                <c:pt idx="71">
                  <c:v>-41.100000000000009</c:v>
                </c:pt>
                <c:pt idx="72">
                  <c:v>-41.600000000000009</c:v>
                </c:pt>
                <c:pt idx="73">
                  <c:v>-42.100000000000009</c:v>
                </c:pt>
                <c:pt idx="74">
                  <c:v>-42.500000000000014</c:v>
                </c:pt>
                <c:pt idx="75">
                  <c:v>-43.100000000000009</c:v>
                </c:pt>
                <c:pt idx="76">
                  <c:v>-42.70000000000001</c:v>
                </c:pt>
                <c:pt idx="77">
                  <c:v>-41.400000000000006</c:v>
                </c:pt>
                <c:pt idx="78">
                  <c:v>-40.500000000000007</c:v>
                </c:pt>
                <c:pt idx="79">
                  <c:v>-34.500000000000007</c:v>
                </c:pt>
                <c:pt idx="80">
                  <c:v>-29.800000000000008</c:v>
                </c:pt>
                <c:pt idx="81">
                  <c:v>-29.100000000000009</c:v>
                </c:pt>
                <c:pt idx="82">
                  <c:v>-28.500000000000007</c:v>
                </c:pt>
                <c:pt idx="83">
                  <c:v>-27.70000000000001</c:v>
                </c:pt>
                <c:pt idx="84">
                  <c:v>-26.500000000000007</c:v>
                </c:pt>
                <c:pt idx="85">
                  <c:v>-25.900000000000013</c:v>
                </c:pt>
                <c:pt idx="86">
                  <c:v>-29.500000000000014</c:v>
                </c:pt>
                <c:pt idx="87">
                  <c:v>-32.700000000000017</c:v>
                </c:pt>
                <c:pt idx="88">
                  <c:v>-35.700000000000017</c:v>
                </c:pt>
                <c:pt idx="89">
                  <c:v>-34.500000000000014</c:v>
                </c:pt>
                <c:pt idx="90">
                  <c:v>-33.300000000000011</c:v>
                </c:pt>
                <c:pt idx="91">
                  <c:v>-32.70000000000001</c:v>
                </c:pt>
                <c:pt idx="92">
                  <c:v>-31.500000000000011</c:v>
                </c:pt>
                <c:pt idx="93">
                  <c:v>-31.300000000000008</c:v>
                </c:pt>
                <c:pt idx="94">
                  <c:v>-26.100000000000005</c:v>
                </c:pt>
                <c:pt idx="95">
                  <c:v>-21.100000000000005</c:v>
                </c:pt>
                <c:pt idx="96">
                  <c:v>-20.500000000000007</c:v>
                </c:pt>
                <c:pt idx="97">
                  <c:v>-20.400000000000006</c:v>
                </c:pt>
                <c:pt idx="98">
                  <c:v>-20.400000000000006</c:v>
                </c:pt>
                <c:pt idx="99">
                  <c:v>-20.300000000000004</c:v>
                </c:pt>
                <c:pt idx="100">
                  <c:v>-22.400000000000006</c:v>
                </c:pt>
                <c:pt idx="101">
                  <c:v>-23.000000000000007</c:v>
                </c:pt>
                <c:pt idx="102">
                  <c:v>-23.300000000000004</c:v>
                </c:pt>
                <c:pt idx="103">
                  <c:v>-23.700000000000003</c:v>
                </c:pt>
                <c:pt idx="104">
                  <c:v>-22.1</c:v>
                </c:pt>
                <c:pt idx="105">
                  <c:v>-20.900000000000002</c:v>
                </c:pt>
                <c:pt idx="106">
                  <c:v>-19.8</c:v>
                </c:pt>
                <c:pt idx="107">
                  <c:v>-18.3</c:v>
                </c:pt>
                <c:pt idx="108">
                  <c:v>-15.600000000000001</c:v>
                </c:pt>
                <c:pt idx="109">
                  <c:v>-15</c:v>
                </c:pt>
                <c:pt idx="110">
                  <c:v>-15.5</c:v>
                </c:pt>
                <c:pt idx="111">
                  <c:v>-21.3</c:v>
                </c:pt>
                <c:pt idx="112">
                  <c:v>-23.7</c:v>
                </c:pt>
                <c:pt idx="113">
                  <c:v>-25.2</c:v>
                </c:pt>
                <c:pt idx="114">
                  <c:v>-25.2</c:v>
                </c:pt>
                <c:pt idx="115">
                  <c:v>-25.8</c:v>
                </c:pt>
                <c:pt idx="116">
                  <c:v>-26.7</c:v>
                </c:pt>
                <c:pt idx="117">
                  <c:v>-27.2</c:v>
                </c:pt>
                <c:pt idx="118">
                  <c:v>-28.7</c:v>
                </c:pt>
                <c:pt idx="119">
                  <c:v>-23.1</c:v>
                </c:pt>
                <c:pt idx="120">
                  <c:v>-20.200000000000003</c:v>
                </c:pt>
                <c:pt idx="121">
                  <c:v>-18.400000000000002</c:v>
                </c:pt>
                <c:pt idx="122">
                  <c:v>-18.400000000000002</c:v>
                </c:pt>
                <c:pt idx="123">
                  <c:v>-17.700000000000003</c:v>
                </c:pt>
                <c:pt idx="124">
                  <c:v>-19.400000000000002</c:v>
                </c:pt>
                <c:pt idx="125">
                  <c:v>-21.500000000000004</c:v>
                </c:pt>
                <c:pt idx="126">
                  <c:v>-21.700000000000006</c:v>
                </c:pt>
                <c:pt idx="127">
                  <c:v>-21.700000000000006</c:v>
                </c:pt>
                <c:pt idx="128">
                  <c:v>-22.200000000000006</c:v>
                </c:pt>
                <c:pt idx="129">
                  <c:v>-22.200000000000006</c:v>
                </c:pt>
                <c:pt idx="130">
                  <c:v>-22.200000000000006</c:v>
                </c:pt>
                <c:pt idx="131">
                  <c:v>-22.100000000000005</c:v>
                </c:pt>
                <c:pt idx="132">
                  <c:v>-21.900000000000006</c:v>
                </c:pt>
                <c:pt idx="133">
                  <c:v>-20.900000000000006</c:v>
                </c:pt>
                <c:pt idx="134">
                  <c:v>-21.600000000000009</c:v>
                </c:pt>
                <c:pt idx="135">
                  <c:v>-22.800000000000008</c:v>
                </c:pt>
                <c:pt idx="136">
                  <c:v>-23.400000000000009</c:v>
                </c:pt>
                <c:pt idx="137">
                  <c:v>-23.800000000000008</c:v>
                </c:pt>
                <c:pt idx="138">
                  <c:v>-24.100000000000009</c:v>
                </c:pt>
                <c:pt idx="139">
                  <c:v>-25.20000000000001</c:v>
                </c:pt>
                <c:pt idx="140">
                  <c:v>-26.20000000000001</c:v>
                </c:pt>
                <c:pt idx="141">
                  <c:v>-26.500000000000007</c:v>
                </c:pt>
                <c:pt idx="142">
                  <c:v>-28.500000000000007</c:v>
                </c:pt>
                <c:pt idx="143">
                  <c:v>-30.300000000000008</c:v>
                </c:pt>
                <c:pt idx="144">
                  <c:v>-30.200000000000006</c:v>
                </c:pt>
                <c:pt idx="145">
                  <c:v>-30.200000000000006</c:v>
                </c:pt>
                <c:pt idx="146">
                  <c:v>-31.100000000000005</c:v>
                </c:pt>
                <c:pt idx="147">
                  <c:v>-31.800000000000004</c:v>
                </c:pt>
                <c:pt idx="148">
                  <c:v>-34.800000000000004</c:v>
                </c:pt>
                <c:pt idx="149">
                  <c:v>-40.500000000000007</c:v>
                </c:pt>
                <c:pt idx="150">
                  <c:v>-43.300000000000004</c:v>
                </c:pt>
                <c:pt idx="151">
                  <c:v>-42.7</c:v>
                </c:pt>
                <c:pt idx="152">
                  <c:v>-42.2</c:v>
                </c:pt>
                <c:pt idx="153">
                  <c:v>-42.100000000000009</c:v>
                </c:pt>
                <c:pt idx="154">
                  <c:v>-41.500000000000014</c:v>
                </c:pt>
                <c:pt idx="155">
                  <c:v>-40.900000000000013</c:v>
                </c:pt>
                <c:pt idx="156">
                  <c:v>-41.100000000000009</c:v>
                </c:pt>
                <c:pt idx="157">
                  <c:v>-40.900000000000006</c:v>
                </c:pt>
                <c:pt idx="158">
                  <c:v>-40.300000000000004</c:v>
                </c:pt>
                <c:pt idx="159">
                  <c:v>-40.100000000000009</c:v>
                </c:pt>
                <c:pt idx="160">
                  <c:v>-40.900000000000006</c:v>
                </c:pt>
                <c:pt idx="161">
                  <c:v>-41.2</c:v>
                </c:pt>
                <c:pt idx="162">
                  <c:v>-41.1</c:v>
                </c:pt>
                <c:pt idx="163">
                  <c:v>-40.700000000000003</c:v>
                </c:pt>
                <c:pt idx="164">
                  <c:v>-38.900000000000006</c:v>
                </c:pt>
                <c:pt idx="165">
                  <c:v>-36.900000000000006</c:v>
                </c:pt>
                <c:pt idx="166">
                  <c:v>-34.300000000000004</c:v>
                </c:pt>
                <c:pt idx="167">
                  <c:v>-33.700000000000003</c:v>
                </c:pt>
                <c:pt idx="168">
                  <c:v>-33.299999999999997</c:v>
                </c:pt>
                <c:pt idx="169">
                  <c:v>-32.599999999999994</c:v>
                </c:pt>
                <c:pt idx="170">
                  <c:v>-31.999999999999993</c:v>
                </c:pt>
                <c:pt idx="171">
                  <c:v>-31.399999999999991</c:v>
                </c:pt>
                <c:pt idx="172">
                  <c:v>-27.299999999999994</c:v>
                </c:pt>
                <c:pt idx="173">
                  <c:v>-23.699999999999992</c:v>
                </c:pt>
                <c:pt idx="174">
                  <c:v>-21.399999999999995</c:v>
                </c:pt>
                <c:pt idx="175">
                  <c:v>-19.699999999999996</c:v>
                </c:pt>
                <c:pt idx="176">
                  <c:v>-18.899999999999999</c:v>
                </c:pt>
                <c:pt idx="177">
                  <c:v>-19</c:v>
                </c:pt>
                <c:pt idx="178">
                  <c:v>-19</c:v>
                </c:pt>
                <c:pt idx="179">
                  <c:v>-18.8</c:v>
                </c:pt>
                <c:pt idx="180">
                  <c:v>-18.899999999999999</c:v>
                </c:pt>
                <c:pt idx="181">
                  <c:v>-17.100000000000001</c:v>
                </c:pt>
                <c:pt idx="182">
                  <c:v>-17.399999999999999</c:v>
                </c:pt>
                <c:pt idx="183">
                  <c:v>-17.7</c:v>
                </c:pt>
                <c:pt idx="184">
                  <c:v>-16.899999999999999</c:v>
                </c:pt>
                <c:pt idx="185">
                  <c:v>-16.7</c:v>
                </c:pt>
                <c:pt idx="186">
                  <c:v>-16.5</c:v>
                </c:pt>
                <c:pt idx="187">
                  <c:v>-17.900000000000002</c:v>
                </c:pt>
                <c:pt idx="188">
                  <c:v>-18.500000000000004</c:v>
                </c:pt>
                <c:pt idx="189">
                  <c:v>-19.100000000000005</c:v>
                </c:pt>
                <c:pt idx="190">
                  <c:v>-18.100000000000005</c:v>
                </c:pt>
                <c:pt idx="191">
                  <c:v>-17.900000000000006</c:v>
                </c:pt>
                <c:pt idx="192">
                  <c:v>-18.300000000000004</c:v>
                </c:pt>
                <c:pt idx="193">
                  <c:v>-18.300000000000004</c:v>
                </c:pt>
                <c:pt idx="194">
                  <c:v>-19.100000000000005</c:v>
                </c:pt>
                <c:pt idx="195">
                  <c:v>-18.600000000000005</c:v>
                </c:pt>
                <c:pt idx="196">
                  <c:v>-19.000000000000004</c:v>
                </c:pt>
                <c:pt idx="197">
                  <c:v>-18.400000000000002</c:v>
                </c:pt>
                <c:pt idx="198">
                  <c:v>-17.900000000000002</c:v>
                </c:pt>
                <c:pt idx="199">
                  <c:v>-18.3</c:v>
                </c:pt>
                <c:pt idx="200">
                  <c:v>-18.700000000000003</c:v>
                </c:pt>
                <c:pt idx="201">
                  <c:v>-18.700000000000003</c:v>
                </c:pt>
                <c:pt idx="202">
                  <c:v>-18.100000000000001</c:v>
                </c:pt>
                <c:pt idx="203">
                  <c:v>-17.2</c:v>
                </c:pt>
                <c:pt idx="204">
                  <c:v>-15.599999999999998</c:v>
                </c:pt>
                <c:pt idx="205">
                  <c:v>-15.399999999999995</c:v>
                </c:pt>
                <c:pt idx="206">
                  <c:v>-13.7</c:v>
                </c:pt>
                <c:pt idx="207">
                  <c:v>-10.3</c:v>
                </c:pt>
                <c:pt idx="208">
                  <c:v>-7.8999999999999986</c:v>
                </c:pt>
                <c:pt idx="209">
                  <c:v>-6.2999999999999972</c:v>
                </c:pt>
                <c:pt idx="210">
                  <c:v>-4.8999999999999986</c:v>
                </c:pt>
                <c:pt idx="211">
                  <c:v>-4.5999999999999979</c:v>
                </c:pt>
                <c:pt idx="212">
                  <c:v>-3.8000000000000007</c:v>
                </c:pt>
                <c:pt idx="213">
                  <c:v>-2.8000000000000007</c:v>
                </c:pt>
                <c:pt idx="214">
                  <c:v>-2.9999999999999964</c:v>
                </c:pt>
                <c:pt idx="215">
                  <c:v>-4.5999999999999979</c:v>
                </c:pt>
                <c:pt idx="216">
                  <c:v>-6.7999999999999972</c:v>
                </c:pt>
                <c:pt idx="217">
                  <c:v>-8.3999999999999986</c:v>
                </c:pt>
                <c:pt idx="218">
                  <c:v>-9.5</c:v>
                </c:pt>
                <c:pt idx="219">
                  <c:v>-9.6000000000000014</c:v>
                </c:pt>
                <c:pt idx="220">
                  <c:v>-13.5</c:v>
                </c:pt>
                <c:pt idx="221">
                  <c:v>-18.900000000000002</c:v>
                </c:pt>
                <c:pt idx="222">
                  <c:v>-22.700000000000006</c:v>
                </c:pt>
                <c:pt idx="223">
                  <c:v>-24.500000000000004</c:v>
                </c:pt>
                <c:pt idx="224">
                  <c:v>-24.200000000000006</c:v>
                </c:pt>
                <c:pt idx="225">
                  <c:v>-23.800000000000004</c:v>
                </c:pt>
                <c:pt idx="226">
                  <c:v>-23.300000000000004</c:v>
                </c:pt>
                <c:pt idx="227">
                  <c:v>-23.000000000000004</c:v>
                </c:pt>
                <c:pt idx="228">
                  <c:v>-20.700000000000006</c:v>
                </c:pt>
                <c:pt idx="229">
                  <c:v>-19.000000000000007</c:v>
                </c:pt>
                <c:pt idx="230">
                  <c:v>-22.200000000000006</c:v>
                </c:pt>
                <c:pt idx="231">
                  <c:v>-22.400000000000006</c:v>
                </c:pt>
                <c:pt idx="232">
                  <c:v>-24.500000000000004</c:v>
                </c:pt>
                <c:pt idx="233">
                  <c:v>-26.100000000000005</c:v>
                </c:pt>
                <c:pt idx="234">
                  <c:v>-27.600000000000005</c:v>
                </c:pt>
                <c:pt idx="235">
                  <c:v>-28.400000000000006</c:v>
                </c:pt>
                <c:pt idx="236">
                  <c:v>-28.600000000000005</c:v>
                </c:pt>
                <c:pt idx="237">
                  <c:v>-27.500000000000004</c:v>
                </c:pt>
                <c:pt idx="238">
                  <c:v>-25.5</c:v>
                </c:pt>
                <c:pt idx="239">
                  <c:v>-25.7</c:v>
                </c:pt>
                <c:pt idx="240">
                  <c:v>-25</c:v>
                </c:pt>
                <c:pt idx="241">
                  <c:v>-25.2</c:v>
                </c:pt>
                <c:pt idx="242">
                  <c:v>-25.799999999999997</c:v>
                </c:pt>
                <c:pt idx="243">
                  <c:v>-26.9</c:v>
                </c:pt>
                <c:pt idx="244">
                  <c:v>-28.099999999999998</c:v>
                </c:pt>
                <c:pt idx="245">
                  <c:v>-28.499999999999996</c:v>
                </c:pt>
                <c:pt idx="246">
                  <c:v>-34.700000000000003</c:v>
                </c:pt>
                <c:pt idx="247">
                  <c:v>-39.900000000000006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7040"/>
        <c:axId val="135608576"/>
      </c:lineChart>
      <c:catAx>
        <c:axId val="135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dP</a:t>
                </a:r>
              </a:p>
            </c:rich>
          </c:tx>
          <c:layout>
            <c:manualLayout>
              <c:xMode val="edge"/>
              <c:yMode val="edge"/>
              <c:x val="4.8918156161806212E-2"/>
              <c:y val="5.247813411078717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3560486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356048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Ngay, gio</a:t>
                </a:r>
              </a:p>
            </c:rich>
          </c:tx>
          <c:layout>
            <c:manualLayout>
              <c:xMode val="edge"/>
              <c:yMode val="edge"/>
              <c:x val="0.48071495766698025"/>
              <c:y val="0.96647230320699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35602944"/>
        <c:crosses val="autoZero"/>
        <c:crossBetween val="between"/>
      </c:valAx>
      <c:catAx>
        <c:axId val="13560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608576"/>
        <c:crosses val="autoZero"/>
        <c:auto val="0"/>
        <c:lblAlgn val="ctr"/>
        <c:lblOffset val="100"/>
        <c:noMultiLvlLbl val="0"/>
      </c:catAx>
      <c:valAx>
        <c:axId val="13560857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356070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.VnArial"/>
          <a:ea typeface=".VnArial"/>
          <a:cs typeface=".Vn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r>
              <a:rPr lang="en-US"/>
              <a:t>Tæng biÕn ¸p, nhiÖt 24h t¹i tr¹m Vinh</a:t>
            </a:r>
          </a:p>
        </c:rich>
      </c:tx>
      <c:layout>
        <c:manualLayout>
          <c:xMode val="edge"/>
          <c:yMode val="edge"/>
          <c:x val="0.38005644402634053"/>
          <c:y val="5.3935860058309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206961429915336E-2"/>
          <c:y val="0.10641399416909621"/>
          <c:w val="0.90216368767638755"/>
          <c:h val="0.77842565597667635"/>
        </c:manualLayout>
      </c:layout>
      <c:lineChart>
        <c:grouping val="standard"/>
        <c:varyColors val="0"/>
        <c:ser>
          <c:idx val="0"/>
          <c:order val="0"/>
          <c:tx>
            <c:v>dP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'P &amp; T(1) '!$A$10:$B$257</c:f>
              <c:multiLvlStrCache>
                <c:ptCount val="248"/>
                <c:lvl>
                  <c:pt idx="0">
                    <c:v>22</c:v>
                  </c:pt>
                  <c:pt idx="1">
                    <c:v>1</c:v>
                  </c:pt>
                  <c:pt idx="2">
                    <c:v>4</c:v>
                  </c:pt>
                  <c:pt idx="3">
                    <c:v>7</c:v>
                  </c:pt>
                  <c:pt idx="4">
                    <c:v>10</c:v>
                  </c:pt>
                  <c:pt idx="5">
                    <c:v>13</c:v>
                  </c:pt>
                  <c:pt idx="6">
                    <c:v>16</c:v>
                  </c:pt>
                  <c:pt idx="7">
                    <c:v>19</c:v>
                  </c:pt>
                  <c:pt idx="8">
                    <c:v>22</c:v>
                  </c:pt>
                  <c:pt idx="9">
                    <c:v>1</c:v>
                  </c:pt>
                  <c:pt idx="10">
                    <c:v>4</c:v>
                  </c:pt>
                  <c:pt idx="11">
                    <c:v>7</c:v>
                  </c:pt>
                  <c:pt idx="12">
                    <c:v>10</c:v>
                  </c:pt>
                  <c:pt idx="13">
                    <c:v>13</c:v>
                  </c:pt>
                  <c:pt idx="14">
                    <c:v>16</c:v>
                  </c:pt>
                  <c:pt idx="15">
                    <c:v>19</c:v>
                  </c:pt>
                  <c:pt idx="16">
                    <c:v>22</c:v>
                  </c:pt>
                  <c:pt idx="17">
                    <c:v>1</c:v>
                  </c:pt>
                  <c:pt idx="18">
                    <c:v>4</c:v>
                  </c:pt>
                  <c:pt idx="19">
                    <c:v>7</c:v>
                  </c:pt>
                  <c:pt idx="20">
                    <c:v>10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19</c:v>
                  </c:pt>
                  <c:pt idx="24">
                    <c:v>22</c:v>
                  </c:pt>
                  <c:pt idx="25">
                    <c:v>1</c:v>
                  </c:pt>
                  <c:pt idx="26">
                    <c:v>4</c:v>
                  </c:pt>
                  <c:pt idx="27">
                    <c:v>7</c:v>
                  </c:pt>
                  <c:pt idx="28">
                    <c:v>10</c:v>
                  </c:pt>
                  <c:pt idx="29">
                    <c:v>13</c:v>
                  </c:pt>
                  <c:pt idx="30">
                    <c:v>16</c:v>
                  </c:pt>
                  <c:pt idx="31">
                    <c:v>19</c:v>
                  </c:pt>
                  <c:pt idx="32">
                    <c:v>22</c:v>
                  </c:pt>
                  <c:pt idx="33">
                    <c:v>1</c:v>
                  </c:pt>
                  <c:pt idx="34">
                    <c:v>4</c:v>
                  </c:pt>
                  <c:pt idx="35">
                    <c:v>7</c:v>
                  </c:pt>
                  <c:pt idx="36">
                    <c:v>10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19</c:v>
                  </c:pt>
                  <c:pt idx="40">
                    <c:v>22</c:v>
                  </c:pt>
                  <c:pt idx="41">
                    <c:v>1</c:v>
                  </c:pt>
                  <c:pt idx="42">
                    <c:v>4</c:v>
                  </c:pt>
                  <c:pt idx="43">
                    <c:v>7</c:v>
                  </c:pt>
                  <c:pt idx="44">
                    <c:v>10</c:v>
                  </c:pt>
                  <c:pt idx="45">
                    <c:v>13</c:v>
                  </c:pt>
                  <c:pt idx="46">
                    <c:v>16</c:v>
                  </c:pt>
                  <c:pt idx="47">
                    <c:v>19</c:v>
                  </c:pt>
                  <c:pt idx="48">
                    <c:v>22</c:v>
                  </c:pt>
                  <c:pt idx="49">
                    <c:v>1</c:v>
                  </c:pt>
                  <c:pt idx="50">
                    <c:v>4</c:v>
                  </c:pt>
                  <c:pt idx="51">
                    <c:v>7</c:v>
                  </c:pt>
                  <c:pt idx="52">
                    <c:v>10</c:v>
                  </c:pt>
                  <c:pt idx="53">
                    <c:v>13</c:v>
                  </c:pt>
                  <c:pt idx="54">
                    <c:v>16</c:v>
                  </c:pt>
                  <c:pt idx="55">
                    <c:v>19</c:v>
                  </c:pt>
                  <c:pt idx="56">
                    <c:v>22</c:v>
                  </c:pt>
                  <c:pt idx="57">
                    <c:v>1</c:v>
                  </c:pt>
                  <c:pt idx="58">
                    <c:v>4</c:v>
                  </c:pt>
                  <c:pt idx="59">
                    <c:v>7</c:v>
                  </c:pt>
                  <c:pt idx="60">
                    <c:v>10</c:v>
                  </c:pt>
                  <c:pt idx="61">
                    <c:v>13</c:v>
                  </c:pt>
                  <c:pt idx="62">
                    <c:v>16</c:v>
                  </c:pt>
                  <c:pt idx="63">
                    <c:v>19</c:v>
                  </c:pt>
                  <c:pt idx="64">
                    <c:v>22</c:v>
                  </c:pt>
                  <c:pt idx="65">
                    <c:v>1</c:v>
                  </c:pt>
                  <c:pt idx="66">
                    <c:v>4</c:v>
                  </c:pt>
                  <c:pt idx="67">
                    <c:v>7</c:v>
                  </c:pt>
                  <c:pt idx="68">
                    <c:v>10</c:v>
                  </c:pt>
                  <c:pt idx="69">
                    <c:v>13</c:v>
                  </c:pt>
                  <c:pt idx="70">
                    <c:v>16</c:v>
                  </c:pt>
                  <c:pt idx="71">
                    <c:v>19</c:v>
                  </c:pt>
                  <c:pt idx="72">
                    <c:v>22</c:v>
                  </c:pt>
                  <c:pt idx="73">
                    <c:v>1</c:v>
                  </c:pt>
                  <c:pt idx="74">
                    <c:v>4</c:v>
                  </c:pt>
                  <c:pt idx="75">
                    <c:v>7</c:v>
                  </c:pt>
                  <c:pt idx="76">
                    <c:v>10</c:v>
                  </c:pt>
                  <c:pt idx="77">
                    <c:v>13</c:v>
                  </c:pt>
                  <c:pt idx="78">
                    <c:v>16</c:v>
                  </c:pt>
                  <c:pt idx="79">
                    <c:v>19</c:v>
                  </c:pt>
                  <c:pt idx="80">
                    <c:v>22</c:v>
                  </c:pt>
                  <c:pt idx="81">
                    <c:v>1</c:v>
                  </c:pt>
                  <c:pt idx="82">
                    <c:v>4</c:v>
                  </c:pt>
                  <c:pt idx="83">
                    <c:v>7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16</c:v>
                  </c:pt>
                  <c:pt idx="87">
                    <c:v>19</c:v>
                  </c:pt>
                  <c:pt idx="88">
                    <c:v>22</c:v>
                  </c:pt>
                  <c:pt idx="89">
                    <c:v>1</c:v>
                  </c:pt>
                  <c:pt idx="90">
                    <c:v>4</c:v>
                  </c:pt>
                  <c:pt idx="91">
                    <c:v>7</c:v>
                  </c:pt>
                  <c:pt idx="92">
                    <c:v>10</c:v>
                  </c:pt>
                  <c:pt idx="93">
                    <c:v>13</c:v>
                  </c:pt>
                  <c:pt idx="94">
                    <c:v>16</c:v>
                  </c:pt>
                  <c:pt idx="95">
                    <c:v>19</c:v>
                  </c:pt>
                  <c:pt idx="96">
                    <c:v>22</c:v>
                  </c:pt>
                  <c:pt idx="97">
                    <c:v>1</c:v>
                  </c:pt>
                  <c:pt idx="98">
                    <c:v>4</c:v>
                  </c:pt>
                  <c:pt idx="99">
                    <c:v>7</c:v>
                  </c:pt>
                  <c:pt idx="100">
                    <c:v>10</c:v>
                  </c:pt>
                  <c:pt idx="101">
                    <c:v>13</c:v>
                  </c:pt>
                  <c:pt idx="102">
                    <c:v>16</c:v>
                  </c:pt>
                  <c:pt idx="103">
                    <c:v>19</c:v>
                  </c:pt>
                  <c:pt idx="104">
                    <c:v>22</c:v>
                  </c:pt>
                  <c:pt idx="105">
                    <c:v>1</c:v>
                  </c:pt>
                  <c:pt idx="106">
                    <c:v>4</c:v>
                  </c:pt>
                  <c:pt idx="107">
                    <c:v>7</c:v>
                  </c:pt>
                  <c:pt idx="108">
                    <c:v>10</c:v>
                  </c:pt>
                  <c:pt idx="109">
                    <c:v>13</c:v>
                  </c:pt>
                  <c:pt idx="110">
                    <c:v>16</c:v>
                  </c:pt>
                  <c:pt idx="111">
                    <c:v>19</c:v>
                  </c:pt>
                  <c:pt idx="112">
                    <c:v>22</c:v>
                  </c:pt>
                  <c:pt idx="113">
                    <c:v>1</c:v>
                  </c:pt>
                  <c:pt idx="114">
                    <c:v>4</c:v>
                  </c:pt>
                  <c:pt idx="115">
                    <c:v>7</c:v>
                  </c:pt>
                  <c:pt idx="116">
                    <c:v>10</c:v>
                  </c:pt>
                  <c:pt idx="117">
                    <c:v>13</c:v>
                  </c:pt>
                  <c:pt idx="118">
                    <c:v>16</c:v>
                  </c:pt>
                  <c:pt idx="119">
                    <c:v>19</c:v>
                  </c:pt>
                  <c:pt idx="120">
                    <c:v>22</c:v>
                  </c:pt>
                  <c:pt idx="121">
                    <c:v>1</c:v>
                  </c:pt>
                  <c:pt idx="122">
                    <c:v>4</c:v>
                  </c:pt>
                  <c:pt idx="123">
                    <c:v>7</c:v>
                  </c:pt>
                  <c:pt idx="124">
                    <c:v>10</c:v>
                  </c:pt>
                  <c:pt idx="125">
                    <c:v>13</c:v>
                  </c:pt>
                  <c:pt idx="126">
                    <c:v>16</c:v>
                  </c:pt>
                  <c:pt idx="127">
                    <c:v>19</c:v>
                  </c:pt>
                  <c:pt idx="128">
                    <c:v>22</c:v>
                  </c:pt>
                  <c:pt idx="129">
                    <c:v>1</c:v>
                  </c:pt>
                  <c:pt idx="130">
                    <c:v>4</c:v>
                  </c:pt>
                  <c:pt idx="131">
                    <c:v>7</c:v>
                  </c:pt>
                  <c:pt idx="132">
                    <c:v>10</c:v>
                  </c:pt>
                  <c:pt idx="133">
                    <c:v>13</c:v>
                  </c:pt>
                  <c:pt idx="134">
                    <c:v>16</c:v>
                  </c:pt>
                  <c:pt idx="135">
                    <c:v>19</c:v>
                  </c:pt>
                  <c:pt idx="136">
                    <c:v>22</c:v>
                  </c:pt>
                  <c:pt idx="137">
                    <c:v>1</c:v>
                  </c:pt>
                  <c:pt idx="138">
                    <c:v>4</c:v>
                  </c:pt>
                  <c:pt idx="139">
                    <c:v>7</c:v>
                  </c:pt>
                  <c:pt idx="140">
                    <c:v>10</c:v>
                  </c:pt>
                  <c:pt idx="141">
                    <c:v>13</c:v>
                  </c:pt>
                  <c:pt idx="142">
                    <c:v>16</c:v>
                  </c:pt>
                  <c:pt idx="143">
                    <c:v>19</c:v>
                  </c:pt>
                  <c:pt idx="144">
                    <c:v>22</c:v>
                  </c:pt>
                  <c:pt idx="145">
                    <c:v>1</c:v>
                  </c:pt>
                  <c:pt idx="146">
                    <c:v>4</c:v>
                  </c:pt>
                  <c:pt idx="147">
                    <c:v>7</c:v>
                  </c:pt>
                  <c:pt idx="148">
                    <c:v>10</c:v>
                  </c:pt>
                  <c:pt idx="149">
                    <c:v>13</c:v>
                  </c:pt>
                  <c:pt idx="150">
                    <c:v>16</c:v>
                  </c:pt>
                  <c:pt idx="151">
                    <c:v>19</c:v>
                  </c:pt>
                  <c:pt idx="152">
                    <c:v>22</c:v>
                  </c:pt>
                  <c:pt idx="153">
                    <c:v>1</c:v>
                  </c:pt>
                  <c:pt idx="154">
                    <c:v>4</c:v>
                  </c:pt>
                  <c:pt idx="155">
                    <c:v>7</c:v>
                  </c:pt>
                  <c:pt idx="156">
                    <c:v>10</c:v>
                  </c:pt>
                  <c:pt idx="157">
                    <c:v>13</c:v>
                  </c:pt>
                  <c:pt idx="158">
                    <c:v>16</c:v>
                  </c:pt>
                  <c:pt idx="159">
                    <c:v>19</c:v>
                  </c:pt>
                  <c:pt idx="160">
                    <c:v>22</c:v>
                  </c:pt>
                  <c:pt idx="161">
                    <c:v>1</c:v>
                  </c:pt>
                  <c:pt idx="162">
                    <c:v>4</c:v>
                  </c:pt>
                  <c:pt idx="163">
                    <c:v>7</c:v>
                  </c:pt>
                  <c:pt idx="164">
                    <c:v>10</c:v>
                  </c:pt>
                  <c:pt idx="165">
                    <c:v>13</c:v>
                  </c:pt>
                  <c:pt idx="166">
                    <c:v>16</c:v>
                  </c:pt>
                  <c:pt idx="167">
                    <c:v>19</c:v>
                  </c:pt>
                  <c:pt idx="168">
                    <c:v>22</c:v>
                  </c:pt>
                  <c:pt idx="169">
                    <c:v>1</c:v>
                  </c:pt>
                  <c:pt idx="170">
                    <c:v>4</c:v>
                  </c:pt>
                  <c:pt idx="171">
                    <c:v>7</c:v>
                  </c:pt>
                  <c:pt idx="172">
                    <c:v>10</c:v>
                  </c:pt>
                  <c:pt idx="173">
                    <c:v>13</c:v>
                  </c:pt>
                  <c:pt idx="174">
                    <c:v>16</c:v>
                  </c:pt>
                  <c:pt idx="175">
                    <c:v>19</c:v>
                  </c:pt>
                  <c:pt idx="176">
                    <c:v>22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7</c:v>
                  </c:pt>
                  <c:pt idx="180">
                    <c:v>10</c:v>
                  </c:pt>
                  <c:pt idx="181">
                    <c:v>13</c:v>
                  </c:pt>
                  <c:pt idx="182">
                    <c:v>16</c:v>
                  </c:pt>
                  <c:pt idx="183">
                    <c:v>19</c:v>
                  </c:pt>
                  <c:pt idx="184">
                    <c:v>22</c:v>
                  </c:pt>
                  <c:pt idx="185">
                    <c:v>1</c:v>
                  </c:pt>
                  <c:pt idx="186">
                    <c:v>4</c:v>
                  </c:pt>
                  <c:pt idx="187">
                    <c:v>7</c:v>
                  </c:pt>
                  <c:pt idx="188">
                    <c:v>10</c:v>
                  </c:pt>
                  <c:pt idx="189">
                    <c:v>13</c:v>
                  </c:pt>
                  <c:pt idx="190">
                    <c:v>16</c:v>
                  </c:pt>
                  <c:pt idx="191">
                    <c:v>19</c:v>
                  </c:pt>
                  <c:pt idx="192">
                    <c:v>22</c:v>
                  </c:pt>
                  <c:pt idx="193">
                    <c:v>1</c:v>
                  </c:pt>
                  <c:pt idx="194">
                    <c:v>4</c:v>
                  </c:pt>
                  <c:pt idx="195">
                    <c:v>7</c:v>
                  </c:pt>
                  <c:pt idx="196">
                    <c:v>10</c:v>
                  </c:pt>
                  <c:pt idx="197">
                    <c:v>13</c:v>
                  </c:pt>
                  <c:pt idx="198">
                    <c:v>16</c:v>
                  </c:pt>
                  <c:pt idx="199">
                    <c:v>19</c:v>
                  </c:pt>
                  <c:pt idx="200">
                    <c:v>22</c:v>
                  </c:pt>
                  <c:pt idx="201">
                    <c:v>1</c:v>
                  </c:pt>
                  <c:pt idx="202">
                    <c:v>4</c:v>
                  </c:pt>
                  <c:pt idx="203">
                    <c:v>7</c:v>
                  </c:pt>
                  <c:pt idx="204">
                    <c:v>10</c:v>
                  </c:pt>
                  <c:pt idx="205">
                    <c:v>13</c:v>
                  </c:pt>
                  <c:pt idx="206">
                    <c:v>16</c:v>
                  </c:pt>
                  <c:pt idx="207">
                    <c:v>19</c:v>
                  </c:pt>
                  <c:pt idx="208">
                    <c:v>22</c:v>
                  </c:pt>
                  <c:pt idx="209">
                    <c:v>1</c:v>
                  </c:pt>
                  <c:pt idx="210">
                    <c:v>4</c:v>
                  </c:pt>
                  <c:pt idx="211">
                    <c:v>7</c:v>
                  </c:pt>
                  <c:pt idx="212">
                    <c:v>10</c:v>
                  </c:pt>
                  <c:pt idx="213">
                    <c:v>13</c:v>
                  </c:pt>
                  <c:pt idx="214">
                    <c:v>16</c:v>
                  </c:pt>
                  <c:pt idx="215">
                    <c:v>19</c:v>
                  </c:pt>
                  <c:pt idx="216">
                    <c:v>22</c:v>
                  </c:pt>
                  <c:pt idx="217">
                    <c:v>1</c:v>
                  </c:pt>
                  <c:pt idx="218">
                    <c:v>4</c:v>
                  </c:pt>
                  <c:pt idx="219">
                    <c:v>7</c:v>
                  </c:pt>
                  <c:pt idx="220">
                    <c:v>10</c:v>
                  </c:pt>
                  <c:pt idx="221">
                    <c:v>13</c:v>
                  </c:pt>
                  <c:pt idx="222">
                    <c:v>16</c:v>
                  </c:pt>
                  <c:pt idx="223">
                    <c:v>19</c:v>
                  </c:pt>
                  <c:pt idx="224">
                    <c:v>22</c:v>
                  </c:pt>
                  <c:pt idx="225">
                    <c:v>1</c:v>
                  </c:pt>
                  <c:pt idx="226">
                    <c:v>4</c:v>
                  </c:pt>
                  <c:pt idx="227">
                    <c:v>7</c:v>
                  </c:pt>
                  <c:pt idx="228">
                    <c:v>10</c:v>
                  </c:pt>
                  <c:pt idx="229">
                    <c:v>13</c:v>
                  </c:pt>
                  <c:pt idx="230">
                    <c:v>16</c:v>
                  </c:pt>
                  <c:pt idx="231">
                    <c:v>19</c:v>
                  </c:pt>
                  <c:pt idx="232">
                    <c:v>22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7</c:v>
                  </c:pt>
                  <c:pt idx="236">
                    <c:v>10</c:v>
                  </c:pt>
                  <c:pt idx="237">
                    <c:v>13</c:v>
                  </c:pt>
                  <c:pt idx="238">
                    <c:v>16</c:v>
                  </c:pt>
                  <c:pt idx="239">
                    <c:v>19</c:v>
                  </c:pt>
                  <c:pt idx="240">
                    <c:v>22</c:v>
                  </c:pt>
                  <c:pt idx="241">
                    <c:v>1</c:v>
                  </c:pt>
                  <c:pt idx="242">
                    <c:v>4</c:v>
                  </c:pt>
                  <c:pt idx="243">
                    <c:v>7</c:v>
                  </c:pt>
                  <c:pt idx="244">
                    <c:v>10</c:v>
                  </c:pt>
                  <c:pt idx="245">
                    <c:v>13</c:v>
                  </c:pt>
                  <c:pt idx="246">
                    <c:v>16</c:v>
                  </c:pt>
                  <c:pt idx="247">
                    <c:v>19</c:v>
                  </c:pt>
                </c:lvl>
                <c:lvl>
                  <c:pt idx="1">
                    <c:v>1</c:v>
                  </c:pt>
                  <c:pt idx="9">
                    <c:v>2</c:v>
                  </c:pt>
                  <c:pt idx="17">
                    <c:v>3</c:v>
                  </c:pt>
                  <c:pt idx="25">
                    <c:v>4</c:v>
                  </c:pt>
                  <c:pt idx="33">
                    <c:v>5</c:v>
                  </c:pt>
                  <c:pt idx="41">
                    <c:v>6</c:v>
                  </c:pt>
                  <c:pt idx="49">
                    <c:v>7</c:v>
                  </c:pt>
                  <c:pt idx="57">
                    <c:v>8</c:v>
                  </c:pt>
                  <c:pt idx="65">
                    <c:v>9</c:v>
                  </c:pt>
                  <c:pt idx="73">
                    <c:v>10</c:v>
                  </c:pt>
                  <c:pt idx="81">
                    <c:v>11</c:v>
                  </c:pt>
                  <c:pt idx="89">
                    <c:v>12</c:v>
                  </c:pt>
                  <c:pt idx="97">
                    <c:v>13</c:v>
                  </c:pt>
                  <c:pt idx="105">
                    <c:v>14</c:v>
                  </c:pt>
                  <c:pt idx="113">
                    <c:v>15</c:v>
                  </c:pt>
                  <c:pt idx="121">
                    <c:v>16</c:v>
                  </c:pt>
                  <c:pt idx="129">
                    <c:v>17</c:v>
                  </c:pt>
                  <c:pt idx="137">
                    <c:v>18</c:v>
                  </c:pt>
                  <c:pt idx="145">
                    <c:v>19</c:v>
                  </c:pt>
                  <c:pt idx="153">
                    <c:v>20</c:v>
                  </c:pt>
                  <c:pt idx="161">
                    <c:v>21</c:v>
                  </c:pt>
                  <c:pt idx="169">
                    <c:v>22</c:v>
                  </c:pt>
                  <c:pt idx="177">
                    <c:v>23</c:v>
                  </c:pt>
                  <c:pt idx="185">
                    <c:v>24</c:v>
                  </c:pt>
                  <c:pt idx="193">
                    <c:v>25</c:v>
                  </c:pt>
                  <c:pt idx="201">
                    <c:v>26</c:v>
                  </c:pt>
                  <c:pt idx="209">
                    <c:v>27</c:v>
                  </c:pt>
                  <c:pt idx="217">
                    <c:v>28</c:v>
                  </c:pt>
                  <c:pt idx="225">
                    <c:v>29</c:v>
                  </c:pt>
                  <c:pt idx="233">
                    <c:v>30</c:v>
                  </c:pt>
                  <c:pt idx="241">
                    <c:v>31</c:v>
                  </c:pt>
                </c:lvl>
              </c:multiLvlStrCache>
            </c:multiLvlStrRef>
          </c:cat>
          <c:val>
            <c:numRef>
              <c:f>'P &amp; T(1) '!$S$10:$S$257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2.2000000000000455</c:v>
                </c:pt>
                <c:pt idx="9">
                  <c:v>2.2000000000000455</c:v>
                </c:pt>
                <c:pt idx="10">
                  <c:v>4</c:v>
                </c:pt>
                <c:pt idx="11">
                  <c:v>4.5999999999999091</c:v>
                </c:pt>
                <c:pt idx="12">
                  <c:v>5.0999999999999091</c:v>
                </c:pt>
                <c:pt idx="13">
                  <c:v>5.9999999999998863</c:v>
                </c:pt>
                <c:pt idx="14">
                  <c:v>6.3999999999998636</c:v>
                </c:pt>
                <c:pt idx="15">
                  <c:v>6.4999999999998863</c:v>
                </c:pt>
                <c:pt idx="16">
                  <c:v>6.9999999999998863</c:v>
                </c:pt>
                <c:pt idx="17">
                  <c:v>9.8999999999998636</c:v>
                </c:pt>
                <c:pt idx="18">
                  <c:v>10.199999999999932</c:v>
                </c:pt>
                <c:pt idx="19">
                  <c:v>10.399999999999977</c:v>
                </c:pt>
                <c:pt idx="20">
                  <c:v>11.299999999999955</c:v>
                </c:pt>
                <c:pt idx="21">
                  <c:v>12.199999999999932</c:v>
                </c:pt>
                <c:pt idx="22">
                  <c:v>13.699999999999932</c:v>
                </c:pt>
                <c:pt idx="23">
                  <c:v>14.599999999999909</c:v>
                </c:pt>
                <c:pt idx="24">
                  <c:v>14.899999999999864</c:v>
                </c:pt>
                <c:pt idx="25">
                  <c:v>15.299999999999841</c:v>
                </c:pt>
                <c:pt idx="26">
                  <c:v>15.999999999999773</c:v>
                </c:pt>
                <c:pt idx="27">
                  <c:v>17.099999999999795</c:v>
                </c:pt>
                <c:pt idx="28">
                  <c:v>17.799999999999841</c:v>
                </c:pt>
                <c:pt idx="29">
                  <c:v>17.199999999999818</c:v>
                </c:pt>
                <c:pt idx="30">
                  <c:v>16.999999999999773</c:v>
                </c:pt>
                <c:pt idx="31">
                  <c:v>17.599999999999795</c:v>
                </c:pt>
                <c:pt idx="32">
                  <c:v>18.299999999999841</c:v>
                </c:pt>
                <c:pt idx="33">
                  <c:v>18.199999999999818</c:v>
                </c:pt>
                <c:pt idx="34">
                  <c:v>18.299999999999841</c:v>
                </c:pt>
                <c:pt idx="35">
                  <c:v>18.399999999999864</c:v>
                </c:pt>
                <c:pt idx="36">
                  <c:v>17.999999999999773</c:v>
                </c:pt>
                <c:pt idx="37">
                  <c:v>16.999999999999773</c:v>
                </c:pt>
                <c:pt idx="38">
                  <c:v>17.499999999999773</c:v>
                </c:pt>
                <c:pt idx="39">
                  <c:v>17.599999999999795</c:v>
                </c:pt>
                <c:pt idx="40">
                  <c:v>17.599999999999795</c:v>
                </c:pt>
                <c:pt idx="41">
                  <c:v>17.799999999999841</c:v>
                </c:pt>
                <c:pt idx="42">
                  <c:v>18.299999999999841</c:v>
                </c:pt>
                <c:pt idx="43">
                  <c:v>19.099999999999795</c:v>
                </c:pt>
                <c:pt idx="44">
                  <c:v>19.999999999999886</c:v>
                </c:pt>
                <c:pt idx="45">
                  <c:v>22.099999999999909</c:v>
                </c:pt>
                <c:pt idx="46">
                  <c:v>22.399999999999977</c:v>
                </c:pt>
                <c:pt idx="47">
                  <c:v>22.699999999999932</c:v>
                </c:pt>
                <c:pt idx="48">
                  <c:v>22.699999999999932</c:v>
                </c:pt>
                <c:pt idx="49">
                  <c:v>22.599999999999909</c:v>
                </c:pt>
                <c:pt idx="50">
                  <c:v>22.399999999999864</c:v>
                </c:pt>
                <c:pt idx="51">
                  <c:v>21.999999999999886</c:v>
                </c:pt>
                <c:pt idx="52">
                  <c:v>22.699999999999818</c:v>
                </c:pt>
                <c:pt idx="53">
                  <c:v>22.999999999999773</c:v>
                </c:pt>
                <c:pt idx="54">
                  <c:v>22.999999999999773</c:v>
                </c:pt>
                <c:pt idx="55">
                  <c:v>23.799999999999841</c:v>
                </c:pt>
                <c:pt idx="56">
                  <c:v>23.899999999999864</c:v>
                </c:pt>
                <c:pt idx="57">
                  <c:v>24.299999999999841</c:v>
                </c:pt>
                <c:pt idx="58">
                  <c:v>25.899999999999864</c:v>
                </c:pt>
                <c:pt idx="59">
                  <c:v>27.499999999999886</c:v>
                </c:pt>
                <c:pt idx="60">
                  <c:v>27.899999999999864</c:v>
                </c:pt>
                <c:pt idx="61">
                  <c:v>27.999999999999886</c:v>
                </c:pt>
                <c:pt idx="62">
                  <c:v>27.999999999999886</c:v>
                </c:pt>
                <c:pt idx="63">
                  <c:v>27.499999999999886</c:v>
                </c:pt>
                <c:pt idx="64">
                  <c:v>28.899999999999864</c:v>
                </c:pt>
                <c:pt idx="65">
                  <c:v>29.299999999999841</c:v>
                </c:pt>
                <c:pt idx="66">
                  <c:v>28.799999999999841</c:v>
                </c:pt>
                <c:pt idx="67">
                  <c:v>28.599999999999795</c:v>
                </c:pt>
                <c:pt idx="68">
                  <c:v>28.799999999999841</c:v>
                </c:pt>
                <c:pt idx="69">
                  <c:v>29.499999999999886</c:v>
                </c:pt>
                <c:pt idx="70">
                  <c:v>32.099999999999795</c:v>
                </c:pt>
                <c:pt idx="71">
                  <c:v>35.699999999999704</c:v>
                </c:pt>
                <c:pt idx="72">
                  <c:v>37.799999999999727</c:v>
                </c:pt>
                <c:pt idx="73">
                  <c:v>39.89999999999975</c:v>
                </c:pt>
                <c:pt idx="74">
                  <c:v>41.199999999999818</c:v>
                </c:pt>
                <c:pt idx="75">
                  <c:v>41.299999999999841</c:v>
                </c:pt>
                <c:pt idx="76">
                  <c:v>40.999999999999886</c:v>
                </c:pt>
                <c:pt idx="77">
                  <c:v>41.099999999999909</c:v>
                </c:pt>
                <c:pt idx="78">
                  <c:v>40</c:v>
                </c:pt>
                <c:pt idx="79">
                  <c:v>37.600000000000023</c:v>
                </c:pt>
                <c:pt idx="80">
                  <c:v>35.600000000000023</c:v>
                </c:pt>
                <c:pt idx="81">
                  <c:v>33.900000000000091</c:v>
                </c:pt>
                <c:pt idx="82">
                  <c:v>32.400000000000091</c:v>
                </c:pt>
                <c:pt idx="83">
                  <c:v>32.500000000000114</c:v>
                </c:pt>
                <c:pt idx="84">
                  <c:v>32.300000000000068</c:v>
                </c:pt>
                <c:pt idx="85">
                  <c:v>31.399999999999977</c:v>
                </c:pt>
                <c:pt idx="86">
                  <c:v>30.099999999999909</c:v>
                </c:pt>
                <c:pt idx="87">
                  <c:v>28.899999999999977</c:v>
                </c:pt>
                <c:pt idx="88">
                  <c:v>27.600000000000023</c:v>
                </c:pt>
                <c:pt idx="89">
                  <c:v>26.899999999999977</c:v>
                </c:pt>
                <c:pt idx="90">
                  <c:v>26.599999999999909</c:v>
                </c:pt>
                <c:pt idx="91">
                  <c:v>25.699999999999818</c:v>
                </c:pt>
                <c:pt idx="92">
                  <c:v>25.399999999999864</c:v>
                </c:pt>
                <c:pt idx="93">
                  <c:v>24.899999999999864</c:v>
                </c:pt>
                <c:pt idx="94">
                  <c:v>24.199999999999932</c:v>
                </c:pt>
                <c:pt idx="95">
                  <c:v>23.799999999999841</c:v>
                </c:pt>
                <c:pt idx="96">
                  <c:v>24.099999999999795</c:v>
                </c:pt>
                <c:pt idx="97">
                  <c:v>24.099999999999795</c:v>
                </c:pt>
                <c:pt idx="98">
                  <c:v>23.399999999999864</c:v>
                </c:pt>
                <c:pt idx="99">
                  <c:v>22.299999999999955</c:v>
                </c:pt>
                <c:pt idx="100">
                  <c:v>20.899999999999864</c:v>
                </c:pt>
                <c:pt idx="101">
                  <c:v>19.899999999999864</c:v>
                </c:pt>
                <c:pt idx="102">
                  <c:v>18.199999999999818</c:v>
                </c:pt>
                <c:pt idx="103">
                  <c:v>16.999999999999886</c:v>
                </c:pt>
                <c:pt idx="104">
                  <c:v>15.399999999999864</c:v>
                </c:pt>
                <c:pt idx="105">
                  <c:v>13.699999999999818</c:v>
                </c:pt>
                <c:pt idx="106">
                  <c:v>12.299999999999727</c:v>
                </c:pt>
                <c:pt idx="107">
                  <c:v>11.299999999999727</c:v>
                </c:pt>
                <c:pt idx="108">
                  <c:v>9.8999999999997499</c:v>
                </c:pt>
                <c:pt idx="109">
                  <c:v>7.9999999999997726</c:v>
                </c:pt>
                <c:pt idx="110">
                  <c:v>7.7999999999997272</c:v>
                </c:pt>
                <c:pt idx="111">
                  <c:v>6.6999999999997044</c:v>
                </c:pt>
                <c:pt idx="112">
                  <c:v>5.6999999999997044</c:v>
                </c:pt>
                <c:pt idx="113">
                  <c:v>5.1999999999997044</c:v>
                </c:pt>
                <c:pt idx="114">
                  <c:v>5.1999999999997044</c:v>
                </c:pt>
                <c:pt idx="115">
                  <c:v>3.1999999999997044</c:v>
                </c:pt>
                <c:pt idx="116">
                  <c:v>1.8999999999997499</c:v>
                </c:pt>
                <c:pt idx="117">
                  <c:v>1.0999999999997954</c:v>
                </c:pt>
                <c:pt idx="118">
                  <c:v>-0.20000000000015916</c:v>
                </c:pt>
                <c:pt idx="119">
                  <c:v>-0.10000000000013642</c:v>
                </c:pt>
                <c:pt idx="120">
                  <c:v>-1.1368683772161603E-13</c:v>
                </c:pt>
                <c:pt idx="121">
                  <c:v>-1.4000000000000909</c:v>
                </c:pt>
                <c:pt idx="122">
                  <c:v>-1.4000000000000909</c:v>
                </c:pt>
                <c:pt idx="123">
                  <c:v>-2.4000000000000909</c:v>
                </c:pt>
                <c:pt idx="124">
                  <c:v>-3.7000000000001592</c:v>
                </c:pt>
                <c:pt idx="125">
                  <c:v>-4.2000000000001592</c:v>
                </c:pt>
                <c:pt idx="126">
                  <c:v>-5.0000000000001137</c:v>
                </c:pt>
                <c:pt idx="127">
                  <c:v>-7.9000000000000909</c:v>
                </c:pt>
                <c:pt idx="128">
                  <c:v>-11.000000000000114</c:v>
                </c:pt>
                <c:pt idx="129">
                  <c:v>-13.700000000000045</c:v>
                </c:pt>
                <c:pt idx="130">
                  <c:v>-14.900000000000091</c:v>
                </c:pt>
                <c:pt idx="131">
                  <c:v>-16.200000000000159</c:v>
                </c:pt>
                <c:pt idx="132">
                  <c:v>-18.200000000000159</c:v>
                </c:pt>
                <c:pt idx="133">
                  <c:v>-20.000000000000227</c:v>
                </c:pt>
                <c:pt idx="134">
                  <c:v>-22.300000000000296</c:v>
                </c:pt>
                <c:pt idx="135">
                  <c:v>-23.300000000000296</c:v>
                </c:pt>
                <c:pt idx="136">
                  <c:v>-24.500000000000227</c:v>
                </c:pt>
                <c:pt idx="137">
                  <c:v>-26.000000000000227</c:v>
                </c:pt>
                <c:pt idx="138">
                  <c:v>-28.100000000000136</c:v>
                </c:pt>
                <c:pt idx="139">
                  <c:v>-30.200000000000159</c:v>
                </c:pt>
                <c:pt idx="140">
                  <c:v>-30.300000000000068</c:v>
                </c:pt>
                <c:pt idx="141">
                  <c:v>-31.100000000000023</c:v>
                </c:pt>
                <c:pt idx="142">
                  <c:v>-30.899999999999977</c:v>
                </c:pt>
                <c:pt idx="143">
                  <c:v>-30.600000000000023</c:v>
                </c:pt>
                <c:pt idx="144">
                  <c:v>-29.100000000000023</c:v>
                </c:pt>
                <c:pt idx="145">
                  <c:v>-25.100000000000023</c:v>
                </c:pt>
                <c:pt idx="146">
                  <c:v>-20.900000000000091</c:v>
                </c:pt>
                <c:pt idx="147">
                  <c:v>-16.5</c:v>
                </c:pt>
                <c:pt idx="148">
                  <c:v>-12.5</c:v>
                </c:pt>
                <c:pt idx="149">
                  <c:v>-7.7000000000000455</c:v>
                </c:pt>
                <c:pt idx="150">
                  <c:v>-2.4000000000000909</c:v>
                </c:pt>
                <c:pt idx="151">
                  <c:v>2.5999999999999091</c:v>
                </c:pt>
                <c:pt idx="152">
                  <c:v>6.8999999999998636</c:v>
                </c:pt>
                <c:pt idx="153">
                  <c:v>9.6999999999998181</c:v>
                </c:pt>
                <c:pt idx="154">
                  <c:v>12.699999999999818</c:v>
                </c:pt>
                <c:pt idx="155">
                  <c:v>15.299999999999727</c:v>
                </c:pt>
                <c:pt idx="156">
                  <c:v>17.999999999999659</c:v>
                </c:pt>
                <c:pt idx="157">
                  <c:v>21.099999999999682</c:v>
                </c:pt>
                <c:pt idx="158">
                  <c:v>23.099999999999682</c:v>
                </c:pt>
                <c:pt idx="159">
                  <c:v>25.099999999999682</c:v>
                </c:pt>
                <c:pt idx="160">
                  <c:v>25.099999999999682</c:v>
                </c:pt>
                <c:pt idx="161">
                  <c:v>27.399999999999636</c:v>
                </c:pt>
                <c:pt idx="162">
                  <c:v>29.899999999999636</c:v>
                </c:pt>
                <c:pt idx="163">
                  <c:v>33.299999999999727</c:v>
                </c:pt>
                <c:pt idx="164">
                  <c:v>35.699999999999704</c:v>
                </c:pt>
                <c:pt idx="165">
                  <c:v>38.499999999999773</c:v>
                </c:pt>
                <c:pt idx="166">
                  <c:v>41.299999999999841</c:v>
                </c:pt>
                <c:pt idx="167">
                  <c:v>43.299999999999841</c:v>
                </c:pt>
                <c:pt idx="168">
                  <c:v>47.499999999999886</c:v>
                </c:pt>
                <c:pt idx="169">
                  <c:v>49.999999999999886</c:v>
                </c:pt>
                <c:pt idx="170">
                  <c:v>51.899999999999864</c:v>
                </c:pt>
                <c:pt idx="171">
                  <c:v>53.499999999999773</c:v>
                </c:pt>
                <c:pt idx="172">
                  <c:v>55.299999999999841</c:v>
                </c:pt>
                <c:pt idx="173">
                  <c:v>55.699999999999818</c:v>
                </c:pt>
                <c:pt idx="174">
                  <c:v>56.299999999999727</c:v>
                </c:pt>
                <c:pt idx="175">
                  <c:v>56.999999999999773</c:v>
                </c:pt>
                <c:pt idx="176">
                  <c:v>57.299999999999727</c:v>
                </c:pt>
                <c:pt idx="177">
                  <c:v>57.699999999999818</c:v>
                </c:pt>
                <c:pt idx="178">
                  <c:v>57.999999999999886</c:v>
                </c:pt>
                <c:pt idx="179">
                  <c:v>57.399999999999977</c:v>
                </c:pt>
                <c:pt idx="180">
                  <c:v>55.599999999999909</c:v>
                </c:pt>
                <c:pt idx="181">
                  <c:v>53.999999999999886</c:v>
                </c:pt>
                <c:pt idx="182">
                  <c:v>51.899999999999977</c:v>
                </c:pt>
                <c:pt idx="183">
                  <c:v>50.499999999999886</c:v>
                </c:pt>
                <c:pt idx="184">
                  <c:v>48.999999999999886</c:v>
                </c:pt>
                <c:pt idx="185">
                  <c:v>45.799999999999841</c:v>
                </c:pt>
                <c:pt idx="186">
                  <c:v>43.199999999999818</c:v>
                </c:pt>
                <c:pt idx="187">
                  <c:v>41.099999999999795</c:v>
                </c:pt>
                <c:pt idx="188">
                  <c:v>39.299999999999841</c:v>
                </c:pt>
                <c:pt idx="189">
                  <c:v>37.599999999999795</c:v>
                </c:pt>
                <c:pt idx="190">
                  <c:v>36.199999999999704</c:v>
                </c:pt>
                <c:pt idx="191">
                  <c:v>34.099999999999795</c:v>
                </c:pt>
                <c:pt idx="192">
                  <c:v>31.89999999999975</c:v>
                </c:pt>
                <c:pt idx="193">
                  <c:v>31.299999999999727</c:v>
                </c:pt>
                <c:pt idx="194">
                  <c:v>30.599999999999682</c:v>
                </c:pt>
                <c:pt idx="195">
                  <c:v>29.499999999999659</c:v>
                </c:pt>
                <c:pt idx="196">
                  <c:v>30.099999999999682</c:v>
                </c:pt>
                <c:pt idx="197">
                  <c:v>30.299999999999727</c:v>
                </c:pt>
                <c:pt idx="198">
                  <c:v>30.39999999999975</c:v>
                </c:pt>
                <c:pt idx="199">
                  <c:v>30.299999999999727</c:v>
                </c:pt>
                <c:pt idx="200">
                  <c:v>30.499999999999773</c:v>
                </c:pt>
                <c:pt idx="201">
                  <c:v>30.299999999999841</c:v>
                </c:pt>
                <c:pt idx="202">
                  <c:v>29.699999999999932</c:v>
                </c:pt>
                <c:pt idx="203">
                  <c:v>29.199999999999932</c:v>
                </c:pt>
                <c:pt idx="204">
                  <c:v>26.899999999999864</c:v>
                </c:pt>
                <c:pt idx="205">
                  <c:v>23.999999999999886</c:v>
                </c:pt>
                <c:pt idx="206">
                  <c:v>21.199999999999932</c:v>
                </c:pt>
                <c:pt idx="207">
                  <c:v>19.099999999999909</c:v>
                </c:pt>
                <c:pt idx="208">
                  <c:v>16.199999999999932</c:v>
                </c:pt>
                <c:pt idx="209">
                  <c:v>12.299999999999841</c:v>
                </c:pt>
                <c:pt idx="210">
                  <c:v>8.1999999999998181</c:v>
                </c:pt>
                <c:pt idx="211">
                  <c:v>4.3999999999998636</c:v>
                </c:pt>
                <c:pt idx="212">
                  <c:v>0.79999999999995453</c:v>
                </c:pt>
                <c:pt idx="213">
                  <c:v>-2.7000000000000455</c:v>
                </c:pt>
                <c:pt idx="214">
                  <c:v>-7.1000000000000227</c:v>
                </c:pt>
                <c:pt idx="215">
                  <c:v>-11.200000000000045</c:v>
                </c:pt>
                <c:pt idx="216">
                  <c:v>-14.400000000000091</c:v>
                </c:pt>
                <c:pt idx="217">
                  <c:v>-17.100000000000023</c:v>
                </c:pt>
                <c:pt idx="218">
                  <c:v>-20.200000000000045</c:v>
                </c:pt>
                <c:pt idx="219">
                  <c:v>-23.800000000000068</c:v>
                </c:pt>
                <c:pt idx="220">
                  <c:v>-26.600000000000136</c:v>
                </c:pt>
                <c:pt idx="221">
                  <c:v>-28.400000000000205</c:v>
                </c:pt>
                <c:pt idx="222">
                  <c:v>-28.10000000000025</c:v>
                </c:pt>
                <c:pt idx="223">
                  <c:v>-27.700000000000273</c:v>
                </c:pt>
                <c:pt idx="224">
                  <c:v>-27.800000000000296</c:v>
                </c:pt>
                <c:pt idx="225">
                  <c:v>-27.200000000000273</c:v>
                </c:pt>
                <c:pt idx="226">
                  <c:v>-27.000000000000227</c:v>
                </c:pt>
                <c:pt idx="227">
                  <c:v>-25.000000000000227</c:v>
                </c:pt>
                <c:pt idx="228">
                  <c:v>-22.400000000000205</c:v>
                </c:pt>
                <c:pt idx="229">
                  <c:v>-19.600000000000136</c:v>
                </c:pt>
                <c:pt idx="230">
                  <c:v>-18.300000000000182</c:v>
                </c:pt>
                <c:pt idx="231">
                  <c:v>-17.400000000000091</c:v>
                </c:pt>
                <c:pt idx="232">
                  <c:v>-15.900000000000091</c:v>
                </c:pt>
                <c:pt idx="233">
                  <c:v>-15.100000000000136</c:v>
                </c:pt>
                <c:pt idx="234">
                  <c:v>-13.100000000000136</c:v>
                </c:pt>
                <c:pt idx="235">
                  <c:v>-12.300000000000182</c:v>
                </c:pt>
                <c:pt idx="236">
                  <c:v>-10.900000000000205</c:v>
                </c:pt>
                <c:pt idx="237">
                  <c:v>-10.10000000000025</c:v>
                </c:pt>
                <c:pt idx="238">
                  <c:v>-9.7000000000001592</c:v>
                </c:pt>
                <c:pt idx="239">
                  <c:v>-8.3000000000001819</c:v>
                </c:pt>
                <c:pt idx="240">
                  <c:v>-6.6000000000001364</c:v>
                </c:pt>
                <c:pt idx="241">
                  <c:v>-4.4000000000000909</c:v>
                </c:pt>
                <c:pt idx="242">
                  <c:v>-2.7000000000001592</c:v>
                </c:pt>
                <c:pt idx="243">
                  <c:v>-1.2000000000001592</c:v>
                </c:pt>
                <c:pt idx="244">
                  <c:v>-0.50000000000011369</c:v>
                </c:pt>
                <c:pt idx="245">
                  <c:v>1.2999999999999545</c:v>
                </c:pt>
                <c:pt idx="246">
                  <c:v>2.8999999999998636</c:v>
                </c:pt>
                <c:pt idx="247">
                  <c:v>4.1999999999998181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2080"/>
        <c:axId val="143264000"/>
      </c:lineChart>
      <c:lineChart>
        <c:grouping val="standard"/>
        <c:varyColors val="0"/>
        <c:ser>
          <c:idx val="1"/>
          <c:order val="1"/>
          <c:tx>
            <c:v>dT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multiLvlStrRef>
              <c:f>'P &amp; T(1) '!$A$10:$B$257</c:f>
              <c:multiLvlStrCache>
                <c:ptCount val="248"/>
                <c:lvl>
                  <c:pt idx="0">
                    <c:v>22</c:v>
                  </c:pt>
                  <c:pt idx="1">
                    <c:v>1</c:v>
                  </c:pt>
                  <c:pt idx="2">
                    <c:v>4</c:v>
                  </c:pt>
                  <c:pt idx="3">
                    <c:v>7</c:v>
                  </c:pt>
                  <c:pt idx="4">
                    <c:v>10</c:v>
                  </c:pt>
                  <c:pt idx="5">
                    <c:v>13</c:v>
                  </c:pt>
                  <c:pt idx="6">
                    <c:v>16</c:v>
                  </c:pt>
                  <c:pt idx="7">
                    <c:v>19</c:v>
                  </c:pt>
                  <c:pt idx="8">
                    <c:v>22</c:v>
                  </c:pt>
                  <c:pt idx="9">
                    <c:v>1</c:v>
                  </c:pt>
                  <c:pt idx="10">
                    <c:v>4</c:v>
                  </c:pt>
                  <c:pt idx="11">
                    <c:v>7</c:v>
                  </c:pt>
                  <c:pt idx="12">
                    <c:v>10</c:v>
                  </c:pt>
                  <c:pt idx="13">
                    <c:v>13</c:v>
                  </c:pt>
                  <c:pt idx="14">
                    <c:v>16</c:v>
                  </c:pt>
                  <c:pt idx="15">
                    <c:v>19</c:v>
                  </c:pt>
                  <c:pt idx="16">
                    <c:v>22</c:v>
                  </c:pt>
                  <c:pt idx="17">
                    <c:v>1</c:v>
                  </c:pt>
                  <c:pt idx="18">
                    <c:v>4</c:v>
                  </c:pt>
                  <c:pt idx="19">
                    <c:v>7</c:v>
                  </c:pt>
                  <c:pt idx="20">
                    <c:v>10</c:v>
                  </c:pt>
                  <c:pt idx="21">
                    <c:v>13</c:v>
                  </c:pt>
                  <c:pt idx="22">
                    <c:v>16</c:v>
                  </c:pt>
                  <c:pt idx="23">
                    <c:v>19</c:v>
                  </c:pt>
                  <c:pt idx="24">
                    <c:v>22</c:v>
                  </c:pt>
                  <c:pt idx="25">
                    <c:v>1</c:v>
                  </c:pt>
                  <c:pt idx="26">
                    <c:v>4</c:v>
                  </c:pt>
                  <c:pt idx="27">
                    <c:v>7</c:v>
                  </c:pt>
                  <c:pt idx="28">
                    <c:v>10</c:v>
                  </c:pt>
                  <c:pt idx="29">
                    <c:v>13</c:v>
                  </c:pt>
                  <c:pt idx="30">
                    <c:v>16</c:v>
                  </c:pt>
                  <c:pt idx="31">
                    <c:v>19</c:v>
                  </c:pt>
                  <c:pt idx="32">
                    <c:v>22</c:v>
                  </c:pt>
                  <c:pt idx="33">
                    <c:v>1</c:v>
                  </c:pt>
                  <c:pt idx="34">
                    <c:v>4</c:v>
                  </c:pt>
                  <c:pt idx="35">
                    <c:v>7</c:v>
                  </c:pt>
                  <c:pt idx="36">
                    <c:v>10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19</c:v>
                  </c:pt>
                  <c:pt idx="40">
                    <c:v>22</c:v>
                  </c:pt>
                  <c:pt idx="41">
                    <c:v>1</c:v>
                  </c:pt>
                  <c:pt idx="42">
                    <c:v>4</c:v>
                  </c:pt>
                  <c:pt idx="43">
                    <c:v>7</c:v>
                  </c:pt>
                  <c:pt idx="44">
                    <c:v>10</c:v>
                  </c:pt>
                  <c:pt idx="45">
                    <c:v>13</c:v>
                  </c:pt>
                  <c:pt idx="46">
                    <c:v>16</c:v>
                  </c:pt>
                  <c:pt idx="47">
                    <c:v>19</c:v>
                  </c:pt>
                  <c:pt idx="48">
                    <c:v>22</c:v>
                  </c:pt>
                  <c:pt idx="49">
                    <c:v>1</c:v>
                  </c:pt>
                  <c:pt idx="50">
                    <c:v>4</c:v>
                  </c:pt>
                  <c:pt idx="51">
                    <c:v>7</c:v>
                  </c:pt>
                  <c:pt idx="52">
                    <c:v>10</c:v>
                  </c:pt>
                  <c:pt idx="53">
                    <c:v>13</c:v>
                  </c:pt>
                  <c:pt idx="54">
                    <c:v>16</c:v>
                  </c:pt>
                  <c:pt idx="55">
                    <c:v>19</c:v>
                  </c:pt>
                  <c:pt idx="56">
                    <c:v>22</c:v>
                  </c:pt>
                  <c:pt idx="57">
                    <c:v>1</c:v>
                  </c:pt>
                  <c:pt idx="58">
                    <c:v>4</c:v>
                  </c:pt>
                  <c:pt idx="59">
                    <c:v>7</c:v>
                  </c:pt>
                  <c:pt idx="60">
                    <c:v>10</c:v>
                  </c:pt>
                  <c:pt idx="61">
                    <c:v>13</c:v>
                  </c:pt>
                  <c:pt idx="62">
                    <c:v>16</c:v>
                  </c:pt>
                  <c:pt idx="63">
                    <c:v>19</c:v>
                  </c:pt>
                  <c:pt idx="64">
                    <c:v>22</c:v>
                  </c:pt>
                  <c:pt idx="65">
                    <c:v>1</c:v>
                  </c:pt>
                  <c:pt idx="66">
                    <c:v>4</c:v>
                  </c:pt>
                  <c:pt idx="67">
                    <c:v>7</c:v>
                  </c:pt>
                  <c:pt idx="68">
                    <c:v>10</c:v>
                  </c:pt>
                  <c:pt idx="69">
                    <c:v>13</c:v>
                  </c:pt>
                  <c:pt idx="70">
                    <c:v>16</c:v>
                  </c:pt>
                  <c:pt idx="71">
                    <c:v>19</c:v>
                  </c:pt>
                  <c:pt idx="72">
                    <c:v>22</c:v>
                  </c:pt>
                  <c:pt idx="73">
                    <c:v>1</c:v>
                  </c:pt>
                  <c:pt idx="74">
                    <c:v>4</c:v>
                  </c:pt>
                  <c:pt idx="75">
                    <c:v>7</c:v>
                  </c:pt>
                  <c:pt idx="76">
                    <c:v>10</c:v>
                  </c:pt>
                  <c:pt idx="77">
                    <c:v>13</c:v>
                  </c:pt>
                  <c:pt idx="78">
                    <c:v>16</c:v>
                  </c:pt>
                  <c:pt idx="79">
                    <c:v>19</c:v>
                  </c:pt>
                  <c:pt idx="80">
                    <c:v>22</c:v>
                  </c:pt>
                  <c:pt idx="81">
                    <c:v>1</c:v>
                  </c:pt>
                  <c:pt idx="82">
                    <c:v>4</c:v>
                  </c:pt>
                  <c:pt idx="83">
                    <c:v>7</c:v>
                  </c:pt>
                  <c:pt idx="84">
                    <c:v>10</c:v>
                  </c:pt>
                  <c:pt idx="85">
                    <c:v>13</c:v>
                  </c:pt>
                  <c:pt idx="86">
                    <c:v>16</c:v>
                  </c:pt>
                  <c:pt idx="87">
                    <c:v>19</c:v>
                  </c:pt>
                  <c:pt idx="88">
                    <c:v>22</c:v>
                  </c:pt>
                  <c:pt idx="89">
                    <c:v>1</c:v>
                  </c:pt>
                  <c:pt idx="90">
                    <c:v>4</c:v>
                  </c:pt>
                  <c:pt idx="91">
                    <c:v>7</c:v>
                  </c:pt>
                  <c:pt idx="92">
                    <c:v>10</c:v>
                  </c:pt>
                  <c:pt idx="93">
                    <c:v>13</c:v>
                  </c:pt>
                  <c:pt idx="94">
                    <c:v>16</c:v>
                  </c:pt>
                  <c:pt idx="95">
                    <c:v>19</c:v>
                  </c:pt>
                  <c:pt idx="96">
                    <c:v>22</c:v>
                  </c:pt>
                  <c:pt idx="97">
                    <c:v>1</c:v>
                  </c:pt>
                  <c:pt idx="98">
                    <c:v>4</c:v>
                  </c:pt>
                  <c:pt idx="99">
                    <c:v>7</c:v>
                  </c:pt>
                  <c:pt idx="100">
                    <c:v>10</c:v>
                  </c:pt>
                  <c:pt idx="101">
                    <c:v>13</c:v>
                  </c:pt>
                  <c:pt idx="102">
                    <c:v>16</c:v>
                  </c:pt>
                  <c:pt idx="103">
                    <c:v>19</c:v>
                  </c:pt>
                  <c:pt idx="104">
                    <c:v>22</c:v>
                  </c:pt>
                  <c:pt idx="105">
                    <c:v>1</c:v>
                  </c:pt>
                  <c:pt idx="106">
                    <c:v>4</c:v>
                  </c:pt>
                  <c:pt idx="107">
                    <c:v>7</c:v>
                  </c:pt>
                  <c:pt idx="108">
                    <c:v>10</c:v>
                  </c:pt>
                  <c:pt idx="109">
                    <c:v>13</c:v>
                  </c:pt>
                  <c:pt idx="110">
                    <c:v>16</c:v>
                  </c:pt>
                  <c:pt idx="111">
                    <c:v>19</c:v>
                  </c:pt>
                  <c:pt idx="112">
                    <c:v>22</c:v>
                  </c:pt>
                  <c:pt idx="113">
                    <c:v>1</c:v>
                  </c:pt>
                  <c:pt idx="114">
                    <c:v>4</c:v>
                  </c:pt>
                  <c:pt idx="115">
                    <c:v>7</c:v>
                  </c:pt>
                  <c:pt idx="116">
                    <c:v>10</c:v>
                  </c:pt>
                  <c:pt idx="117">
                    <c:v>13</c:v>
                  </c:pt>
                  <c:pt idx="118">
                    <c:v>16</c:v>
                  </c:pt>
                  <c:pt idx="119">
                    <c:v>19</c:v>
                  </c:pt>
                  <c:pt idx="120">
                    <c:v>22</c:v>
                  </c:pt>
                  <c:pt idx="121">
                    <c:v>1</c:v>
                  </c:pt>
                  <c:pt idx="122">
                    <c:v>4</c:v>
                  </c:pt>
                  <c:pt idx="123">
                    <c:v>7</c:v>
                  </c:pt>
                  <c:pt idx="124">
                    <c:v>10</c:v>
                  </c:pt>
                  <c:pt idx="125">
                    <c:v>13</c:v>
                  </c:pt>
                  <c:pt idx="126">
                    <c:v>16</c:v>
                  </c:pt>
                  <c:pt idx="127">
                    <c:v>19</c:v>
                  </c:pt>
                  <c:pt idx="128">
                    <c:v>22</c:v>
                  </c:pt>
                  <c:pt idx="129">
                    <c:v>1</c:v>
                  </c:pt>
                  <c:pt idx="130">
                    <c:v>4</c:v>
                  </c:pt>
                  <c:pt idx="131">
                    <c:v>7</c:v>
                  </c:pt>
                  <c:pt idx="132">
                    <c:v>10</c:v>
                  </c:pt>
                  <c:pt idx="133">
                    <c:v>13</c:v>
                  </c:pt>
                  <c:pt idx="134">
                    <c:v>16</c:v>
                  </c:pt>
                  <c:pt idx="135">
                    <c:v>19</c:v>
                  </c:pt>
                  <c:pt idx="136">
                    <c:v>22</c:v>
                  </c:pt>
                  <c:pt idx="137">
                    <c:v>1</c:v>
                  </c:pt>
                  <c:pt idx="138">
                    <c:v>4</c:v>
                  </c:pt>
                  <c:pt idx="139">
                    <c:v>7</c:v>
                  </c:pt>
                  <c:pt idx="140">
                    <c:v>10</c:v>
                  </c:pt>
                  <c:pt idx="141">
                    <c:v>13</c:v>
                  </c:pt>
                  <c:pt idx="142">
                    <c:v>16</c:v>
                  </c:pt>
                  <c:pt idx="143">
                    <c:v>19</c:v>
                  </c:pt>
                  <c:pt idx="144">
                    <c:v>22</c:v>
                  </c:pt>
                  <c:pt idx="145">
                    <c:v>1</c:v>
                  </c:pt>
                  <c:pt idx="146">
                    <c:v>4</c:v>
                  </c:pt>
                  <c:pt idx="147">
                    <c:v>7</c:v>
                  </c:pt>
                  <c:pt idx="148">
                    <c:v>10</c:v>
                  </c:pt>
                  <c:pt idx="149">
                    <c:v>13</c:v>
                  </c:pt>
                  <c:pt idx="150">
                    <c:v>16</c:v>
                  </c:pt>
                  <c:pt idx="151">
                    <c:v>19</c:v>
                  </c:pt>
                  <c:pt idx="152">
                    <c:v>22</c:v>
                  </c:pt>
                  <c:pt idx="153">
                    <c:v>1</c:v>
                  </c:pt>
                  <c:pt idx="154">
                    <c:v>4</c:v>
                  </c:pt>
                  <c:pt idx="155">
                    <c:v>7</c:v>
                  </c:pt>
                  <c:pt idx="156">
                    <c:v>10</c:v>
                  </c:pt>
                  <c:pt idx="157">
                    <c:v>13</c:v>
                  </c:pt>
                  <c:pt idx="158">
                    <c:v>16</c:v>
                  </c:pt>
                  <c:pt idx="159">
                    <c:v>19</c:v>
                  </c:pt>
                  <c:pt idx="160">
                    <c:v>22</c:v>
                  </c:pt>
                  <c:pt idx="161">
                    <c:v>1</c:v>
                  </c:pt>
                  <c:pt idx="162">
                    <c:v>4</c:v>
                  </c:pt>
                  <c:pt idx="163">
                    <c:v>7</c:v>
                  </c:pt>
                  <c:pt idx="164">
                    <c:v>10</c:v>
                  </c:pt>
                  <c:pt idx="165">
                    <c:v>13</c:v>
                  </c:pt>
                  <c:pt idx="166">
                    <c:v>16</c:v>
                  </c:pt>
                  <c:pt idx="167">
                    <c:v>19</c:v>
                  </c:pt>
                  <c:pt idx="168">
                    <c:v>22</c:v>
                  </c:pt>
                  <c:pt idx="169">
                    <c:v>1</c:v>
                  </c:pt>
                  <c:pt idx="170">
                    <c:v>4</c:v>
                  </c:pt>
                  <c:pt idx="171">
                    <c:v>7</c:v>
                  </c:pt>
                  <c:pt idx="172">
                    <c:v>10</c:v>
                  </c:pt>
                  <c:pt idx="173">
                    <c:v>13</c:v>
                  </c:pt>
                  <c:pt idx="174">
                    <c:v>16</c:v>
                  </c:pt>
                  <c:pt idx="175">
                    <c:v>19</c:v>
                  </c:pt>
                  <c:pt idx="176">
                    <c:v>22</c:v>
                  </c:pt>
                  <c:pt idx="177">
                    <c:v>1</c:v>
                  </c:pt>
                  <c:pt idx="178">
                    <c:v>4</c:v>
                  </c:pt>
                  <c:pt idx="179">
                    <c:v>7</c:v>
                  </c:pt>
                  <c:pt idx="180">
                    <c:v>10</c:v>
                  </c:pt>
                  <c:pt idx="181">
                    <c:v>13</c:v>
                  </c:pt>
                  <c:pt idx="182">
                    <c:v>16</c:v>
                  </c:pt>
                  <c:pt idx="183">
                    <c:v>19</c:v>
                  </c:pt>
                  <c:pt idx="184">
                    <c:v>22</c:v>
                  </c:pt>
                  <c:pt idx="185">
                    <c:v>1</c:v>
                  </c:pt>
                  <c:pt idx="186">
                    <c:v>4</c:v>
                  </c:pt>
                  <c:pt idx="187">
                    <c:v>7</c:v>
                  </c:pt>
                  <c:pt idx="188">
                    <c:v>10</c:v>
                  </c:pt>
                  <c:pt idx="189">
                    <c:v>13</c:v>
                  </c:pt>
                  <c:pt idx="190">
                    <c:v>16</c:v>
                  </c:pt>
                  <c:pt idx="191">
                    <c:v>19</c:v>
                  </c:pt>
                  <c:pt idx="192">
                    <c:v>22</c:v>
                  </c:pt>
                  <c:pt idx="193">
                    <c:v>1</c:v>
                  </c:pt>
                  <c:pt idx="194">
                    <c:v>4</c:v>
                  </c:pt>
                  <c:pt idx="195">
                    <c:v>7</c:v>
                  </c:pt>
                  <c:pt idx="196">
                    <c:v>10</c:v>
                  </c:pt>
                  <c:pt idx="197">
                    <c:v>13</c:v>
                  </c:pt>
                  <c:pt idx="198">
                    <c:v>16</c:v>
                  </c:pt>
                  <c:pt idx="199">
                    <c:v>19</c:v>
                  </c:pt>
                  <c:pt idx="200">
                    <c:v>22</c:v>
                  </c:pt>
                  <c:pt idx="201">
                    <c:v>1</c:v>
                  </c:pt>
                  <c:pt idx="202">
                    <c:v>4</c:v>
                  </c:pt>
                  <c:pt idx="203">
                    <c:v>7</c:v>
                  </c:pt>
                  <c:pt idx="204">
                    <c:v>10</c:v>
                  </c:pt>
                  <c:pt idx="205">
                    <c:v>13</c:v>
                  </c:pt>
                  <c:pt idx="206">
                    <c:v>16</c:v>
                  </c:pt>
                  <c:pt idx="207">
                    <c:v>19</c:v>
                  </c:pt>
                  <c:pt idx="208">
                    <c:v>22</c:v>
                  </c:pt>
                  <c:pt idx="209">
                    <c:v>1</c:v>
                  </c:pt>
                  <c:pt idx="210">
                    <c:v>4</c:v>
                  </c:pt>
                  <c:pt idx="211">
                    <c:v>7</c:v>
                  </c:pt>
                  <c:pt idx="212">
                    <c:v>10</c:v>
                  </c:pt>
                  <c:pt idx="213">
                    <c:v>13</c:v>
                  </c:pt>
                  <c:pt idx="214">
                    <c:v>16</c:v>
                  </c:pt>
                  <c:pt idx="215">
                    <c:v>19</c:v>
                  </c:pt>
                  <c:pt idx="216">
                    <c:v>22</c:v>
                  </c:pt>
                  <c:pt idx="217">
                    <c:v>1</c:v>
                  </c:pt>
                  <c:pt idx="218">
                    <c:v>4</c:v>
                  </c:pt>
                  <c:pt idx="219">
                    <c:v>7</c:v>
                  </c:pt>
                  <c:pt idx="220">
                    <c:v>10</c:v>
                  </c:pt>
                  <c:pt idx="221">
                    <c:v>13</c:v>
                  </c:pt>
                  <c:pt idx="222">
                    <c:v>16</c:v>
                  </c:pt>
                  <c:pt idx="223">
                    <c:v>19</c:v>
                  </c:pt>
                  <c:pt idx="224">
                    <c:v>22</c:v>
                  </c:pt>
                  <c:pt idx="225">
                    <c:v>1</c:v>
                  </c:pt>
                  <c:pt idx="226">
                    <c:v>4</c:v>
                  </c:pt>
                  <c:pt idx="227">
                    <c:v>7</c:v>
                  </c:pt>
                  <c:pt idx="228">
                    <c:v>10</c:v>
                  </c:pt>
                  <c:pt idx="229">
                    <c:v>13</c:v>
                  </c:pt>
                  <c:pt idx="230">
                    <c:v>16</c:v>
                  </c:pt>
                  <c:pt idx="231">
                    <c:v>19</c:v>
                  </c:pt>
                  <c:pt idx="232">
                    <c:v>22</c:v>
                  </c:pt>
                  <c:pt idx="233">
                    <c:v>1</c:v>
                  </c:pt>
                  <c:pt idx="234">
                    <c:v>4</c:v>
                  </c:pt>
                  <c:pt idx="235">
                    <c:v>7</c:v>
                  </c:pt>
                  <c:pt idx="236">
                    <c:v>10</c:v>
                  </c:pt>
                  <c:pt idx="237">
                    <c:v>13</c:v>
                  </c:pt>
                  <c:pt idx="238">
                    <c:v>16</c:v>
                  </c:pt>
                  <c:pt idx="239">
                    <c:v>19</c:v>
                  </c:pt>
                  <c:pt idx="240">
                    <c:v>22</c:v>
                  </c:pt>
                  <c:pt idx="241">
                    <c:v>1</c:v>
                  </c:pt>
                  <c:pt idx="242">
                    <c:v>4</c:v>
                  </c:pt>
                  <c:pt idx="243">
                    <c:v>7</c:v>
                  </c:pt>
                  <c:pt idx="244">
                    <c:v>10</c:v>
                  </c:pt>
                  <c:pt idx="245">
                    <c:v>13</c:v>
                  </c:pt>
                  <c:pt idx="246">
                    <c:v>16</c:v>
                  </c:pt>
                  <c:pt idx="247">
                    <c:v>19</c:v>
                  </c:pt>
                </c:lvl>
                <c:lvl>
                  <c:pt idx="1">
                    <c:v>1</c:v>
                  </c:pt>
                  <c:pt idx="9">
                    <c:v>2</c:v>
                  </c:pt>
                  <c:pt idx="17">
                    <c:v>3</c:v>
                  </c:pt>
                  <c:pt idx="25">
                    <c:v>4</c:v>
                  </c:pt>
                  <c:pt idx="33">
                    <c:v>5</c:v>
                  </c:pt>
                  <c:pt idx="41">
                    <c:v>6</c:v>
                  </c:pt>
                  <c:pt idx="49">
                    <c:v>7</c:v>
                  </c:pt>
                  <c:pt idx="57">
                    <c:v>8</c:v>
                  </c:pt>
                  <c:pt idx="65">
                    <c:v>9</c:v>
                  </c:pt>
                  <c:pt idx="73">
                    <c:v>10</c:v>
                  </c:pt>
                  <c:pt idx="81">
                    <c:v>11</c:v>
                  </c:pt>
                  <c:pt idx="89">
                    <c:v>12</c:v>
                  </c:pt>
                  <c:pt idx="97">
                    <c:v>13</c:v>
                  </c:pt>
                  <c:pt idx="105">
                    <c:v>14</c:v>
                  </c:pt>
                  <c:pt idx="113">
                    <c:v>15</c:v>
                  </c:pt>
                  <c:pt idx="121">
                    <c:v>16</c:v>
                  </c:pt>
                  <c:pt idx="129">
                    <c:v>17</c:v>
                  </c:pt>
                  <c:pt idx="137">
                    <c:v>18</c:v>
                  </c:pt>
                  <c:pt idx="145">
                    <c:v>19</c:v>
                  </c:pt>
                  <c:pt idx="153">
                    <c:v>20</c:v>
                  </c:pt>
                  <c:pt idx="161">
                    <c:v>21</c:v>
                  </c:pt>
                  <c:pt idx="169">
                    <c:v>22</c:v>
                  </c:pt>
                  <c:pt idx="177">
                    <c:v>23</c:v>
                  </c:pt>
                  <c:pt idx="185">
                    <c:v>24</c:v>
                  </c:pt>
                  <c:pt idx="193">
                    <c:v>25</c:v>
                  </c:pt>
                  <c:pt idx="201">
                    <c:v>26</c:v>
                  </c:pt>
                  <c:pt idx="209">
                    <c:v>27</c:v>
                  </c:pt>
                  <c:pt idx="217">
                    <c:v>28</c:v>
                  </c:pt>
                  <c:pt idx="225">
                    <c:v>29</c:v>
                  </c:pt>
                  <c:pt idx="233">
                    <c:v>30</c:v>
                  </c:pt>
                  <c:pt idx="241">
                    <c:v>31</c:v>
                  </c:pt>
                </c:lvl>
              </c:multiLvlStrCache>
            </c:multiLvlStrRef>
          </c:cat>
          <c:val>
            <c:numRef>
              <c:f>'P &amp; T(1) '!$W$10:$W$257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-0.19999999999999574</c:v>
                </c:pt>
                <c:pt idx="9">
                  <c:v>-0.29999999999999716</c:v>
                </c:pt>
                <c:pt idx="10">
                  <c:v>0.10000000000000497</c:v>
                </c:pt>
                <c:pt idx="11">
                  <c:v>-0.39999999999999503</c:v>
                </c:pt>
                <c:pt idx="12">
                  <c:v>-1.399999999999995</c:v>
                </c:pt>
                <c:pt idx="13">
                  <c:v>-1.399999999999995</c:v>
                </c:pt>
                <c:pt idx="14">
                  <c:v>-1.899999999999995</c:v>
                </c:pt>
                <c:pt idx="15">
                  <c:v>-1.5999999999999908</c:v>
                </c:pt>
                <c:pt idx="16">
                  <c:v>-1.899999999999995</c:v>
                </c:pt>
                <c:pt idx="17">
                  <c:v>-1.9999999999999929</c:v>
                </c:pt>
                <c:pt idx="18">
                  <c:v>-2.1999999999999922</c:v>
                </c:pt>
                <c:pt idx="19">
                  <c:v>-2.9999999999999893</c:v>
                </c:pt>
                <c:pt idx="20">
                  <c:v>-3.6999999999999851</c:v>
                </c:pt>
                <c:pt idx="21">
                  <c:v>-4.4999999999999893</c:v>
                </c:pt>
                <c:pt idx="22">
                  <c:v>-5.9999999999999893</c:v>
                </c:pt>
                <c:pt idx="23">
                  <c:v>-7.1999999999999922</c:v>
                </c:pt>
                <c:pt idx="24">
                  <c:v>-7.6999999999999922</c:v>
                </c:pt>
                <c:pt idx="25">
                  <c:v>-8.9999999999999929</c:v>
                </c:pt>
                <c:pt idx="26">
                  <c:v>-9.899999999999995</c:v>
                </c:pt>
                <c:pt idx="27">
                  <c:v>-9.899999999999995</c:v>
                </c:pt>
                <c:pt idx="28">
                  <c:v>-10.399999999999995</c:v>
                </c:pt>
                <c:pt idx="29">
                  <c:v>-10.799999999999994</c:v>
                </c:pt>
                <c:pt idx="30">
                  <c:v>-11.899999999999995</c:v>
                </c:pt>
                <c:pt idx="31">
                  <c:v>-12.899999999999995</c:v>
                </c:pt>
                <c:pt idx="32">
                  <c:v>-12.899999999999995</c:v>
                </c:pt>
                <c:pt idx="33">
                  <c:v>-12.399999999999995</c:v>
                </c:pt>
                <c:pt idx="34">
                  <c:v>-12.599999999999994</c:v>
                </c:pt>
                <c:pt idx="35">
                  <c:v>-13.699999999999996</c:v>
                </c:pt>
                <c:pt idx="36">
                  <c:v>-13.100000000000001</c:v>
                </c:pt>
                <c:pt idx="37">
                  <c:v>-13.399999999999999</c:v>
                </c:pt>
                <c:pt idx="38">
                  <c:v>-16.5</c:v>
                </c:pt>
                <c:pt idx="39">
                  <c:v>-18.5</c:v>
                </c:pt>
                <c:pt idx="40">
                  <c:v>-18.5</c:v>
                </c:pt>
                <c:pt idx="41">
                  <c:v>-18</c:v>
                </c:pt>
                <c:pt idx="42">
                  <c:v>-18.3</c:v>
                </c:pt>
                <c:pt idx="43">
                  <c:v>-17.8</c:v>
                </c:pt>
                <c:pt idx="44">
                  <c:v>-17.499999999999996</c:v>
                </c:pt>
                <c:pt idx="45">
                  <c:v>-15.099999999999998</c:v>
                </c:pt>
                <c:pt idx="46">
                  <c:v>-12.599999999999998</c:v>
                </c:pt>
                <c:pt idx="47">
                  <c:v>-11.399999999999999</c:v>
                </c:pt>
                <c:pt idx="48">
                  <c:v>-11.399999999999999</c:v>
                </c:pt>
                <c:pt idx="49">
                  <c:v>-12.7</c:v>
                </c:pt>
                <c:pt idx="50">
                  <c:v>-12.799999999999997</c:v>
                </c:pt>
                <c:pt idx="51">
                  <c:v>-12.199999999999996</c:v>
                </c:pt>
                <c:pt idx="52">
                  <c:v>-11.599999999999994</c:v>
                </c:pt>
                <c:pt idx="53">
                  <c:v>-12.099999999999994</c:v>
                </c:pt>
                <c:pt idx="54">
                  <c:v>-11.299999999999997</c:v>
                </c:pt>
                <c:pt idx="55">
                  <c:v>-11.299999999999997</c:v>
                </c:pt>
                <c:pt idx="56">
                  <c:v>-10.799999999999997</c:v>
                </c:pt>
                <c:pt idx="57">
                  <c:v>-10.499999999999996</c:v>
                </c:pt>
                <c:pt idx="58">
                  <c:v>-10.099999999999998</c:v>
                </c:pt>
                <c:pt idx="59">
                  <c:v>-10.3</c:v>
                </c:pt>
                <c:pt idx="60">
                  <c:v>-10.200000000000006</c:v>
                </c:pt>
                <c:pt idx="61">
                  <c:v>-11.200000000000006</c:v>
                </c:pt>
                <c:pt idx="62">
                  <c:v>-10.400000000000002</c:v>
                </c:pt>
                <c:pt idx="63">
                  <c:v>-10.600000000000001</c:v>
                </c:pt>
                <c:pt idx="64">
                  <c:v>-10.900000000000002</c:v>
                </c:pt>
                <c:pt idx="65">
                  <c:v>-10.700000000000003</c:v>
                </c:pt>
                <c:pt idx="66">
                  <c:v>-10.600000000000001</c:v>
                </c:pt>
                <c:pt idx="67">
                  <c:v>-11.8</c:v>
                </c:pt>
                <c:pt idx="68">
                  <c:v>-13.499999999999996</c:v>
                </c:pt>
                <c:pt idx="69">
                  <c:v>-15.099999999999998</c:v>
                </c:pt>
                <c:pt idx="70">
                  <c:v>-19.5</c:v>
                </c:pt>
                <c:pt idx="71">
                  <c:v>-20.5</c:v>
                </c:pt>
                <c:pt idx="72">
                  <c:v>-22.7</c:v>
                </c:pt>
                <c:pt idx="73">
                  <c:v>-25.599999999999998</c:v>
                </c:pt>
                <c:pt idx="74">
                  <c:v>-28.4</c:v>
                </c:pt>
                <c:pt idx="75">
                  <c:v>-29.999999999999996</c:v>
                </c:pt>
                <c:pt idx="76">
                  <c:v>-30.599999999999998</c:v>
                </c:pt>
                <c:pt idx="77">
                  <c:v>-30.599999999999998</c:v>
                </c:pt>
                <c:pt idx="78">
                  <c:v>-28.4</c:v>
                </c:pt>
                <c:pt idx="79">
                  <c:v>-28.5</c:v>
                </c:pt>
                <c:pt idx="80">
                  <c:v>-27.5</c:v>
                </c:pt>
                <c:pt idx="81">
                  <c:v>-26</c:v>
                </c:pt>
                <c:pt idx="82">
                  <c:v>-24.6</c:v>
                </c:pt>
                <c:pt idx="83">
                  <c:v>-23.000000000000004</c:v>
                </c:pt>
                <c:pt idx="84">
                  <c:v>-21.500000000000004</c:v>
                </c:pt>
                <c:pt idx="85">
                  <c:v>-19.900000000000002</c:v>
                </c:pt>
                <c:pt idx="86">
                  <c:v>-18.099999999999998</c:v>
                </c:pt>
                <c:pt idx="87">
                  <c:v>-15.799999999999994</c:v>
                </c:pt>
                <c:pt idx="88">
                  <c:v>-14.499999999999993</c:v>
                </c:pt>
                <c:pt idx="89">
                  <c:v>-13.299999999999994</c:v>
                </c:pt>
                <c:pt idx="90">
                  <c:v>-12.899999999999991</c:v>
                </c:pt>
                <c:pt idx="91">
                  <c:v>-13.099999999999991</c:v>
                </c:pt>
                <c:pt idx="92">
                  <c:v>-12.599999999999991</c:v>
                </c:pt>
                <c:pt idx="93">
                  <c:v>-11.099999999999991</c:v>
                </c:pt>
                <c:pt idx="94">
                  <c:v>-8.899999999999995</c:v>
                </c:pt>
                <c:pt idx="95">
                  <c:v>-6.6999999999999993</c:v>
                </c:pt>
                <c:pt idx="96">
                  <c:v>-4.4000000000000021</c:v>
                </c:pt>
                <c:pt idx="97">
                  <c:v>-3.2000000000000028</c:v>
                </c:pt>
                <c:pt idx="98">
                  <c:v>-2.8000000000000043</c:v>
                </c:pt>
                <c:pt idx="99">
                  <c:v>-1.3000000000000043</c:v>
                </c:pt>
                <c:pt idx="100">
                  <c:v>-0.50000000000000711</c:v>
                </c:pt>
                <c:pt idx="101">
                  <c:v>-0.40000000000000568</c:v>
                </c:pt>
                <c:pt idx="102">
                  <c:v>1.0999999999999943</c:v>
                </c:pt>
                <c:pt idx="103">
                  <c:v>-0.10000000000000142</c:v>
                </c:pt>
                <c:pt idx="104">
                  <c:v>-1.6999999999999993</c:v>
                </c:pt>
                <c:pt idx="105">
                  <c:v>-2.5</c:v>
                </c:pt>
                <c:pt idx="106">
                  <c:v>-1.6999999999999993</c:v>
                </c:pt>
                <c:pt idx="107">
                  <c:v>-1.5</c:v>
                </c:pt>
                <c:pt idx="108">
                  <c:v>-2.0999999999999943</c:v>
                </c:pt>
                <c:pt idx="109">
                  <c:v>-1.8999999999999986</c:v>
                </c:pt>
                <c:pt idx="110">
                  <c:v>-6</c:v>
                </c:pt>
                <c:pt idx="111">
                  <c:v>-5.8000000000000043</c:v>
                </c:pt>
                <c:pt idx="112">
                  <c:v>-5.5000000000000036</c:v>
                </c:pt>
                <c:pt idx="113">
                  <c:v>-5.4000000000000021</c:v>
                </c:pt>
                <c:pt idx="114">
                  <c:v>-5.4000000000000021</c:v>
                </c:pt>
                <c:pt idx="115">
                  <c:v>-5.5</c:v>
                </c:pt>
                <c:pt idx="116">
                  <c:v>-6.3000000000000043</c:v>
                </c:pt>
                <c:pt idx="117">
                  <c:v>-9.7000000000000028</c:v>
                </c:pt>
                <c:pt idx="118">
                  <c:v>-11.299999999999997</c:v>
                </c:pt>
                <c:pt idx="119">
                  <c:v>-14.599999999999994</c:v>
                </c:pt>
                <c:pt idx="120">
                  <c:v>-17.899999999999995</c:v>
                </c:pt>
                <c:pt idx="121">
                  <c:v>-20.999999999999996</c:v>
                </c:pt>
                <c:pt idx="122">
                  <c:v>-20.999999999999996</c:v>
                </c:pt>
                <c:pt idx="123">
                  <c:v>-23.999999999999996</c:v>
                </c:pt>
                <c:pt idx="124">
                  <c:v>-25.599999999999998</c:v>
                </c:pt>
                <c:pt idx="125">
                  <c:v>-30.499999999999996</c:v>
                </c:pt>
                <c:pt idx="126">
                  <c:v>-30.499999999999996</c:v>
                </c:pt>
                <c:pt idx="127">
                  <c:v>-28.399999999999995</c:v>
                </c:pt>
                <c:pt idx="128">
                  <c:v>-26.399999999999995</c:v>
                </c:pt>
                <c:pt idx="129">
                  <c:v>-24.599999999999994</c:v>
                </c:pt>
                <c:pt idx="130">
                  <c:v>-24.599999999999994</c:v>
                </c:pt>
                <c:pt idx="131">
                  <c:v>-25.599999999999994</c:v>
                </c:pt>
                <c:pt idx="132">
                  <c:v>-28.79999999999999</c:v>
                </c:pt>
                <c:pt idx="133">
                  <c:v>-26.499999999999993</c:v>
                </c:pt>
                <c:pt idx="134">
                  <c:v>-25.699999999999996</c:v>
                </c:pt>
                <c:pt idx="135">
                  <c:v>-25.699999999999996</c:v>
                </c:pt>
                <c:pt idx="136">
                  <c:v>-25.499999999999996</c:v>
                </c:pt>
                <c:pt idx="137">
                  <c:v>-25.699999999999996</c:v>
                </c:pt>
                <c:pt idx="138">
                  <c:v>-23.699999999999996</c:v>
                </c:pt>
                <c:pt idx="139">
                  <c:v>-20.499999999999996</c:v>
                </c:pt>
                <c:pt idx="140">
                  <c:v>-15.8</c:v>
                </c:pt>
                <c:pt idx="141">
                  <c:v>-12.8</c:v>
                </c:pt>
                <c:pt idx="142">
                  <c:v>-12.3</c:v>
                </c:pt>
                <c:pt idx="143">
                  <c:v>-15.100000000000005</c:v>
                </c:pt>
                <c:pt idx="144">
                  <c:v>-15.400000000000002</c:v>
                </c:pt>
                <c:pt idx="145">
                  <c:v>-15.100000000000001</c:v>
                </c:pt>
                <c:pt idx="146">
                  <c:v>-16.3</c:v>
                </c:pt>
                <c:pt idx="147">
                  <c:v>-18.5</c:v>
                </c:pt>
                <c:pt idx="148">
                  <c:v>-22.4</c:v>
                </c:pt>
                <c:pt idx="149">
                  <c:v>-28.699999999999996</c:v>
                </c:pt>
                <c:pt idx="150">
                  <c:v>-31.199999999999996</c:v>
                </c:pt>
                <c:pt idx="151">
                  <c:v>-33.099999999999994</c:v>
                </c:pt>
                <c:pt idx="152">
                  <c:v>-36</c:v>
                </c:pt>
                <c:pt idx="153">
                  <c:v>-38.299999999999997</c:v>
                </c:pt>
                <c:pt idx="154">
                  <c:v>-39.099999999999994</c:v>
                </c:pt>
                <c:pt idx="155">
                  <c:v>-39.5</c:v>
                </c:pt>
                <c:pt idx="156">
                  <c:v>-40.099999999999994</c:v>
                </c:pt>
                <c:pt idx="157">
                  <c:v>-38.899999999999991</c:v>
                </c:pt>
                <c:pt idx="158">
                  <c:v>-39.499999999999993</c:v>
                </c:pt>
                <c:pt idx="159">
                  <c:v>-37.399999999999991</c:v>
                </c:pt>
                <c:pt idx="160">
                  <c:v>-35.79999999999999</c:v>
                </c:pt>
                <c:pt idx="161">
                  <c:v>-34.29999999999999</c:v>
                </c:pt>
                <c:pt idx="162">
                  <c:v>-33.79999999999999</c:v>
                </c:pt>
                <c:pt idx="163">
                  <c:v>-33.899999999999991</c:v>
                </c:pt>
                <c:pt idx="164">
                  <c:v>-33.899999999999991</c:v>
                </c:pt>
                <c:pt idx="165">
                  <c:v>-36.499999999999993</c:v>
                </c:pt>
                <c:pt idx="166">
                  <c:v>-38.79999999999999</c:v>
                </c:pt>
                <c:pt idx="167">
                  <c:v>-39.79999999999999</c:v>
                </c:pt>
                <c:pt idx="168">
                  <c:v>-40.999999999999986</c:v>
                </c:pt>
                <c:pt idx="169">
                  <c:v>-42.499999999999986</c:v>
                </c:pt>
                <c:pt idx="170">
                  <c:v>-43.599999999999987</c:v>
                </c:pt>
                <c:pt idx="171">
                  <c:v>-43.499999999999986</c:v>
                </c:pt>
                <c:pt idx="172">
                  <c:v>-42.599999999999987</c:v>
                </c:pt>
                <c:pt idx="173">
                  <c:v>-37.899999999999991</c:v>
                </c:pt>
                <c:pt idx="174">
                  <c:v>-34.699999999999996</c:v>
                </c:pt>
                <c:pt idx="175">
                  <c:v>-33.099999999999994</c:v>
                </c:pt>
                <c:pt idx="176">
                  <c:v>-31.399999999999995</c:v>
                </c:pt>
                <c:pt idx="177">
                  <c:v>-29.799999999999994</c:v>
                </c:pt>
                <c:pt idx="178">
                  <c:v>-28.399999999999991</c:v>
                </c:pt>
                <c:pt idx="179">
                  <c:v>-27.699999999999992</c:v>
                </c:pt>
                <c:pt idx="180">
                  <c:v>-27.099999999999991</c:v>
                </c:pt>
                <c:pt idx="181">
                  <c:v>-26.499999999999989</c:v>
                </c:pt>
                <c:pt idx="182">
                  <c:v>-26.499999999999989</c:v>
                </c:pt>
                <c:pt idx="183">
                  <c:v>-26.599999999999987</c:v>
                </c:pt>
                <c:pt idx="184">
                  <c:v>-24.499999999999989</c:v>
                </c:pt>
                <c:pt idx="185">
                  <c:v>-24.499999999999989</c:v>
                </c:pt>
                <c:pt idx="186">
                  <c:v>-24.499999999999989</c:v>
                </c:pt>
                <c:pt idx="187">
                  <c:v>-23.899999999999988</c:v>
                </c:pt>
                <c:pt idx="188">
                  <c:v>-24.199999999999989</c:v>
                </c:pt>
                <c:pt idx="189">
                  <c:v>-24.199999999999989</c:v>
                </c:pt>
                <c:pt idx="190">
                  <c:v>-24.399999999999984</c:v>
                </c:pt>
                <c:pt idx="191">
                  <c:v>-24.199999999999985</c:v>
                </c:pt>
                <c:pt idx="192">
                  <c:v>-25.899999999999984</c:v>
                </c:pt>
                <c:pt idx="193">
                  <c:v>-25.699999999999985</c:v>
                </c:pt>
                <c:pt idx="194">
                  <c:v>-25.799999999999986</c:v>
                </c:pt>
                <c:pt idx="195">
                  <c:v>-26.199999999999985</c:v>
                </c:pt>
                <c:pt idx="196">
                  <c:v>-24.899999999999988</c:v>
                </c:pt>
                <c:pt idx="197">
                  <c:v>-24.699999999999985</c:v>
                </c:pt>
                <c:pt idx="198">
                  <c:v>-23.399999999999988</c:v>
                </c:pt>
                <c:pt idx="199">
                  <c:v>-22.999999999999989</c:v>
                </c:pt>
                <c:pt idx="200">
                  <c:v>-23.29999999999999</c:v>
                </c:pt>
                <c:pt idx="201">
                  <c:v>-23.099999999999991</c:v>
                </c:pt>
                <c:pt idx="202">
                  <c:v>-22.899999999999991</c:v>
                </c:pt>
                <c:pt idx="203">
                  <c:v>-23.099999999999994</c:v>
                </c:pt>
                <c:pt idx="204">
                  <c:v>-22.599999999999994</c:v>
                </c:pt>
                <c:pt idx="205">
                  <c:v>-21.299999999999997</c:v>
                </c:pt>
                <c:pt idx="206">
                  <c:v>-20.399999999999999</c:v>
                </c:pt>
                <c:pt idx="207">
                  <c:v>-19.7</c:v>
                </c:pt>
                <c:pt idx="208">
                  <c:v>-18.899999999999999</c:v>
                </c:pt>
                <c:pt idx="209">
                  <c:v>-18.099999999999998</c:v>
                </c:pt>
                <c:pt idx="210">
                  <c:v>-16.799999999999997</c:v>
                </c:pt>
                <c:pt idx="211">
                  <c:v>-15.299999999999997</c:v>
                </c:pt>
                <c:pt idx="212">
                  <c:v>-14.099999999999994</c:v>
                </c:pt>
                <c:pt idx="213">
                  <c:v>-11.599999999999994</c:v>
                </c:pt>
                <c:pt idx="214">
                  <c:v>-7.6999999999999886</c:v>
                </c:pt>
                <c:pt idx="215">
                  <c:v>-4.6999999999999886</c:v>
                </c:pt>
                <c:pt idx="216">
                  <c:v>-2.4999999999999893</c:v>
                </c:pt>
                <c:pt idx="217">
                  <c:v>-2.2999999999999901</c:v>
                </c:pt>
                <c:pt idx="218">
                  <c:v>-2.0999999999999908</c:v>
                </c:pt>
                <c:pt idx="219">
                  <c:v>-0.89999999999998792</c:v>
                </c:pt>
                <c:pt idx="220">
                  <c:v>0.30000000000001492</c:v>
                </c:pt>
                <c:pt idx="221">
                  <c:v>0.90000000000001634</c:v>
                </c:pt>
                <c:pt idx="222">
                  <c:v>-3.0999999999999837</c:v>
                </c:pt>
                <c:pt idx="223">
                  <c:v>-10.999999999999982</c:v>
                </c:pt>
                <c:pt idx="224">
                  <c:v>-15.799999999999979</c:v>
                </c:pt>
                <c:pt idx="225">
                  <c:v>-17.999999999999979</c:v>
                </c:pt>
                <c:pt idx="226">
                  <c:v>-19.999999999999979</c:v>
                </c:pt>
                <c:pt idx="227">
                  <c:v>-22.59999999999998</c:v>
                </c:pt>
                <c:pt idx="228">
                  <c:v>-26.099999999999984</c:v>
                </c:pt>
                <c:pt idx="229">
                  <c:v>-30.999999999999982</c:v>
                </c:pt>
                <c:pt idx="230">
                  <c:v>-32.699999999999989</c:v>
                </c:pt>
                <c:pt idx="231">
                  <c:v>-27.79999999999999</c:v>
                </c:pt>
                <c:pt idx="232">
                  <c:v>-25.099999999999991</c:v>
                </c:pt>
                <c:pt idx="233">
                  <c:v>-23.099999999999991</c:v>
                </c:pt>
                <c:pt idx="234">
                  <c:v>-21.499999999999989</c:v>
                </c:pt>
                <c:pt idx="235">
                  <c:v>-19.79999999999999</c:v>
                </c:pt>
                <c:pt idx="236">
                  <c:v>-18.099999999999991</c:v>
                </c:pt>
                <c:pt idx="237">
                  <c:v>-20.199999999999992</c:v>
                </c:pt>
                <c:pt idx="238">
                  <c:v>-19.499999999999989</c:v>
                </c:pt>
                <c:pt idx="239">
                  <c:v>-19.499999999999989</c:v>
                </c:pt>
                <c:pt idx="240">
                  <c:v>-19.599999999999991</c:v>
                </c:pt>
                <c:pt idx="241">
                  <c:v>-20.199999999999992</c:v>
                </c:pt>
                <c:pt idx="242">
                  <c:v>-20.899999999999991</c:v>
                </c:pt>
                <c:pt idx="243">
                  <c:v>-21.599999999999991</c:v>
                </c:pt>
                <c:pt idx="244">
                  <c:v>-22.199999999999992</c:v>
                </c:pt>
                <c:pt idx="245">
                  <c:v>-18.299999999999994</c:v>
                </c:pt>
                <c:pt idx="246">
                  <c:v>-16.7</c:v>
                </c:pt>
                <c:pt idx="247">
                  <c:v>-15.8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70272"/>
        <c:axId val="143271808"/>
      </c:lineChart>
      <c:catAx>
        <c:axId val="1432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dP</a:t>
                </a:r>
              </a:p>
            </c:rich>
          </c:tx>
          <c:layout>
            <c:manualLayout>
              <c:xMode val="edge"/>
              <c:yMode val="edge"/>
              <c:x val="4.8918156161806212E-2"/>
              <c:y val="5.247813411078717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326400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432640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Ngay, gio</a:t>
                </a:r>
              </a:p>
            </c:rich>
          </c:tx>
          <c:layout>
            <c:manualLayout>
              <c:xMode val="edge"/>
              <c:yMode val="edge"/>
              <c:x val="0.48824082784571965"/>
              <c:y val="0.96647230320699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3262080"/>
        <c:crosses val="autoZero"/>
        <c:crossBetween val="between"/>
      </c:valAx>
      <c:catAx>
        <c:axId val="14327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3271808"/>
        <c:crosses val="autoZero"/>
        <c:auto val="0"/>
        <c:lblAlgn val="ctr"/>
        <c:lblOffset val="100"/>
        <c:noMultiLvlLbl val="0"/>
      </c:catAx>
      <c:valAx>
        <c:axId val="14327180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327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.VnArial"/>
          <a:ea typeface=".VnArial"/>
          <a:cs typeface=".Vn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r>
              <a:rPr lang="en-US"/>
              <a:t>Tæng biÕn ¸p, nhiÖt 24h t¹i tr¹m Hµ TÜnh
</a:t>
            </a:r>
          </a:p>
        </c:rich>
      </c:tx>
      <c:layout>
        <c:manualLayout>
          <c:xMode val="edge"/>
          <c:yMode val="edge"/>
          <c:x val="0.36970837253057387"/>
          <c:y val="4.37317784256559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206961429915336E-2"/>
          <c:y val="0.10495626822157435"/>
          <c:w val="0.90216368767638755"/>
          <c:h val="0.77988338192419826"/>
        </c:manualLayout>
      </c:layout>
      <c:lineChart>
        <c:grouping val="standard"/>
        <c:varyColors val="0"/>
        <c:ser>
          <c:idx val="0"/>
          <c:order val="0"/>
          <c:tx>
            <c:v>dP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'P &amp; T(1) '!$A$3:$B$257</c:f>
              <c:multiLvlStrCache>
                <c:ptCount val="255"/>
                <c:lvl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1</c:v>
                  </c:pt>
                  <c:pt idx="9">
                    <c:v>4</c:v>
                  </c:pt>
                  <c:pt idx="10">
                    <c:v>7</c:v>
                  </c:pt>
                  <c:pt idx="11">
                    <c:v>10</c:v>
                  </c:pt>
                  <c:pt idx="12">
                    <c:v>13</c:v>
                  </c:pt>
                  <c:pt idx="13">
                    <c:v>16</c:v>
                  </c:pt>
                  <c:pt idx="14">
                    <c:v>19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</c:v>
                  </c:pt>
                  <c:pt idx="18">
                    <c:v>7</c:v>
                  </c:pt>
                  <c:pt idx="19">
                    <c:v>10</c:v>
                  </c:pt>
                  <c:pt idx="20">
                    <c:v>13</c:v>
                  </c:pt>
                  <c:pt idx="21">
                    <c:v>16</c:v>
                  </c:pt>
                  <c:pt idx="22">
                    <c:v>19</c:v>
                  </c:pt>
                  <c:pt idx="23">
                    <c:v>22</c:v>
                  </c:pt>
                  <c:pt idx="24">
                    <c:v>1</c:v>
                  </c:pt>
                  <c:pt idx="25">
                    <c:v>4</c:v>
                  </c:pt>
                  <c:pt idx="26">
                    <c:v>7</c:v>
                  </c:pt>
                  <c:pt idx="27">
                    <c:v>10</c:v>
                  </c:pt>
                  <c:pt idx="28">
                    <c:v>13</c:v>
                  </c:pt>
                  <c:pt idx="29">
                    <c:v>16</c:v>
                  </c:pt>
                  <c:pt idx="30">
                    <c:v>19</c:v>
                  </c:pt>
                  <c:pt idx="31">
                    <c:v>22</c:v>
                  </c:pt>
                  <c:pt idx="32">
                    <c:v>1</c:v>
                  </c:pt>
                  <c:pt idx="33">
                    <c:v>4</c:v>
                  </c:pt>
                  <c:pt idx="34">
                    <c:v>7</c:v>
                  </c:pt>
                  <c:pt idx="35">
                    <c:v>10</c:v>
                  </c:pt>
                  <c:pt idx="36">
                    <c:v>13</c:v>
                  </c:pt>
                  <c:pt idx="37">
                    <c:v>16</c:v>
                  </c:pt>
                  <c:pt idx="38">
                    <c:v>19</c:v>
                  </c:pt>
                  <c:pt idx="39">
                    <c:v>22</c:v>
                  </c:pt>
                  <c:pt idx="40">
                    <c:v>1</c:v>
                  </c:pt>
                  <c:pt idx="41">
                    <c:v>4</c:v>
                  </c:pt>
                  <c:pt idx="42">
                    <c:v>7</c:v>
                  </c:pt>
                  <c:pt idx="43">
                    <c:v>10</c:v>
                  </c:pt>
                  <c:pt idx="44">
                    <c:v>13</c:v>
                  </c:pt>
                  <c:pt idx="45">
                    <c:v>16</c:v>
                  </c:pt>
                  <c:pt idx="46">
                    <c:v>19</c:v>
                  </c:pt>
                  <c:pt idx="47">
                    <c:v>22</c:v>
                  </c:pt>
                  <c:pt idx="48">
                    <c:v>1</c:v>
                  </c:pt>
                  <c:pt idx="49">
                    <c:v>4</c:v>
                  </c:pt>
                  <c:pt idx="50">
                    <c:v>7</c:v>
                  </c:pt>
                  <c:pt idx="51">
                    <c:v>10</c:v>
                  </c:pt>
                  <c:pt idx="52">
                    <c:v>13</c:v>
                  </c:pt>
                  <c:pt idx="53">
                    <c:v>16</c:v>
                  </c:pt>
                  <c:pt idx="54">
                    <c:v>19</c:v>
                  </c:pt>
                  <c:pt idx="55">
                    <c:v>22</c:v>
                  </c:pt>
                  <c:pt idx="56">
                    <c:v>1</c:v>
                  </c:pt>
                  <c:pt idx="57">
                    <c:v>4</c:v>
                  </c:pt>
                  <c:pt idx="58">
                    <c:v>7</c:v>
                  </c:pt>
                  <c:pt idx="59">
                    <c:v>10</c:v>
                  </c:pt>
                  <c:pt idx="60">
                    <c:v>13</c:v>
                  </c:pt>
                  <c:pt idx="61">
                    <c:v>16</c:v>
                  </c:pt>
                  <c:pt idx="62">
                    <c:v>19</c:v>
                  </c:pt>
                  <c:pt idx="63">
                    <c:v>22</c:v>
                  </c:pt>
                  <c:pt idx="64">
                    <c:v>1</c:v>
                  </c:pt>
                  <c:pt idx="65">
                    <c:v>4</c:v>
                  </c:pt>
                  <c:pt idx="66">
                    <c:v>7</c:v>
                  </c:pt>
                  <c:pt idx="67">
                    <c:v>10</c:v>
                  </c:pt>
                  <c:pt idx="68">
                    <c:v>13</c:v>
                  </c:pt>
                  <c:pt idx="69">
                    <c:v>16</c:v>
                  </c:pt>
                  <c:pt idx="70">
                    <c:v>19</c:v>
                  </c:pt>
                  <c:pt idx="71">
                    <c:v>22</c:v>
                  </c:pt>
                  <c:pt idx="72">
                    <c:v>1</c:v>
                  </c:pt>
                  <c:pt idx="73">
                    <c:v>4</c:v>
                  </c:pt>
                  <c:pt idx="74">
                    <c:v>7</c:v>
                  </c:pt>
                  <c:pt idx="75">
                    <c:v>10</c:v>
                  </c:pt>
                  <c:pt idx="76">
                    <c:v>13</c:v>
                  </c:pt>
                  <c:pt idx="77">
                    <c:v>16</c:v>
                  </c:pt>
                  <c:pt idx="78">
                    <c:v>19</c:v>
                  </c:pt>
                  <c:pt idx="79">
                    <c:v>22</c:v>
                  </c:pt>
                  <c:pt idx="80">
                    <c:v>1</c:v>
                  </c:pt>
                  <c:pt idx="81">
                    <c:v>4</c:v>
                  </c:pt>
                  <c:pt idx="82">
                    <c:v>7</c:v>
                  </c:pt>
                  <c:pt idx="83">
                    <c:v>10</c:v>
                  </c:pt>
                  <c:pt idx="84">
                    <c:v>13</c:v>
                  </c:pt>
                  <c:pt idx="85">
                    <c:v>16</c:v>
                  </c:pt>
                  <c:pt idx="86">
                    <c:v>19</c:v>
                  </c:pt>
                  <c:pt idx="87">
                    <c:v>22</c:v>
                  </c:pt>
                  <c:pt idx="88">
                    <c:v>1</c:v>
                  </c:pt>
                  <c:pt idx="89">
                    <c:v>4</c:v>
                  </c:pt>
                  <c:pt idx="90">
                    <c:v>7</c:v>
                  </c:pt>
                  <c:pt idx="91">
                    <c:v>10</c:v>
                  </c:pt>
                  <c:pt idx="92">
                    <c:v>13</c:v>
                  </c:pt>
                  <c:pt idx="93">
                    <c:v>16</c:v>
                  </c:pt>
                  <c:pt idx="94">
                    <c:v>19</c:v>
                  </c:pt>
                  <c:pt idx="95">
                    <c:v>22</c:v>
                  </c:pt>
                  <c:pt idx="96">
                    <c:v>1</c:v>
                  </c:pt>
                  <c:pt idx="97">
                    <c:v>4</c:v>
                  </c:pt>
                  <c:pt idx="98">
                    <c:v>7</c:v>
                  </c:pt>
                  <c:pt idx="99">
                    <c:v>10</c:v>
                  </c:pt>
                  <c:pt idx="100">
                    <c:v>13</c:v>
                  </c:pt>
                  <c:pt idx="101">
                    <c:v>16</c:v>
                  </c:pt>
                  <c:pt idx="102">
                    <c:v>19</c:v>
                  </c:pt>
                  <c:pt idx="103">
                    <c:v>22</c:v>
                  </c:pt>
                  <c:pt idx="104">
                    <c:v>1</c:v>
                  </c:pt>
                  <c:pt idx="105">
                    <c:v>4</c:v>
                  </c:pt>
                  <c:pt idx="106">
                    <c:v>7</c:v>
                  </c:pt>
                  <c:pt idx="107">
                    <c:v>10</c:v>
                  </c:pt>
                  <c:pt idx="108">
                    <c:v>13</c:v>
                  </c:pt>
                  <c:pt idx="109">
                    <c:v>16</c:v>
                  </c:pt>
                  <c:pt idx="110">
                    <c:v>19</c:v>
                  </c:pt>
                  <c:pt idx="111">
                    <c:v>22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7</c:v>
                  </c:pt>
                  <c:pt idx="115">
                    <c:v>10</c:v>
                  </c:pt>
                  <c:pt idx="116">
                    <c:v>13</c:v>
                  </c:pt>
                  <c:pt idx="117">
                    <c:v>16</c:v>
                  </c:pt>
                  <c:pt idx="118">
                    <c:v>19</c:v>
                  </c:pt>
                  <c:pt idx="119">
                    <c:v>22</c:v>
                  </c:pt>
                  <c:pt idx="120">
                    <c:v>1</c:v>
                  </c:pt>
                  <c:pt idx="121">
                    <c:v>4</c:v>
                  </c:pt>
                  <c:pt idx="122">
                    <c:v>7</c:v>
                  </c:pt>
                  <c:pt idx="123">
                    <c:v>10</c:v>
                  </c:pt>
                  <c:pt idx="124">
                    <c:v>13</c:v>
                  </c:pt>
                  <c:pt idx="125">
                    <c:v>16</c:v>
                  </c:pt>
                  <c:pt idx="126">
                    <c:v>19</c:v>
                  </c:pt>
                  <c:pt idx="127">
                    <c:v>22</c:v>
                  </c:pt>
                  <c:pt idx="128">
                    <c:v>1</c:v>
                  </c:pt>
                  <c:pt idx="129">
                    <c:v>4</c:v>
                  </c:pt>
                  <c:pt idx="130">
                    <c:v>7</c:v>
                  </c:pt>
                  <c:pt idx="131">
                    <c:v>10</c:v>
                  </c:pt>
                  <c:pt idx="132">
                    <c:v>13</c:v>
                  </c:pt>
                  <c:pt idx="133">
                    <c:v>16</c:v>
                  </c:pt>
                  <c:pt idx="134">
                    <c:v>19</c:v>
                  </c:pt>
                  <c:pt idx="135">
                    <c:v>22</c:v>
                  </c:pt>
                  <c:pt idx="136">
                    <c:v>1</c:v>
                  </c:pt>
                  <c:pt idx="137">
                    <c:v>4</c:v>
                  </c:pt>
                  <c:pt idx="138">
                    <c:v>7</c:v>
                  </c:pt>
                  <c:pt idx="139">
                    <c:v>10</c:v>
                  </c:pt>
                  <c:pt idx="140">
                    <c:v>13</c:v>
                  </c:pt>
                  <c:pt idx="141">
                    <c:v>16</c:v>
                  </c:pt>
                  <c:pt idx="142">
                    <c:v>19</c:v>
                  </c:pt>
                  <c:pt idx="143">
                    <c:v>22</c:v>
                  </c:pt>
                  <c:pt idx="144">
                    <c:v>1</c:v>
                  </c:pt>
                  <c:pt idx="145">
                    <c:v>4</c:v>
                  </c:pt>
                  <c:pt idx="146">
                    <c:v>7</c:v>
                  </c:pt>
                  <c:pt idx="147">
                    <c:v>10</c:v>
                  </c:pt>
                  <c:pt idx="148">
                    <c:v>13</c:v>
                  </c:pt>
                  <c:pt idx="149">
                    <c:v>16</c:v>
                  </c:pt>
                  <c:pt idx="150">
                    <c:v>19</c:v>
                  </c:pt>
                  <c:pt idx="151">
                    <c:v>22</c:v>
                  </c:pt>
                  <c:pt idx="152">
                    <c:v>1</c:v>
                  </c:pt>
                  <c:pt idx="153">
                    <c:v>4</c:v>
                  </c:pt>
                  <c:pt idx="154">
                    <c:v>7</c:v>
                  </c:pt>
                  <c:pt idx="155">
                    <c:v>10</c:v>
                  </c:pt>
                  <c:pt idx="156">
                    <c:v>13</c:v>
                  </c:pt>
                  <c:pt idx="157">
                    <c:v>16</c:v>
                  </c:pt>
                  <c:pt idx="158">
                    <c:v>19</c:v>
                  </c:pt>
                  <c:pt idx="159">
                    <c:v>22</c:v>
                  </c:pt>
                  <c:pt idx="160">
                    <c:v>1</c:v>
                  </c:pt>
                  <c:pt idx="161">
                    <c:v>4</c:v>
                  </c:pt>
                  <c:pt idx="162">
                    <c:v>7</c:v>
                  </c:pt>
                  <c:pt idx="163">
                    <c:v>10</c:v>
                  </c:pt>
                  <c:pt idx="164">
                    <c:v>13</c:v>
                  </c:pt>
                  <c:pt idx="165">
                    <c:v>16</c:v>
                  </c:pt>
                  <c:pt idx="166">
                    <c:v>19</c:v>
                  </c:pt>
                  <c:pt idx="167">
                    <c:v>22</c:v>
                  </c:pt>
                  <c:pt idx="168">
                    <c:v>1</c:v>
                  </c:pt>
                  <c:pt idx="169">
                    <c:v>4</c:v>
                  </c:pt>
                  <c:pt idx="170">
                    <c:v>7</c:v>
                  </c:pt>
                  <c:pt idx="171">
                    <c:v>10</c:v>
                  </c:pt>
                  <c:pt idx="172">
                    <c:v>13</c:v>
                  </c:pt>
                  <c:pt idx="173">
                    <c:v>16</c:v>
                  </c:pt>
                  <c:pt idx="174">
                    <c:v>19</c:v>
                  </c:pt>
                  <c:pt idx="175">
                    <c:v>22</c:v>
                  </c:pt>
                  <c:pt idx="176">
                    <c:v>1</c:v>
                  </c:pt>
                  <c:pt idx="177">
                    <c:v>4</c:v>
                  </c:pt>
                  <c:pt idx="178">
                    <c:v>7</c:v>
                  </c:pt>
                  <c:pt idx="179">
                    <c:v>10</c:v>
                  </c:pt>
                  <c:pt idx="180">
                    <c:v>13</c:v>
                  </c:pt>
                  <c:pt idx="181">
                    <c:v>16</c:v>
                  </c:pt>
                  <c:pt idx="182">
                    <c:v>19</c:v>
                  </c:pt>
                  <c:pt idx="183">
                    <c:v>22</c:v>
                  </c:pt>
                  <c:pt idx="184">
                    <c:v>1</c:v>
                  </c:pt>
                  <c:pt idx="185">
                    <c:v>4</c:v>
                  </c:pt>
                  <c:pt idx="186">
                    <c:v>7</c:v>
                  </c:pt>
                  <c:pt idx="187">
                    <c:v>10</c:v>
                  </c:pt>
                  <c:pt idx="188">
                    <c:v>13</c:v>
                  </c:pt>
                  <c:pt idx="189">
                    <c:v>16</c:v>
                  </c:pt>
                  <c:pt idx="190">
                    <c:v>19</c:v>
                  </c:pt>
                  <c:pt idx="191">
                    <c:v>22</c:v>
                  </c:pt>
                  <c:pt idx="192">
                    <c:v>1</c:v>
                  </c:pt>
                  <c:pt idx="193">
                    <c:v>4</c:v>
                  </c:pt>
                  <c:pt idx="194">
                    <c:v>7</c:v>
                  </c:pt>
                  <c:pt idx="195">
                    <c:v>10</c:v>
                  </c:pt>
                  <c:pt idx="196">
                    <c:v>13</c:v>
                  </c:pt>
                  <c:pt idx="197">
                    <c:v>16</c:v>
                  </c:pt>
                  <c:pt idx="198">
                    <c:v>19</c:v>
                  </c:pt>
                  <c:pt idx="199">
                    <c:v>22</c:v>
                  </c:pt>
                  <c:pt idx="200">
                    <c:v>1</c:v>
                  </c:pt>
                  <c:pt idx="201">
                    <c:v>4</c:v>
                  </c:pt>
                  <c:pt idx="202">
                    <c:v>7</c:v>
                  </c:pt>
                  <c:pt idx="203">
                    <c:v>10</c:v>
                  </c:pt>
                  <c:pt idx="204">
                    <c:v>13</c:v>
                  </c:pt>
                  <c:pt idx="205">
                    <c:v>16</c:v>
                  </c:pt>
                  <c:pt idx="206">
                    <c:v>19</c:v>
                  </c:pt>
                  <c:pt idx="207">
                    <c:v>22</c:v>
                  </c:pt>
                  <c:pt idx="208">
                    <c:v>1</c:v>
                  </c:pt>
                  <c:pt idx="209">
                    <c:v>4</c:v>
                  </c:pt>
                  <c:pt idx="210">
                    <c:v>7</c:v>
                  </c:pt>
                  <c:pt idx="211">
                    <c:v>10</c:v>
                  </c:pt>
                  <c:pt idx="212">
                    <c:v>13</c:v>
                  </c:pt>
                  <c:pt idx="213">
                    <c:v>16</c:v>
                  </c:pt>
                  <c:pt idx="214">
                    <c:v>19</c:v>
                  </c:pt>
                  <c:pt idx="215">
                    <c:v>22</c:v>
                  </c:pt>
                  <c:pt idx="216">
                    <c:v>1</c:v>
                  </c:pt>
                  <c:pt idx="217">
                    <c:v>4</c:v>
                  </c:pt>
                  <c:pt idx="218">
                    <c:v>7</c:v>
                  </c:pt>
                  <c:pt idx="219">
                    <c:v>10</c:v>
                  </c:pt>
                  <c:pt idx="220">
                    <c:v>13</c:v>
                  </c:pt>
                  <c:pt idx="221">
                    <c:v>16</c:v>
                  </c:pt>
                  <c:pt idx="222">
                    <c:v>19</c:v>
                  </c:pt>
                  <c:pt idx="223">
                    <c:v>22</c:v>
                  </c:pt>
                  <c:pt idx="224">
                    <c:v>1</c:v>
                  </c:pt>
                  <c:pt idx="225">
                    <c:v>4</c:v>
                  </c:pt>
                  <c:pt idx="226">
                    <c:v>7</c:v>
                  </c:pt>
                  <c:pt idx="227">
                    <c:v>10</c:v>
                  </c:pt>
                  <c:pt idx="228">
                    <c:v>13</c:v>
                  </c:pt>
                  <c:pt idx="229">
                    <c:v>16</c:v>
                  </c:pt>
                  <c:pt idx="230">
                    <c:v>19</c:v>
                  </c:pt>
                  <c:pt idx="231">
                    <c:v>22</c:v>
                  </c:pt>
                  <c:pt idx="232">
                    <c:v>1</c:v>
                  </c:pt>
                  <c:pt idx="233">
                    <c:v>4</c:v>
                  </c:pt>
                  <c:pt idx="234">
                    <c:v>7</c:v>
                  </c:pt>
                  <c:pt idx="235">
                    <c:v>10</c:v>
                  </c:pt>
                  <c:pt idx="236">
                    <c:v>13</c:v>
                  </c:pt>
                  <c:pt idx="237">
                    <c:v>16</c:v>
                  </c:pt>
                  <c:pt idx="238">
                    <c:v>19</c:v>
                  </c:pt>
                  <c:pt idx="239">
                    <c:v>22</c:v>
                  </c:pt>
                  <c:pt idx="240">
                    <c:v>1</c:v>
                  </c:pt>
                  <c:pt idx="241">
                    <c:v>4</c:v>
                  </c:pt>
                  <c:pt idx="242">
                    <c:v>7</c:v>
                  </c:pt>
                  <c:pt idx="243">
                    <c:v>10</c:v>
                  </c:pt>
                  <c:pt idx="244">
                    <c:v>13</c:v>
                  </c:pt>
                  <c:pt idx="245">
                    <c:v>16</c:v>
                  </c:pt>
                  <c:pt idx="246">
                    <c:v>19</c:v>
                  </c:pt>
                  <c:pt idx="247">
                    <c:v>22</c:v>
                  </c:pt>
                  <c:pt idx="248">
                    <c:v>1</c:v>
                  </c:pt>
                  <c:pt idx="249">
                    <c:v>4</c:v>
                  </c:pt>
                  <c:pt idx="250">
                    <c:v>7</c:v>
                  </c:pt>
                  <c:pt idx="251">
                    <c:v>10</c:v>
                  </c:pt>
                  <c:pt idx="252">
                    <c:v>13</c:v>
                  </c:pt>
                  <c:pt idx="253">
                    <c:v>16</c:v>
                  </c:pt>
                  <c:pt idx="254">
                    <c:v>19</c:v>
                  </c:pt>
                </c:lvl>
                <c:lvl>
                  <c:pt idx="0">
                    <c:v>31</c:v>
                  </c:pt>
                  <c:pt idx="8">
                    <c:v>1</c:v>
                  </c:pt>
                  <c:pt idx="16">
                    <c:v>2</c:v>
                  </c:pt>
                  <c:pt idx="24">
                    <c:v>3</c:v>
                  </c:pt>
                  <c:pt idx="32">
                    <c:v>4</c:v>
                  </c:pt>
                  <c:pt idx="40">
                    <c:v>5</c:v>
                  </c:pt>
                  <c:pt idx="48">
                    <c:v>6</c:v>
                  </c:pt>
                  <c:pt idx="56">
                    <c:v>7</c:v>
                  </c:pt>
                  <c:pt idx="64">
                    <c:v>8</c:v>
                  </c:pt>
                  <c:pt idx="72">
                    <c:v>9</c:v>
                  </c:pt>
                  <c:pt idx="80">
                    <c:v>10</c:v>
                  </c:pt>
                  <c:pt idx="88">
                    <c:v>11</c:v>
                  </c:pt>
                  <c:pt idx="96">
                    <c:v>12</c:v>
                  </c:pt>
                  <c:pt idx="104">
                    <c:v>13</c:v>
                  </c:pt>
                  <c:pt idx="112">
                    <c:v>14</c:v>
                  </c:pt>
                  <c:pt idx="120">
                    <c:v>15</c:v>
                  </c:pt>
                  <c:pt idx="128">
                    <c:v>16</c:v>
                  </c:pt>
                  <c:pt idx="136">
                    <c:v>17</c:v>
                  </c:pt>
                  <c:pt idx="144">
                    <c:v>18</c:v>
                  </c:pt>
                  <c:pt idx="152">
                    <c:v>19</c:v>
                  </c:pt>
                  <c:pt idx="160">
                    <c:v>20</c:v>
                  </c:pt>
                  <c:pt idx="168">
                    <c:v>21</c:v>
                  </c:pt>
                  <c:pt idx="176">
                    <c:v>22</c:v>
                  </c:pt>
                  <c:pt idx="184">
                    <c:v>23</c:v>
                  </c:pt>
                  <c:pt idx="192">
                    <c:v>24</c:v>
                  </c:pt>
                  <c:pt idx="200">
                    <c:v>25</c:v>
                  </c:pt>
                  <c:pt idx="208">
                    <c:v>26</c:v>
                  </c:pt>
                  <c:pt idx="216">
                    <c:v>27</c:v>
                  </c:pt>
                  <c:pt idx="224">
                    <c:v>28</c:v>
                  </c:pt>
                  <c:pt idx="232">
                    <c:v>29</c:v>
                  </c:pt>
                  <c:pt idx="240">
                    <c:v>30</c:v>
                  </c:pt>
                  <c:pt idx="248">
                    <c:v>31</c:v>
                  </c:pt>
                </c:lvl>
              </c:multiLvlStrCache>
            </c:multiLvlStrRef>
          </c:cat>
          <c:val>
            <c:numRef>
              <c:f>'P &amp; T(1) '!$S$10:$S$258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2.2000000000000455</c:v>
                </c:pt>
                <c:pt idx="9">
                  <c:v>2.2000000000000455</c:v>
                </c:pt>
                <c:pt idx="10">
                  <c:v>4</c:v>
                </c:pt>
                <c:pt idx="11">
                  <c:v>4.5999999999999091</c:v>
                </c:pt>
                <c:pt idx="12">
                  <c:v>5.0999999999999091</c:v>
                </c:pt>
                <c:pt idx="13">
                  <c:v>5.9999999999998863</c:v>
                </c:pt>
                <c:pt idx="14">
                  <c:v>6.3999999999998636</c:v>
                </c:pt>
                <c:pt idx="15">
                  <c:v>6.4999999999998863</c:v>
                </c:pt>
                <c:pt idx="16">
                  <c:v>6.9999999999998863</c:v>
                </c:pt>
                <c:pt idx="17">
                  <c:v>9.8999999999998636</c:v>
                </c:pt>
                <c:pt idx="18">
                  <c:v>10.199999999999932</c:v>
                </c:pt>
                <c:pt idx="19">
                  <c:v>10.399999999999977</c:v>
                </c:pt>
                <c:pt idx="20">
                  <c:v>11.299999999999955</c:v>
                </c:pt>
                <c:pt idx="21">
                  <c:v>12.199999999999932</c:v>
                </c:pt>
                <c:pt idx="22">
                  <c:v>13.699999999999932</c:v>
                </c:pt>
                <c:pt idx="23">
                  <c:v>14.599999999999909</c:v>
                </c:pt>
                <c:pt idx="24">
                  <c:v>14.899999999999864</c:v>
                </c:pt>
                <c:pt idx="25">
                  <c:v>15.299999999999841</c:v>
                </c:pt>
                <c:pt idx="26">
                  <c:v>15.999999999999773</c:v>
                </c:pt>
                <c:pt idx="27">
                  <c:v>17.099999999999795</c:v>
                </c:pt>
                <c:pt idx="28">
                  <c:v>17.799999999999841</c:v>
                </c:pt>
                <c:pt idx="29">
                  <c:v>17.199999999999818</c:v>
                </c:pt>
                <c:pt idx="30">
                  <c:v>16.999999999999773</c:v>
                </c:pt>
                <c:pt idx="31">
                  <c:v>17.599999999999795</c:v>
                </c:pt>
                <c:pt idx="32">
                  <c:v>18.299999999999841</c:v>
                </c:pt>
                <c:pt idx="33">
                  <c:v>18.199999999999818</c:v>
                </c:pt>
                <c:pt idx="34">
                  <c:v>18.299999999999841</c:v>
                </c:pt>
                <c:pt idx="35">
                  <c:v>18.399999999999864</c:v>
                </c:pt>
                <c:pt idx="36">
                  <c:v>17.999999999999773</c:v>
                </c:pt>
                <c:pt idx="37">
                  <c:v>16.999999999999773</c:v>
                </c:pt>
                <c:pt idx="38">
                  <c:v>17.499999999999773</c:v>
                </c:pt>
                <c:pt idx="39">
                  <c:v>17.599999999999795</c:v>
                </c:pt>
                <c:pt idx="40">
                  <c:v>17.599999999999795</c:v>
                </c:pt>
                <c:pt idx="41">
                  <c:v>17.799999999999841</c:v>
                </c:pt>
                <c:pt idx="42">
                  <c:v>18.299999999999841</c:v>
                </c:pt>
                <c:pt idx="43">
                  <c:v>19.099999999999795</c:v>
                </c:pt>
                <c:pt idx="44">
                  <c:v>19.999999999999886</c:v>
                </c:pt>
                <c:pt idx="45">
                  <c:v>22.099999999999909</c:v>
                </c:pt>
                <c:pt idx="46">
                  <c:v>22.399999999999977</c:v>
                </c:pt>
                <c:pt idx="47">
                  <c:v>22.699999999999932</c:v>
                </c:pt>
                <c:pt idx="48">
                  <c:v>22.699999999999932</c:v>
                </c:pt>
                <c:pt idx="49">
                  <c:v>22.599999999999909</c:v>
                </c:pt>
                <c:pt idx="50">
                  <c:v>22.399999999999864</c:v>
                </c:pt>
                <c:pt idx="51">
                  <c:v>21.999999999999886</c:v>
                </c:pt>
                <c:pt idx="52">
                  <c:v>22.699999999999818</c:v>
                </c:pt>
                <c:pt idx="53">
                  <c:v>22.999999999999773</c:v>
                </c:pt>
                <c:pt idx="54">
                  <c:v>22.999999999999773</c:v>
                </c:pt>
                <c:pt idx="55">
                  <c:v>23.799999999999841</c:v>
                </c:pt>
                <c:pt idx="56">
                  <c:v>23.899999999999864</c:v>
                </c:pt>
                <c:pt idx="57">
                  <c:v>24.299999999999841</c:v>
                </c:pt>
                <c:pt idx="58">
                  <c:v>25.899999999999864</c:v>
                </c:pt>
                <c:pt idx="59">
                  <c:v>27.499999999999886</c:v>
                </c:pt>
                <c:pt idx="60">
                  <c:v>27.899999999999864</c:v>
                </c:pt>
                <c:pt idx="61">
                  <c:v>27.999999999999886</c:v>
                </c:pt>
                <c:pt idx="62">
                  <c:v>27.999999999999886</c:v>
                </c:pt>
                <c:pt idx="63">
                  <c:v>27.499999999999886</c:v>
                </c:pt>
                <c:pt idx="64">
                  <c:v>28.899999999999864</c:v>
                </c:pt>
                <c:pt idx="65">
                  <c:v>29.299999999999841</c:v>
                </c:pt>
                <c:pt idx="66">
                  <c:v>28.799999999999841</c:v>
                </c:pt>
                <c:pt idx="67">
                  <c:v>28.599999999999795</c:v>
                </c:pt>
                <c:pt idx="68">
                  <c:v>28.799999999999841</c:v>
                </c:pt>
                <c:pt idx="69">
                  <c:v>29.499999999999886</c:v>
                </c:pt>
                <c:pt idx="70">
                  <c:v>32.099999999999795</c:v>
                </c:pt>
                <c:pt idx="71">
                  <c:v>35.699999999999704</c:v>
                </c:pt>
                <c:pt idx="72">
                  <c:v>37.799999999999727</c:v>
                </c:pt>
                <c:pt idx="73">
                  <c:v>39.89999999999975</c:v>
                </c:pt>
                <c:pt idx="74">
                  <c:v>41.199999999999818</c:v>
                </c:pt>
                <c:pt idx="75">
                  <c:v>41.299999999999841</c:v>
                </c:pt>
                <c:pt idx="76">
                  <c:v>40.999999999999886</c:v>
                </c:pt>
                <c:pt idx="77">
                  <c:v>41.099999999999909</c:v>
                </c:pt>
                <c:pt idx="78">
                  <c:v>40</c:v>
                </c:pt>
                <c:pt idx="79">
                  <c:v>37.600000000000023</c:v>
                </c:pt>
                <c:pt idx="80">
                  <c:v>35.600000000000023</c:v>
                </c:pt>
                <c:pt idx="81">
                  <c:v>33.900000000000091</c:v>
                </c:pt>
                <c:pt idx="82">
                  <c:v>32.400000000000091</c:v>
                </c:pt>
                <c:pt idx="83">
                  <c:v>32.500000000000114</c:v>
                </c:pt>
                <c:pt idx="84">
                  <c:v>32.300000000000068</c:v>
                </c:pt>
                <c:pt idx="85">
                  <c:v>31.399999999999977</c:v>
                </c:pt>
                <c:pt idx="86">
                  <c:v>30.099999999999909</c:v>
                </c:pt>
                <c:pt idx="87">
                  <c:v>28.899999999999977</c:v>
                </c:pt>
                <c:pt idx="88">
                  <c:v>27.600000000000023</c:v>
                </c:pt>
                <c:pt idx="89">
                  <c:v>26.899999999999977</c:v>
                </c:pt>
                <c:pt idx="90">
                  <c:v>26.599999999999909</c:v>
                </c:pt>
                <c:pt idx="91">
                  <c:v>25.699999999999818</c:v>
                </c:pt>
                <c:pt idx="92">
                  <c:v>25.399999999999864</c:v>
                </c:pt>
                <c:pt idx="93">
                  <c:v>24.899999999999864</c:v>
                </c:pt>
                <c:pt idx="94">
                  <c:v>24.199999999999932</c:v>
                </c:pt>
                <c:pt idx="95">
                  <c:v>23.799999999999841</c:v>
                </c:pt>
                <c:pt idx="96">
                  <c:v>24.099999999999795</c:v>
                </c:pt>
                <c:pt idx="97">
                  <c:v>24.099999999999795</c:v>
                </c:pt>
                <c:pt idx="98">
                  <c:v>23.399999999999864</c:v>
                </c:pt>
                <c:pt idx="99">
                  <c:v>22.299999999999955</c:v>
                </c:pt>
                <c:pt idx="100">
                  <c:v>20.899999999999864</c:v>
                </c:pt>
                <c:pt idx="101">
                  <c:v>19.899999999999864</c:v>
                </c:pt>
                <c:pt idx="102">
                  <c:v>18.199999999999818</c:v>
                </c:pt>
                <c:pt idx="103">
                  <c:v>16.999999999999886</c:v>
                </c:pt>
                <c:pt idx="104">
                  <c:v>15.399999999999864</c:v>
                </c:pt>
                <c:pt idx="105">
                  <c:v>13.699999999999818</c:v>
                </c:pt>
                <c:pt idx="106">
                  <c:v>12.299999999999727</c:v>
                </c:pt>
                <c:pt idx="107">
                  <c:v>11.299999999999727</c:v>
                </c:pt>
                <c:pt idx="108">
                  <c:v>9.8999999999997499</c:v>
                </c:pt>
                <c:pt idx="109">
                  <c:v>7.9999999999997726</c:v>
                </c:pt>
                <c:pt idx="110">
                  <c:v>7.7999999999997272</c:v>
                </c:pt>
                <c:pt idx="111">
                  <c:v>6.6999999999997044</c:v>
                </c:pt>
                <c:pt idx="112">
                  <c:v>5.6999999999997044</c:v>
                </c:pt>
                <c:pt idx="113">
                  <c:v>5.1999999999997044</c:v>
                </c:pt>
                <c:pt idx="114">
                  <c:v>5.1999999999997044</c:v>
                </c:pt>
                <c:pt idx="115">
                  <c:v>3.1999999999997044</c:v>
                </c:pt>
                <c:pt idx="116">
                  <c:v>1.8999999999997499</c:v>
                </c:pt>
                <c:pt idx="117">
                  <c:v>1.0999999999997954</c:v>
                </c:pt>
                <c:pt idx="118">
                  <c:v>-0.20000000000015916</c:v>
                </c:pt>
                <c:pt idx="119">
                  <c:v>-0.10000000000013642</c:v>
                </c:pt>
                <c:pt idx="120">
                  <c:v>-1.1368683772161603E-13</c:v>
                </c:pt>
                <c:pt idx="121">
                  <c:v>-1.4000000000000909</c:v>
                </c:pt>
                <c:pt idx="122">
                  <c:v>-1.4000000000000909</c:v>
                </c:pt>
                <c:pt idx="123">
                  <c:v>-2.4000000000000909</c:v>
                </c:pt>
                <c:pt idx="124">
                  <c:v>-3.7000000000001592</c:v>
                </c:pt>
                <c:pt idx="125">
                  <c:v>-4.2000000000001592</c:v>
                </c:pt>
                <c:pt idx="126">
                  <c:v>-5.0000000000001137</c:v>
                </c:pt>
                <c:pt idx="127">
                  <c:v>-7.9000000000000909</c:v>
                </c:pt>
                <c:pt idx="128">
                  <c:v>-11.000000000000114</c:v>
                </c:pt>
                <c:pt idx="129">
                  <c:v>-13.700000000000045</c:v>
                </c:pt>
                <c:pt idx="130">
                  <c:v>-14.900000000000091</c:v>
                </c:pt>
                <c:pt idx="131">
                  <c:v>-16.200000000000159</c:v>
                </c:pt>
                <c:pt idx="132">
                  <c:v>-18.200000000000159</c:v>
                </c:pt>
                <c:pt idx="133">
                  <c:v>-20.000000000000227</c:v>
                </c:pt>
                <c:pt idx="134">
                  <c:v>-22.300000000000296</c:v>
                </c:pt>
                <c:pt idx="135">
                  <c:v>-23.300000000000296</c:v>
                </c:pt>
                <c:pt idx="136">
                  <c:v>-24.500000000000227</c:v>
                </c:pt>
                <c:pt idx="137">
                  <c:v>-26.000000000000227</c:v>
                </c:pt>
                <c:pt idx="138">
                  <c:v>-28.100000000000136</c:v>
                </c:pt>
                <c:pt idx="139">
                  <c:v>-30.200000000000159</c:v>
                </c:pt>
                <c:pt idx="140">
                  <c:v>-30.300000000000068</c:v>
                </c:pt>
                <c:pt idx="141">
                  <c:v>-31.100000000000023</c:v>
                </c:pt>
                <c:pt idx="142">
                  <c:v>-30.899999999999977</c:v>
                </c:pt>
                <c:pt idx="143">
                  <c:v>-30.600000000000023</c:v>
                </c:pt>
                <c:pt idx="144">
                  <c:v>-29.100000000000023</c:v>
                </c:pt>
                <c:pt idx="145">
                  <c:v>-25.100000000000023</c:v>
                </c:pt>
                <c:pt idx="146">
                  <c:v>-20.900000000000091</c:v>
                </c:pt>
                <c:pt idx="147">
                  <c:v>-16.5</c:v>
                </c:pt>
                <c:pt idx="148">
                  <c:v>-12.5</c:v>
                </c:pt>
                <c:pt idx="149">
                  <c:v>-7.7000000000000455</c:v>
                </c:pt>
                <c:pt idx="150">
                  <c:v>-2.4000000000000909</c:v>
                </c:pt>
                <c:pt idx="151">
                  <c:v>2.5999999999999091</c:v>
                </c:pt>
                <c:pt idx="152">
                  <c:v>6.8999999999998636</c:v>
                </c:pt>
                <c:pt idx="153">
                  <c:v>9.6999999999998181</c:v>
                </c:pt>
                <c:pt idx="154">
                  <c:v>12.699999999999818</c:v>
                </c:pt>
                <c:pt idx="155">
                  <c:v>15.299999999999727</c:v>
                </c:pt>
                <c:pt idx="156">
                  <c:v>17.999999999999659</c:v>
                </c:pt>
                <c:pt idx="157">
                  <c:v>21.099999999999682</c:v>
                </c:pt>
                <c:pt idx="158">
                  <c:v>23.099999999999682</c:v>
                </c:pt>
                <c:pt idx="159">
                  <c:v>25.099999999999682</c:v>
                </c:pt>
                <c:pt idx="160">
                  <c:v>25.099999999999682</c:v>
                </c:pt>
                <c:pt idx="161">
                  <c:v>27.399999999999636</c:v>
                </c:pt>
                <c:pt idx="162">
                  <c:v>29.899999999999636</c:v>
                </c:pt>
                <c:pt idx="163">
                  <c:v>33.299999999999727</c:v>
                </c:pt>
                <c:pt idx="164">
                  <c:v>35.699999999999704</c:v>
                </c:pt>
                <c:pt idx="165">
                  <c:v>38.499999999999773</c:v>
                </c:pt>
                <c:pt idx="166">
                  <c:v>41.299999999999841</c:v>
                </c:pt>
                <c:pt idx="167">
                  <c:v>43.299999999999841</c:v>
                </c:pt>
                <c:pt idx="168">
                  <c:v>47.499999999999886</c:v>
                </c:pt>
                <c:pt idx="169">
                  <c:v>49.999999999999886</c:v>
                </c:pt>
                <c:pt idx="170">
                  <c:v>51.899999999999864</c:v>
                </c:pt>
                <c:pt idx="171">
                  <c:v>53.499999999999773</c:v>
                </c:pt>
                <c:pt idx="172">
                  <c:v>55.299999999999841</c:v>
                </c:pt>
                <c:pt idx="173">
                  <c:v>55.699999999999818</c:v>
                </c:pt>
                <c:pt idx="174">
                  <c:v>56.299999999999727</c:v>
                </c:pt>
                <c:pt idx="175">
                  <c:v>56.999999999999773</c:v>
                </c:pt>
                <c:pt idx="176">
                  <c:v>57.299999999999727</c:v>
                </c:pt>
                <c:pt idx="177">
                  <c:v>57.699999999999818</c:v>
                </c:pt>
                <c:pt idx="178">
                  <c:v>57.999999999999886</c:v>
                </c:pt>
                <c:pt idx="179">
                  <c:v>57.399999999999977</c:v>
                </c:pt>
                <c:pt idx="180">
                  <c:v>55.599999999999909</c:v>
                </c:pt>
                <c:pt idx="181">
                  <c:v>53.999999999999886</c:v>
                </c:pt>
                <c:pt idx="182">
                  <c:v>51.899999999999977</c:v>
                </c:pt>
                <c:pt idx="183">
                  <c:v>50.499999999999886</c:v>
                </c:pt>
                <c:pt idx="184">
                  <c:v>48.999999999999886</c:v>
                </c:pt>
                <c:pt idx="185">
                  <c:v>45.799999999999841</c:v>
                </c:pt>
                <c:pt idx="186">
                  <c:v>43.199999999999818</c:v>
                </c:pt>
                <c:pt idx="187">
                  <c:v>41.099999999999795</c:v>
                </c:pt>
                <c:pt idx="188">
                  <c:v>39.299999999999841</c:v>
                </c:pt>
                <c:pt idx="189">
                  <c:v>37.599999999999795</c:v>
                </c:pt>
                <c:pt idx="190">
                  <c:v>36.199999999999704</c:v>
                </c:pt>
                <c:pt idx="191">
                  <c:v>34.099999999999795</c:v>
                </c:pt>
                <c:pt idx="192">
                  <c:v>31.89999999999975</c:v>
                </c:pt>
                <c:pt idx="193">
                  <c:v>31.299999999999727</c:v>
                </c:pt>
                <c:pt idx="194">
                  <c:v>30.599999999999682</c:v>
                </c:pt>
                <c:pt idx="195">
                  <c:v>29.499999999999659</c:v>
                </c:pt>
                <c:pt idx="196">
                  <c:v>30.099999999999682</c:v>
                </c:pt>
                <c:pt idx="197">
                  <c:v>30.299999999999727</c:v>
                </c:pt>
                <c:pt idx="198">
                  <c:v>30.39999999999975</c:v>
                </c:pt>
                <c:pt idx="199">
                  <c:v>30.299999999999727</c:v>
                </c:pt>
                <c:pt idx="200">
                  <c:v>30.499999999999773</c:v>
                </c:pt>
                <c:pt idx="201">
                  <c:v>30.299999999999841</c:v>
                </c:pt>
                <c:pt idx="202">
                  <c:v>29.699999999999932</c:v>
                </c:pt>
                <c:pt idx="203">
                  <c:v>29.199999999999932</c:v>
                </c:pt>
                <c:pt idx="204">
                  <c:v>26.899999999999864</c:v>
                </c:pt>
                <c:pt idx="205">
                  <c:v>23.999999999999886</c:v>
                </c:pt>
                <c:pt idx="206">
                  <c:v>21.199999999999932</c:v>
                </c:pt>
                <c:pt idx="207">
                  <c:v>19.099999999999909</c:v>
                </c:pt>
                <c:pt idx="208">
                  <c:v>16.199999999999932</c:v>
                </c:pt>
                <c:pt idx="209">
                  <c:v>12.299999999999841</c:v>
                </c:pt>
                <c:pt idx="210">
                  <c:v>8.1999999999998181</c:v>
                </c:pt>
                <c:pt idx="211">
                  <c:v>4.3999999999998636</c:v>
                </c:pt>
                <c:pt idx="212">
                  <c:v>0.79999999999995453</c:v>
                </c:pt>
                <c:pt idx="213">
                  <c:v>-2.7000000000000455</c:v>
                </c:pt>
                <c:pt idx="214">
                  <c:v>-7.1000000000000227</c:v>
                </c:pt>
                <c:pt idx="215">
                  <c:v>-11.200000000000045</c:v>
                </c:pt>
                <c:pt idx="216">
                  <c:v>-14.400000000000091</c:v>
                </c:pt>
                <c:pt idx="217">
                  <c:v>-17.100000000000023</c:v>
                </c:pt>
                <c:pt idx="218">
                  <c:v>-20.200000000000045</c:v>
                </c:pt>
                <c:pt idx="219">
                  <c:v>-23.800000000000068</c:v>
                </c:pt>
                <c:pt idx="220">
                  <c:v>-26.600000000000136</c:v>
                </c:pt>
                <c:pt idx="221">
                  <c:v>-28.400000000000205</c:v>
                </c:pt>
                <c:pt idx="222">
                  <c:v>-28.10000000000025</c:v>
                </c:pt>
                <c:pt idx="223">
                  <c:v>-27.700000000000273</c:v>
                </c:pt>
                <c:pt idx="224">
                  <c:v>-27.800000000000296</c:v>
                </c:pt>
                <c:pt idx="225">
                  <c:v>-27.200000000000273</c:v>
                </c:pt>
                <c:pt idx="226">
                  <c:v>-27.000000000000227</c:v>
                </c:pt>
                <c:pt idx="227">
                  <c:v>-25.000000000000227</c:v>
                </c:pt>
                <c:pt idx="228">
                  <c:v>-22.400000000000205</c:v>
                </c:pt>
                <c:pt idx="229">
                  <c:v>-19.600000000000136</c:v>
                </c:pt>
                <c:pt idx="230">
                  <c:v>-18.300000000000182</c:v>
                </c:pt>
                <c:pt idx="231">
                  <c:v>-17.400000000000091</c:v>
                </c:pt>
                <c:pt idx="232">
                  <c:v>-15.900000000000091</c:v>
                </c:pt>
                <c:pt idx="233">
                  <c:v>-15.100000000000136</c:v>
                </c:pt>
                <c:pt idx="234">
                  <c:v>-13.100000000000136</c:v>
                </c:pt>
                <c:pt idx="235">
                  <c:v>-12.300000000000182</c:v>
                </c:pt>
                <c:pt idx="236">
                  <c:v>-10.900000000000205</c:v>
                </c:pt>
                <c:pt idx="237">
                  <c:v>-10.10000000000025</c:v>
                </c:pt>
                <c:pt idx="238">
                  <c:v>-9.7000000000001592</c:v>
                </c:pt>
                <c:pt idx="239">
                  <c:v>-8.3000000000001819</c:v>
                </c:pt>
                <c:pt idx="240">
                  <c:v>-6.6000000000001364</c:v>
                </c:pt>
                <c:pt idx="241">
                  <c:v>-4.4000000000000909</c:v>
                </c:pt>
                <c:pt idx="242">
                  <c:v>-2.7000000000001592</c:v>
                </c:pt>
                <c:pt idx="243">
                  <c:v>-1.2000000000001592</c:v>
                </c:pt>
                <c:pt idx="244">
                  <c:v>-0.50000000000011369</c:v>
                </c:pt>
                <c:pt idx="245">
                  <c:v>1.2999999999999545</c:v>
                </c:pt>
                <c:pt idx="246">
                  <c:v>2.8999999999998636</c:v>
                </c:pt>
                <c:pt idx="247">
                  <c:v>4.1999999999998181</c:v>
                </c:pt>
                <c:pt idx="248">
                  <c:v>4.1999999999998181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04480"/>
        <c:axId val="144406400"/>
      </c:lineChart>
      <c:lineChart>
        <c:grouping val="standard"/>
        <c:varyColors val="0"/>
        <c:ser>
          <c:idx val="1"/>
          <c:order val="1"/>
          <c:tx>
            <c:v>dT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multiLvlStrRef>
              <c:f>'P &amp; T(1) '!$A$3:$B$257</c:f>
              <c:multiLvlStrCache>
                <c:ptCount val="255"/>
                <c:lvl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1</c:v>
                  </c:pt>
                  <c:pt idx="9">
                    <c:v>4</c:v>
                  </c:pt>
                  <c:pt idx="10">
                    <c:v>7</c:v>
                  </c:pt>
                  <c:pt idx="11">
                    <c:v>10</c:v>
                  </c:pt>
                  <c:pt idx="12">
                    <c:v>13</c:v>
                  </c:pt>
                  <c:pt idx="13">
                    <c:v>16</c:v>
                  </c:pt>
                  <c:pt idx="14">
                    <c:v>19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</c:v>
                  </c:pt>
                  <c:pt idx="18">
                    <c:v>7</c:v>
                  </c:pt>
                  <c:pt idx="19">
                    <c:v>10</c:v>
                  </c:pt>
                  <c:pt idx="20">
                    <c:v>13</c:v>
                  </c:pt>
                  <c:pt idx="21">
                    <c:v>16</c:v>
                  </c:pt>
                  <c:pt idx="22">
                    <c:v>19</c:v>
                  </c:pt>
                  <c:pt idx="23">
                    <c:v>22</c:v>
                  </c:pt>
                  <c:pt idx="24">
                    <c:v>1</c:v>
                  </c:pt>
                  <c:pt idx="25">
                    <c:v>4</c:v>
                  </c:pt>
                  <c:pt idx="26">
                    <c:v>7</c:v>
                  </c:pt>
                  <c:pt idx="27">
                    <c:v>10</c:v>
                  </c:pt>
                  <c:pt idx="28">
                    <c:v>13</c:v>
                  </c:pt>
                  <c:pt idx="29">
                    <c:v>16</c:v>
                  </c:pt>
                  <c:pt idx="30">
                    <c:v>19</c:v>
                  </c:pt>
                  <c:pt idx="31">
                    <c:v>22</c:v>
                  </c:pt>
                  <c:pt idx="32">
                    <c:v>1</c:v>
                  </c:pt>
                  <c:pt idx="33">
                    <c:v>4</c:v>
                  </c:pt>
                  <c:pt idx="34">
                    <c:v>7</c:v>
                  </c:pt>
                  <c:pt idx="35">
                    <c:v>10</c:v>
                  </c:pt>
                  <c:pt idx="36">
                    <c:v>13</c:v>
                  </c:pt>
                  <c:pt idx="37">
                    <c:v>16</c:v>
                  </c:pt>
                  <c:pt idx="38">
                    <c:v>19</c:v>
                  </c:pt>
                  <c:pt idx="39">
                    <c:v>22</c:v>
                  </c:pt>
                  <c:pt idx="40">
                    <c:v>1</c:v>
                  </c:pt>
                  <c:pt idx="41">
                    <c:v>4</c:v>
                  </c:pt>
                  <c:pt idx="42">
                    <c:v>7</c:v>
                  </c:pt>
                  <c:pt idx="43">
                    <c:v>10</c:v>
                  </c:pt>
                  <c:pt idx="44">
                    <c:v>13</c:v>
                  </c:pt>
                  <c:pt idx="45">
                    <c:v>16</c:v>
                  </c:pt>
                  <c:pt idx="46">
                    <c:v>19</c:v>
                  </c:pt>
                  <c:pt idx="47">
                    <c:v>22</c:v>
                  </c:pt>
                  <c:pt idx="48">
                    <c:v>1</c:v>
                  </c:pt>
                  <c:pt idx="49">
                    <c:v>4</c:v>
                  </c:pt>
                  <c:pt idx="50">
                    <c:v>7</c:v>
                  </c:pt>
                  <c:pt idx="51">
                    <c:v>10</c:v>
                  </c:pt>
                  <c:pt idx="52">
                    <c:v>13</c:v>
                  </c:pt>
                  <c:pt idx="53">
                    <c:v>16</c:v>
                  </c:pt>
                  <c:pt idx="54">
                    <c:v>19</c:v>
                  </c:pt>
                  <c:pt idx="55">
                    <c:v>22</c:v>
                  </c:pt>
                  <c:pt idx="56">
                    <c:v>1</c:v>
                  </c:pt>
                  <c:pt idx="57">
                    <c:v>4</c:v>
                  </c:pt>
                  <c:pt idx="58">
                    <c:v>7</c:v>
                  </c:pt>
                  <c:pt idx="59">
                    <c:v>10</c:v>
                  </c:pt>
                  <c:pt idx="60">
                    <c:v>13</c:v>
                  </c:pt>
                  <c:pt idx="61">
                    <c:v>16</c:v>
                  </c:pt>
                  <c:pt idx="62">
                    <c:v>19</c:v>
                  </c:pt>
                  <c:pt idx="63">
                    <c:v>22</c:v>
                  </c:pt>
                  <c:pt idx="64">
                    <c:v>1</c:v>
                  </c:pt>
                  <c:pt idx="65">
                    <c:v>4</c:v>
                  </c:pt>
                  <c:pt idx="66">
                    <c:v>7</c:v>
                  </c:pt>
                  <c:pt idx="67">
                    <c:v>10</c:v>
                  </c:pt>
                  <c:pt idx="68">
                    <c:v>13</c:v>
                  </c:pt>
                  <c:pt idx="69">
                    <c:v>16</c:v>
                  </c:pt>
                  <c:pt idx="70">
                    <c:v>19</c:v>
                  </c:pt>
                  <c:pt idx="71">
                    <c:v>22</c:v>
                  </c:pt>
                  <c:pt idx="72">
                    <c:v>1</c:v>
                  </c:pt>
                  <c:pt idx="73">
                    <c:v>4</c:v>
                  </c:pt>
                  <c:pt idx="74">
                    <c:v>7</c:v>
                  </c:pt>
                  <c:pt idx="75">
                    <c:v>10</c:v>
                  </c:pt>
                  <c:pt idx="76">
                    <c:v>13</c:v>
                  </c:pt>
                  <c:pt idx="77">
                    <c:v>16</c:v>
                  </c:pt>
                  <c:pt idx="78">
                    <c:v>19</c:v>
                  </c:pt>
                  <c:pt idx="79">
                    <c:v>22</c:v>
                  </c:pt>
                  <c:pt idx="80">
                    <c:v>1</c:v>
                  </c:pt>
                  <c:pt idx="81">
                    <c:v>4</c:v>
                  </c:pt>
                  <c:pt idx="82">
                    <c:v>7</c:v>
                  </c:pt>
                  <c:pt idx="83">
                    <c:v>10</c:v>
                  </c:pt>
                  <c:pt idx="84">
                    <c:v>13</c:v>
                  </c:pt>
                  <c:pt idx="85">
                    <c:v>16</c:v>
                  </c:pt>
                  <c:pt idx="86">
                    <c:v>19</c:v>
                  </c:pt>
                  <c:pt idx="87">
                    <c:v>22</c:v>
                  </c:pt>
                  <c:pt idx="88">
                    <c:v>1</c:v>
                  </c:pt>
                  <c:pt idx="89">
                    <c:v>4</c:v>
                  </c:pt>
                  <c:pt idx="90">
                    <c:v>7</c:v>
                  </c:pt>
                  <c:pt idx="91">
                    <c:v>10</c:v>
                  </c:pt>
                  <c:pt idx="92">
                    <c:v>13</c:v>
                  </c:pt>
                  <c:pt idx="93">
                    <c:v>16</c:v>
                  </c:pt>
                  <c:pt idx="94">
                    <c:v>19</c:v>
                  </c:pt>
                  <c:pt idx="95">
                    <c:v>22</c:v>
                  </c:pt>
                  <c:pt idx="96">
                    <c:v>1</c:v>
                  </c:pt>
                  <c:pt idx="97">
                    <c:v>4</c:v>
                  </c:pt>
                  <c:pt idx="98">
                    <c:v>7</c:v>
                  </c:pt>
                  <c:pt idx="99">
                    <c:v>10</c:v>
                  </c:pt>
                  <c:pt idx="100">
                    <c:v>13</c:v>
                  </c:pt>
                  <c:pt idx="101">
                    <c:v>16</c:v>
                  </c:pt>
                  <c:pt idx="102">
                    <c:v>19</c:v>
                  </c:pt>
                  <c:pt idx="103">
                    <c:v>22</c:v>
                  </c:pt>
                  <c:pt idx="104">
                    <c:v>1</c:v>
                  </c:pt>
                  <c:pt idx="105">
                    <c:v>4</c:v>
                  </c:pt>
                  <c:pt idx="106">
                    <c:v>7</c:v>
                  </c:pt>
                  <c:pt idx="107">
                    <c:v>10</c:v>
                  </c:pt>
                  <c:pt idx="108">
                    <c:v>13</c:v>
                  </c:pt>
                  <c:pt idx="109">
                    <c:v>16</c:v>
                  </c:pt>
                  <c:pt idx="110">
                    <c:v>19</c:v>
                  </c:pt>
                  <c:pt idx="111">
                    <c:v>22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7</c:v>
                  </c:pt>
                  <c:pt idx="115">
                    <c:v>10</c:v>
                  </c:pt>
                  <c:pt idx="116">
                    <c:v>13</c:v>
                  </c:pt>
                  <c:pt idx="117">
                    <c:v>16</c:v>
                  </c:pt>
                  <c:pt idx="118">
                    <c:v>19</c:v>
                  </c:pt>
                  <c:pt idx="119">
                    <c:v>22</c:v>
                  </c:pt>
                  <c:pt idx="120">
                    <c:v>1</c:v>
                  </c:pt>
                  <c:pt idx="121">
                    <c:v>4</c:v>
                  </c:pt>
                  <c:pt idx="122">
                    <c:v>7</c:v>
                  </c:pt>
                  <c:pt idx="123">
                    <c:v>10</c:v>
                  </c:pt>
                  <c:pt idx="124">
                    <c:v>13</c:v>
                  </c:pt>
                  <c:pt idx="125">
                    <c:v>16</c:v>
                  </c:pt>
                  <c:pt idx="126">
                    <c:v>19</c:v>
                  </c:pt>
                  <c:pt idx="127">
                    <c:v>22</c:v>
                  </c:pt>
                  <c:pt idx="128">
                    <c:v>1</c:v>
                  </c:pt>
                  <c:pt idx="129">
                    <c:v>4</c:v>
                  </c:pt>
                  <c:pt idx="130">
                    <c:v>7</c:v>
                  </c:pt>
                  <c:pt idx="131">
                    <c:v>10</c:v>
                  </c:pt>
                  <c:pt idx="132">
                    <c:v>13</c:v>
                  </c:pt>
                  <c:pt idx="133">
                    <c:v>16</c:v>
                  </c:pt>
                  <c:pt idx="134">
                    <c:v>19</c:v>
                  </c:pt>
                  <c:pt idx="135">
                    <c:v>22</c:v>
                  </c:pt>
                  <c:pt idx="136">
                    <c:v>1</c:v>
                  </c:pt>
                  <c:pt idx="137">
                    <c:v>4</c:v>
                  </c:pt>
                  <c:pt idx="138">
                    <c:v>7</c:v>
                  </c:pt>
                  <c:pt idx="139">
                    <c:v>10</c:v>
                  </c:pt>
                  <c:pt idx="140">
                    <c:v>13</c:v>
                  </c:pt>
                  <c:pt idx="141">
                    <c:v>16</c:v>
                  </c:pt>
                  <c:pt idx="142">
                    <c:v>19</c:v>
                  </c:pt>
                  <c:pt idx="143">
                    <c:v>22</c:v>
                  </c:pt>
                  <c:pt idx="144">
                    <c:v>1</c:v>
                  </c:pt>
                  <c:pt idx="145">
                    <c:v>4</c:v>
                  </c:pt>
                  <c:pt idx="146">
                    <c:v>7</c:v>
                  </c:pt>
                  <c:pt idx="147">
                    <c:v>10</c:v>
                  </c:pt>
                  <c:pt idx="148">
                    <c:v>13</c:v>
                  </c:pt>
                  <c:pt idx="149">
                    <c:v>16</c:v>
                  </c:pt>
                  <c:pt idx="150">
                    <c:v>19</c:v>
                  </c:pt>
                  <c:pt idx="151">
                    <c:v>22</c:v>
                  </c:pt>
                  <c:pt idx="152">
                    <c:v>1</c:v>
                  </c:pt>
                  <c:pt idx="153">
                    <c:v>4</c:v>
                  </c:pt>
                  <c:pt idx="154">
                    <c:v>7</c:v>
                  </c:pt>
                  <c:pt idx="155">
                    <c:v>10</c:v>
                  </c:pt>
                  <c:pt idx="156">
                    <c:v>13</c:v>
                  </c:pt>
                  <c:pt idx="157">
                    <c:v>16</c:v>
                  </c:pt>
                  <c:pt idx="158">
                    <c:v>19</c:v>
                  </c:pt>
                  <c:pt idx="159">
                    <c:v>22</c:v>
                  </c:pt>
                  <c:pt idx="160">
                    <c:v>1</c:v>
                  </c:pt>
                  <c:pt idx="161">
                    <c:v>4</c:v>
                  </c:pt>
                  <c:pt idx="162">
                    <c:v>7</c:v>
                  </c:pt>
                  <c:pt idx="163">
                    <c:v>10</c:v>
                  </c:pt>
                  <c:pt idx="164">
                    <c:v>13</c:v>
                  </c:pt>
                  <c:pt idx="165">
                    <c:v>16</c:v>
                  </c:pt>
                  <c:pt idx="166">
                    <c:v>19</c:v>
                  </c:pt>
                  <c:pt idx="167">
                    <c:v>22</c:v>
                  </c:pt>
                  <c:pt idx="168">
                    <c:v>1</c:v>
                  </c:pt>
                  <c:pt idx="169">
                    <c:v>4</c:v>
                  </c:pt>
                  <c:pt idx="170">
                    <c:v>7</c:v>
                  </c:pt>
                  <c:pt idx="171">
                    <c:v>10</c:v>
                  </c:pt>
                  <c:pt idx="172">
                    <c:v>13</c:v>
                  </c:pt>
                  <c:pt idx="173">
                    <c:v>16</c:v>
                  </c:pt>
                  <c:pt idx="174">
                    <c:v>19</c:v>
                  </c:pt>
                  <c:pt idx="175">
                    <c:v>22</c:v>
                  </c:pt>
                  <c:pt idx="176">
                    <c:v>1</c:v>
                  </c:pt>
                  <c:pt idx="177">
                    <c:v>4</c:v>
                  </c:pt>
                  <c:pt idx="178">
                    <c:v>7</c:v>
                  </c:pt>
                  <c:pt idx="179">
                    <c:v>10</c:v>
                  </c:pt>
                  <c:pt idx="180">
                    <c:v>13</c:v>
                  </c:pt>
                  <c:pt idx="181">
                    <c:v>16</c:v>
                  </c:pt>
                  <c:pt idx="182">
                    <c:v>19</c:v>
                  </c:pt>
                  <c:pt idx="183">
                    <c:v>22</c:v>
                  </c:pt>
                  <c:pt idx="184">
                    <c:v>1</c:v>
                  </c:pt>
                  <c:pt idx="185">
                    <c:v>4</c:v>
                  </c:pt>
                  <c:pt idx="186">
                    <c:v>7</c:v>
                  </c:pt>
                  <c:pt idx="187">
                    <c:v>10</c:v>
                  </c:pt>
                  <c:pt idx="188">
                    <c:v>13</c:v>
                  </c:pt>
                  <c:pt idx="189">
                    <c:v>16</c:v>
                  </c:pt>
                  <c:pt idx="190">
                    <c:v>19</c:v>
                  </c:pt>
                  <c:pt idx="191">
                    <c:v>22</c:v>
                  </c:pt>
                  <c:pt idx="192">
                    <c:v>1</c:v>
                  </c:pt>
                  <c:pt idx="193">
                    <c:v>4</c:v>
                  </c:pt>
                  <c:pt idx="194">
                    <c:v>7</c:v>
                  </c:pt>
                  <c:pt idx="195">
                    <c:v>10</c:v>
                  </c:pt>
                  <c:pt idx="196">
                    <c:v>13</c:v>
                  </c:pt>
                  <c:pt idx="197">
                    <c:v>16</c:v>
                  </c:pt>
                  <c:pt idx="198">
                    <c:v>19</c:v>
                  </c:pt>
                  <c:pt idx="199">
                    <c:v>22</c:v>
                  </c:pt>
                  <c:pt idx="200">
                    <c:v>1</c:v>
                  </c:pt>
                  <c:pt idx="201">
                    <c:v>4</c:v>
                  </c:pt>
                  <c:pt idx="202">
                    <c:v>7</c:v>
                  </c:pt>
                  <c:pt idx="203">
                    <c:v>10</c:v>
                  </c:pt>
                  <c:pt idx="204">
                    <c:v>13</c:v>
                  </c:pt>
                  <c:pt idx="205">
                    <c:v>16</c:v>
                  </c:pt>
                  <c:pt idx="206">
                    <c:v>19</c:v>
                  </c:pt>
                  <c:pt idx="207">
                    <c:v>22</c:v>
                  </c:pt>
                  <c:pt idx="208">
                    <c:v>1</c:v>
                  </c:pt>
                  <c:pt idx="209">
                    <c:v>4</c:v>
                  </c:pt>
                  <c:pt idx="210">
                    <c:v>7</c:v>
                  </c:pt>
                  <c:pt idx="211">
                    <c:v>10</c:v>
                  </c:pt>
                  <c:pt idx="212">
                    <c:v>13</c:v>
                  </c:pt>
                  <c:pt idx="213">
                    <c:v>16</c:v>
                  </c:pt>
                  <c:pt idx="214">
                    <c:v>19</c:v>
                  </c:pt>
                  <c:pt idx="215">
                    <c:v>22</c:v>
                  </c:pt>
                  <c:pt idx="216">
                    <c:v>1</c:v>
                  </c:pt>
                  <c:pt idx="217">
                    <c:v>4</c:v>
                  </c:pt>
                  <c:pt idx="218">
                    <c:v>7</c:v>
                  </c:pt>
                  <c:pt idx="219">
                    <c:v>10</c:v>
                  </c:pt>
                  <c:pt idx="220">
                    <c:v>13</c:v>
                  </c:pt>
                  <c:pt idx="221">
                    <c:v>16</c:v>
                  </c:pt>
                  <c:pt idx="222">
                    <c:v>19</c:v>
                  </c:pt>
                  <c:pt idx="223">
                    <c:v>22</c:v>
                  </c:pt>
                  <c:pt idx="224">
                    <c:v>1</c:v>
                  </c:pt>
                  <c:pt idx="225">
                    <c:v>4</c:v>
                  </c:pt>
                  <c:pt idx="226">
                    <c:v>7</c:v>
                  </c:pt>
                  <c:pt idx="227">
                    <c:v>10</c:v>
                  </c:pt>
                  <c:pt idx="228">
                    <c:v>13</c:v>
                  </c:pt>
                  <c:pt idx="229">
                    <c:v>16</c:v>
                  </c:pt>
                  <c:pt idx="230">
                    <c:v>19</c:v>
                  </c:pt>
                  <c:pt idx="231">
                    <c:v>22</c:v>
                  </c:pt>
                  <c:pt idx="232">
                    <c:v>1</c:v>
                  </c:pt>
                  <c:pt idx="233">
                    <c:v>4</c:v>
                  </c:pt>
                  <c:pt idx="234">
                    <c:v>7</c:v>
                  </c:pt>
                  <c:pt idx="235">
                    <c:v>10</c:v>
                  </c:pt>
                  <c:pt idx="236">
                    <c:v>13</c:v>
                  </c:pt>
                  <c:pt idx="237">
                    <c:v>16</c:v>
                  </c:pt>
                  <c:pt idx="238">
                    <c:v>19</c:v>
                  </c:pt>
                  <c:pt idx="239">
                    <c:v>22</c:v>
                  </c:pt>
                  <c:pt idx="240">
                    <c:v>1</c:v>
                  </c:pt>
                  <c:pt idx="241">
                    <c:v>4</c:v>
                  </c:pt>
                  <c:pt idx="242">
                    <c:v>7</c:v>
                  </c:pt>
                  <c:pt idx="243">
                    <c:v>10</c:v>
                  </c:pt>
                  <c:pt idx="244">
                    <c:v>13</c:v>
                  </c:pt>
                  <c:pt idx="245">
                    <c:v>16</c:v>
                  </c:pt>
                  <c:pt idx="246">
                    <c:v>19</c:v>
                  </c:pt>
                  <c:pt idx="247">
                    <c:v>22</c:v>
                  </c:pt>
                  <c:pt idx="248">
                    <c:v>1</c:v>
                  </c:pt>
                  <c:pt idx="249">
                    <c:v>4</c:v>
                  </c:pt>
                  <c:pt idx="250">
                    <c:v>7</c:v>
                  </c:pt>
                  <c:pt idx="251">
                    <c:v>10</c:v>
                  </c:pt>
                  <c:pt idx="252">
                    <c:v>13</c:v>
                  </c:pt>
                  <c:pt idx="253">
                    <c:v>16</c:v>
                  </c:pt>
                  <c:pt idx="254">
                    <c:v>19</c:v>
                  </c:pt>
                </c:lvl>
                <c:lvl>
                  <c:pt idx="0">
                    <c:v>31</c:v>
                  </c:pt>
                  <c:pt idx="8">
                    <c:v>1</c:v>
                  </c:pt>
                  <c:pt idx="16">
                    <c:v>2</c:v>
                  </c:pt>
                  <c:pt idx="24">
                    <c:v>3</c:v>
                  </c:pt>
                  <c:pt idx="32">
                    <c:v>4</c:v>
                  </c:pt>
                  <c:pt idx="40">
                    <c:v>5</c:v>
                  </c:pt>
                  <c:pt idx="48">
                    <c:v>6</c:v>
                  </c:pt>
                  <c:pt idx="56">
                    <c:v>7</c:v>
                  </c:pt>
                  <c:pt idx="64">
                    <c:v>8</c:v>
                  </c:pt>
                  <c:pt idx="72">
                    <c:v>9</c:v>
                  </c:pt>
                  <c:pt idx="80">
                    <c:v>10</c:v>
                  </c:pt>
                  <c:pt idx="88">
                    <c:v>11</c:v>
                  </c:pt>
                  <c:pt idx="96">
                    <c:v>12</c:v>
                  </c:pt>
                  <c:pt idx="104">
                    <c:v>13</c:v>
                  </c:pt>
                  <c:pt idx="112">
                    <c:v>14</c:v>
                  </c:pt>
                  <c:pt idx="120">
                    <c:v>15</c:v>
                  </c:pt>
                  <c:pt idx="128">
                    <c:v>16</c:v>
                  </c:pt>
                  <c:pt idx="136">
                    <c:v>17</c:v>
                  </c:pt>
                  <c:pt idx="144">
                    <c:v>18</c:v>
                  </c:pt>
                  <c:pt idx="152">
                    <c:v>19</c:v>
                  </c:pt>
                  <c:pt idx="160">
                    <c:v>20</c:v>
                  </c:pt>
                  <c:pt idx="168">
                    <c:v>21</c:v>
                  </c:pt>
                  <c:pt idx="176">
                    <c:v>22</c:v>
                  </c:pt>
                  <c:pt idx="184">
                    <c:v>23</c:v>
                  </c:pt>
                  <c:pt idx="192">
                    <c:v>24</c:v>
                  </c:pt>
                  <c:pt idx="200">
                    <c:v>25</c:v>
                  </c:pt>
                  <c:pt idx="208">
                    <c:v>26</c:v>
                  </c:pt>
                  <c:pt idx="216">
                    <c:v>27</c:v>
                  </c:pt>
                  <c:pt idx="224">
                    <c:v>28</c:v>
                  </c:pt>
                  <c:pt idx="232">
                    <c:v>29</c:v>
                  </c:pt>
                  <c:pt idx="240">
                    <c:v>30</c:v>
                  </c:pt>
                  <c:pt idx="248">
                    <c:v>31</c:v>
                  </c:pt>
                </c:lvl>
              </c:multiLvlStrCache>
            </c:multiLvlStrRef>
          </c:cat>
          <c:val>
            <c:numRef>
              <c:f>'P &amp; T(1) '!$AD$10:$AD$257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0.20000000000000284</c:v>
                </c:pt>
                <c:pt idx="9">
                  <c:v>-9.9999999999997868E-2</c:v>
                </c:pt>
                <c:pt idx="10">
                  <c:v>3.5527136788005009E-15</c:v>
                </c:pt>
                <c:pt idx="11">
                  <c:v>0.20000000000000284</c:v>
                </c:pt>
                <c:pt idx="12">
                  <c:v>0.20000000000000284</c:v>
                </c:pt>
                <c:pt idx="13">
                  <c:v>-0.39999999999999858</c:v>
                </c:pt>
                <c:pt idx="14">
                  <c:v>-1.2000000000000028</c:v>
                </c:pt>
                <c:pt idx="15">
                  <c:v>-1.9000000000000057</c:v>
                </c:pt>
                <c:pt idx="16">
                  <c:v>-2.3000000000000078</c:v>
                </c:pt>
                <c:pt idx="17">
                  <c:v>-2.7000000000000064</c:v>
                </c:pt>
                <c:pt idx="18">
                  <c:v>-3.4000000000000092</c:v>
                </c:pt>
                <c:pt idx="19">
                  <c:v>-3.7000000000000099</c:v>
                </c:pt>
                <c:pt idx="20">
                  <c:v>-5.9000000000000057</c:v>
                </c:pt>
                <c:pt idx="21">
                  <c:v>-6.5000000000000071</c:v>
                </c:pt>
                <c:pt idx="22">
                  <c:v>-8.6000000000000085</c:v>
                </c:pt>
                <c:pt idx="23">
                  <c:v>-10.000000000000007</c:v>
                </c:pt>
                <c:pt idx="24">
                  <c:v>-10.600000000000009</c:v>
                </c:pt>
                <c:pt idx="25">
                  <c:v>-11.100000000000009</c:v>
                </c:pt>
                <c:pt idx="26">
                  <c:v>-11.800000000000008</c:v>
                </c:pt>
                <c:pt idx="27">
                  <c:v>-12.500000000000007</c:v>
                </c:pt>
                <c:pt idx="28">
                  <c:v>-12.300000000000011</c:v>
                </c:pt>
                <c:pt idx="29">
                  <c:v>-13.400000000000006</c:v>
                </c:pt>
                <c:pt idx="30">
                  <c:v>-12.400000000000006</c:v>
                </c:pt>
                <c:pt idx="31">
                  <c:v>-12.900000000000006</c:v>
                </c:pt>
                <c:pt idx="32">
                  <c:v>-12.900000000000006</c:v>
                </c:pt>
                <c:pt idx="33">
                  <c:v>-14.100000000000005</c:v>
                </c:pt>
                <c:pt idx="34">
                  <c:v>-15.200000000000003</c:v>
                </c:pt>
                <c:pt idx="35">
                  <c:v>-15.500000000000004</c:v>
                </c:pt>
                <c:pt idx="36">
                  <c:v>-14.599999999999998</c:v>
                </c:pt>
                <c:pt idx="37">
                  <c:v>-14.500000000000004</c:v>
                </c:pt>
                <c:pt idx="38">
                  <c:v>-16.3</c:v>
                </c:pt>
                <c:pt idx="39">
                  <c:v>-15.099999999999998</c:v>
                </c:pt>
                <c:pt idx="40">
                  <c:v>-15.099999999999998</c:v>
                </c:pt>
                <c:pt idx="41">
                  <c:v>-13.899999999999999</c:v>
                </c:pt>
                <c:pt idx="42">
                  <c:v>-12.5</c:v>
                </c:pt>
                <c:pt idx="43">
                  <c:v>-12.099999999999998</c:v>
                </c:pt>
                <c:pt idx="44">
                  <c:v>-11.3</c:v>
                </c:pt>
                <c:pt idx="45">
                  <c:v>-8.5999999999999979</c:v>
                </c:pt>
                <c:pt idx="46">
                  <c:v>-7.1999999999999993</c:v>
                </c:pt>
                <c:pt idx="47">
                  <c:v>-8.1999999999999993</c:v>
                </c:pt>
                <c:pt idx="48">
                  <c:v>-8.1999999999999993</c:v>
                </c:pt>
                <c:pt idx="49">
                  <c:v>-8.8000000000000007</c:v>
                </c:pt>
                <c:pt idx="50">
                  <c:v>-9.5</c:v>
                </c:pt>
                <c:pt idx="51">
                  <c:v>-9.7000000000000028</c:v>
                </c:pt>
                <c:pt idx="52">
                  <c:v>-9.1000000000000014</c:v>
                </c:pt>
                <c:pt idx="53">
                  <c:v>-9.8999999999999986</c:v>
                </c:pt>
                <c:pt idx="54">
                  <c:v>-9.8999999999999986</c:v>
                </c:pt>
                <c:pt idx="55">
                  <c:v>-9.7000000000000028</c:v>
                </c:pt>
                <c:pt idx="56">
                  <c:v>-9.1000000000000014</c:v>
                </c:pt>
                <c:pt idx="57">
                  <c:v>-8.8000000000000007</c:v>
                </c:pt>
                <c:pt idx="58">
                  <c:v>-8.9000000000000021</c:v>
                </c:pt>
                <c:pt idx="59">
                  <c:v>-9.1999999999999993</c:v>
                </c:pt>
                <c:pt idx="60">
                  <c:v>-9.3000000000000007</c:v>
                </c:pt>
                <c:pt idx="61">
                  <c:v>-9.7000000000000064</c:v>
                </c:pt>
                <c:pt idx="62">
                  <c:v>-9.9000000000000021</c:v>
                </c:pt>
                <c:pt idx="63">
                  <c:v>-10.3</c:v>
                </c:pt>
                <c:pt idx="64">
                  <c:v>-10.400000000000002</c:v>
                </c:pt>
                <c:pt idx="65">
                  <c:v>-10.600000000000001</c:v>
                </c:pt>
                <c:pt idx="66">
                  <c:v>-10.600000000000001</c:v>
                </c:pt>
                <c:pt idx="67">
                  <c:v>-10.700000000000003</c:v>
                </c:pt>
                <c:pt idx="68">
                  <c:v>-12.700000000000003</c:v>
                </c:pt>
                <c:pt idx="69">
                  <c:v>-14</c:v>
                </c:pt>
                <c:pt idx="70">
                  <c:v>-19.900000000000002</c:v>
                </c:pt>
                <c:pt idx="71">
                  <c:v>-22.700000000000003</c:v>
                </c:pt>
                <c:pt idx="72">
                  <c:v>-25.400000000000002</c:v>
                </c:pt>
                <c:pt idx="73">
                  <c:v>-27.200000000000003</c:v>
                </c:pt>
                <c:pt idx="74">
                  <c:v>-29.000000000000004</c:v>
                </c:pt>
                <c:pt idx="75">
                  <c:v>-31.000000000000004</c:v>
                </c:pt>
                <c:pt idx="76">
                  <c:v>-33.5</c:v>
                </c:pt>
                <c:pt idx="77">
                  <c:v>-32.700000000000003</c:v>
                </c:pt>
                <c:pt idx="78">
                  <c:v>-28.200000000000006</c:v>
                </c:pt>
                <c:pt idx="79">
                  <c:v>-26.800000000000004</c:v>
                </c:pt>
                <c:pt idx="80">
                  <c:v>-24.700000000000003</c:v>
                </c:pt>
                <c:pt idx="81">
                  <c:v>-23.400000000000002</c:v>
                </c:pt>
                <c:pt idx="82">
                  <c:v>-22.5</c:v>
                </c:pt>
                <c:pt idx="83">
                  <c:v>-21.1</c:v>
                </c:pt>
                <c:pt idx="84">
                  <c:v>-17.200000000000003</c:v>
                </c:pt>
                <c:pt idx="85">
                  <c:v>-16</c:v>
                </c:pt>
                <c:pt idx="86">
                  <c:v>-15.5</c:v>
                </c:pt>
                <c:pt idx="87">
                  <c:v>-13.899999999999999</c:v>
                </c:pt>
                <c:pt idx="88">
                  <c:v>-13.8</c:v>
                </c:pt>
                <c:pt idx="89">
                  <c:v>-13.5</c:v>
                </c:pt>
                <c:pt idx="90">
                  <c:v>-12.600000000000001</c:v>
                </c:pt>
                <c:pt idx="91">
                  <c:v>-12.2</c:v>
                </c:pt>
                <c:pt idx="92">
                  <c:v>-12.3</c:v>
                </c:pt>
                <c:pt idx="93">
                  <c:v>-12.099999999999998</c:v>
                </c:pt>
                <c:pt idx="94">
                  <c:v>-10.399999999999995</c:v>
                </c:pt>
                <c:pt idx="95">
                  <c:v>-10.599999999999998</c:v>
                </c:pt>
                <c:pt idx="96">
                  <c:v>-10.099999999999998</c:v>
                </c:pt>
                <c:pt idx="97">
                  <c:v>-9.3999999999999986</c:v>
                </c:pt>
                <c:pt idx="98">
                  <c:v>-9.5999999999999979</c:v>
                </c:pt>
                <c:pt idx="99">
                  <c:v>-9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-4.1000000000000014</c:v>
                </c:pt>
                <c:pt idx="104">
                  <c:v>-3</c:v>
                </c:pt>
                <c:pt idx="105">
                  <c:v>-2.8000000000000007</c:v>
                </c:pt>
                <c:pt idx="106">
                  <c:v>-1.5</c:v>
                </c:pt>
                <c:pt idx="107">
                  <c:v>-0.79999999999999716</c:v>
                </c:pt>
                <c:pt idx="108">
                  <c:v>-0.79999999999999716</c:v>
                </c:pt>
                <c:pt idx="109">
                  <c:v>-0.89999999999999858</c:v>
                </c:pt>
                <c:pt idx="110">
                  <c:v>-1.3999999999999986</c:v>
                </c:pt>
                <c:pt idx="111">
                  <c:v>-1.8999999999999986</c:v>
                </c:pt>
                <c:pt idx="112">
                  <c:v>-2.1999999999999993</c:v>
                </c:pt>
                <c:pt idx="113">
                  <c:v>-1.8000000000000007</c:v>
                </c:pt>
                <c:pt idx="114">
                  <c:v>-1.8000000000000007</c:v>
                </c:pt>
                <c:pt idx="115">
                  <c:v>-1.5000000000000036</c:v>
                </c:pt>
                <c:pt idx="116">
                  <c:v>-2.1999999999999993</c:v>
                </c:pt>
                <c:pt idx="117">
                  <c:v>-5.6999999999999993</c:v>
                </c:pt>
                <c:pt idx="118">
                  <c:v>-8.9000000000000021</c:v>
                </c:pt>
                <c:pt idx="119">
                  <c:v>-10.900000000000002</c:v>
                </c:pt>
                <c:pt idx="120">
                  <c:v>-14.5</c:v>
                </c:pt>
                <c:pt idx="121">
                  <c:v>-18.399999999999999</c:v>
                </c:pt>
                <c:pt idx="122">
                  <c:v>-18.399999999999999</c:v>
                </c:pt>
                <c:pt idx="123">
                  <c:v>-22.299999999999997</c:v>
                </c:pt>
                <c:pt idx="124">
                  <c:v>-24.6</c:v>
                </c:pt>
                <c:pt idx="125">
                  <c:v>-24.900000000000006</c:v>
                </c:pt>
                <c:pt idx="126">
                  <c:v>-25.6</c:v>
                </c:pt>
                <c:pt idx="127">
                  <c:v>-26.6</c:v>
                </c:pt>
                <c:pt idx="128">
                  <c:v>-26.300000000000004</c:v>
                </c:pt>
                <c:pt idx="129">
                  <c:v>-25.500000000000004</c:v>
                </c:pt>
                <c:pt idx="130">
                  <c:v>-26.900000000000006</c:v>
                </c:pt>
                <c:pt idx="131">
                  <c:v>-28.100000000000005</c:v>
                </c:pt>
                <c:pt idx="132">
                  <c:v>-31.700000000000003</c:v>
                </c:pt>
                <c:pt idx="133">
                  <c:v>-34.9</c:v>
                </c:pt>
                <c:pt idx="134">
                  <c:v>-34.700000000000003</c:v>
                </c:pt>
                <c:pt idx="135">
                  <c:v>-33.900000000000006</c:v>
                </c:pt>
                <c:pt idx="136">
                  <c:v>-33</c:v>
                </c:pt>
                <c:pt idx="137">
                  <c:v>-32.400000000000006</c:v>
                </c:pt>
                <c:pt idx="138">
                  <c:v>-29.400000000000006</c:v>
                </c:pt>
                <c:pt idx="139">
                  <c:v>-27.700000000000006</c:v>
                </c:pt>
                <c:pt idx="140">
                  <c:v>-22.400000000000006</c:v>
                </c:pt>
                <c:pt idx="141">
                  <c:v>-18.300000000000004</c:v>
                </c:pt>
                <c:pt idx="142">
                  <c:v>-17.100000000000001</c:v>
                </c:pt>
                <c:pt idx="143">
                  <c:v>-16.3</c:v>
                </c:pt>
                <c:pt idx="144">
                  <c:v>-15.100000000000001</c:v>
                </c:pt>
                <c:pt idx="145">
                  <c:v>-14.5</c:v>
                </c:pt>
                <c:pt idx="146">
                  <c:v>-15.3</c:v>
                </c:pt>
                <c:pt idx="147">
                  <c:v>-15.3</c:v>
                </c:pt>
                <c:pt idx="148">
                  <c:v>-17.099999999999998</c:v>
                </c:pt>
                <c:pt idx="149">
                  <c:v>-18.3</c:v>
                </c:pt>
                <c:pt idx="150">
                  <c:v>-24</c:v>
                </c:pt>
                <c:pt idx="151">
                  <c:v>-29.2</c:v>
                </c:pt>
                <c:pt idx="152">
                  <c:v>-32.599999999999994</c:v>
                </c:pt>
                <c:pt idx="153">
                  <c:v>-34.599999999999994</c:v>
                </c:pt>
                <c:pt idx="154">
                  <c:v>-35.699999999999989</c:v>
                </c:pt>
                <c:pt idx="155">
                  <c:v>-36.29999999999999</c:v>
                </c:pt>
                <c:pt idx="156">
                  <c:v>-38.199999999999989</c:v>
                </c:pt>
                <c:pt idx="157">
                  <c:v>-39.599999999999987</c:v>
                </c:pt>
                <c:pt idx="158">
                  <c:v>-36.799999999999983</c:v>
                </c:pt>
                <c:pt idx="159">
                  <c:v>-33.699999999999989</c:v>
                </c:pt>
                <c:pt idx="160">
                  <c:v>-31.79999999999999</c:v>
                </c:pt>
                <c:pt idx="161">
                  <c:v>-30.499999999999989</c:v>
                </c:pt>
                <c:pt idx="162">
                  <c:v>-28.399999999999991</c:v>
                </c:pt>
                <c:pt idx="163">
                  <c:v>-29.399999999999991</c:v>
                </c:pt>
                <c:pt idx="164">
                  <c:v>-32.399999999999991</c:v>
                </c:pt>
                <c:pt idx="165">
                  <c:v>-38.699999999999989</c:v>
                </c:pt>
                <c:pt idx="166">
                  <c:v>-40.29999999999999</c:v>
                </c:pt>
                <c:pt idx="167">
                  <c:v>-41.399999999999991</c:v>
                </c:pt>
                <c:pt idx="168">
                  <c:v>-42.79999999999999</c:v>
                </c:pt>
                <c:pt idx="169">
                  <c:v>-44.29999999999999</c:v>
                </c:pt>
                <c:pt idx="170">
                  <c:v>-46.199999999999989</c:v>
                </c:pt>
                <c:pt idx="171">
                  <c:v>-45.699999999999989</c:v>
                </c:pt>
                <c:pt idx="172">
                  <c:v>-42.899999999999991</c:v>
                </c:pt>
                <c:pt idx="173">
                  <c:v>-36.599999999999994</c:v>
                </c:pt>
                <c:pt idx="174">
                  <c:v>-33.999999999999993</c:v>
                </c:pt>
                <c:pt idx="175">
                  <c:v>-32.699999999999989</c:v>
                </c:pt>
                <c:pt idx="176">
                  <c:v>-31.099999999999991</c:v>
                </c:pt>
                <c:pt idx="177">
                  <c:v>-30.099999999999991</c:v>
                </c:pt>
                <c:pt idx="178">
                  <c:v>-29.499999999999989</c:v>
                </c:pt>
                <c:pt idx="179">
                  <c:v>-28.499999999999989</c:v>
                </c:pt>
                <c:pt idx="180">
                  <c:v>-26.999999999999989</c:v>
                </c:pt>
                <c:pt idx="181">
                  <c:v>-26.899999999999988</c:v>
                </c:pt>
                <c:pt idx="182">
                  <c:v>-26.499999999999989</c:v>
                </c:pt>
                <c:pt idx="183">
                  <c:v>-26.399999999999991</c:v>
                </c:pt>
                <c:pt idx="184">
                  <c:v>-24.399999999999991</c:v>
                </c:pt>
                <c:pt idx="185">
                  <c:v>-24.099999999999991</c:v>
                </c:pt>
                <c:pt idx="186">
                  <c:v>-23.799999999999994</c:v>
                </c:pt>
                <c:pt idx="187">
                  <c:v>-23.399999999999991</c:v>
                </c:pt>
                <c:pt idx="188">
                  <c:v>-23.399999999999991</c:v>
                </c:pt>
                <c:pt idx="189">
                  <c:v>-22.199999999999996</c:v>
                </c:pt>
                <c:pt idx="190">
                  <c:v>-22.499999999999993</c:v>
                </c:pt>
                <c:pt idx="191">
                  <c:v>-22.299999999999994</c:v>
                </c:pt>
                <c:pt idx="192">
                  <c:v>-24.299999999999994</c:v>
                </c:pt>
                <c:pt idx="193">
                  <c:v>-24.399999999999995</c:v>
                </c:pt>
                <c:pt idx="194">
                  <c:v>-24.599999999999994</c:v>
                </c:pt>
                <c:pt idx="195">
                  <c:v>-24.899999999999995</c:v>
                </c:pt>
                <c:pt idx="196">
                  <c:v>-24.699999999999996</c:v>
                </c:pt>
                <c:pt idx="197">
                  <c:v>-25.399999999999991</c:v>
                </c:pt>
                <c:pt idx="198">
                  <c:v>-24.599999999999994</c:v>
                </c:pt>
                <c:pt idx="199">
                  <c:v>-24.399999999999991</c:v>
                </c:pt>
                <c:pt idx="200">
                  <c:v>-23.999999999999989</c:v>
                </c:pt>
                <c:pt idx="201">
                  <c:v>-23.699999999999989</c:v>
                </c:pt>
                <c:pt idx="202">
                  <c:v>-23.499999999999989</c:v>
                </c:pt>
                <c:pt idx="203">
                  <c:v>-23.199999999999989</c:v>
                </c:pt>
                <c:pt idx="204">
                  <c:v>-22.999999999999989</c:v>
                </c:pt>
                <c:pt idx="205">
                  <c:v>-21.599999999999991</c:v>
                </c:pt>
                <c:pt idx="206">
                  <c:v>-19.799999999999994</c:v>
                </c:pt>
                <c:pt idx="207">
                  <c:v>-18.999999999999996</c:v>
                </c:pt>
                <c:pt idx="208">
                  <c:v>-18.599999999999998</c:v>
                </c:pt>
                <c:pt idx="209">
                  <c:v>-17.799999999999997</c:v>
                </c:pt>
                <c:pt idx="210">
                  <c:v>-16.599999999999994</c:v>
                </c:pt>
                <c:pt idx="211">
                  <c:v>-15.399999999999995</c:v>
                </c:pt>
                <c:pt idx="212">
                  <c:v>-13.899999999999995</c:v>
                </c:pt>
                <c:pt idx="213">
                  <c:v>-12.599999999999998</c:v>
                </c:pt>
                <c:pt idx="214">
                  <c:v>-10.499999999999996</c:v>
                </c:pt>
                <c:pt idx="215">
                  <c:v>-7.4999999999999964</c:v>
                </c:pt>
                <c:pt idx="216">
                  <c:v>-5.4999999999999964</c:v>
                </c:pt>
                <c:pt idx="217">
                  <c:v>-3.3999999999999986</c:v>
                </c:pt>
                <c:pt idx="218">
                  <c:v>-1.3999999999999986</c:v>
                </c:pt>
                <c:pt idx="219">
                  <c:v>-9.9999999999997868E-2</c:v>
                </c:pt>
                <c:pt idx="220">
                  <c:v>1.1999999999999993</c:v>
                </c:pt>
                <c:pt idx="221">
                  <c:v>2.3000000000000007</c:v>
                </c:pt>
                <c:pt idx="222">
                  <c:v>-2.6999999999999993</c:v>
                </c:pt>
                <c:pt idx="223">
                  <c:v>-6.7999999999999972</c:v>
                </c:pt>
                <c:pt idx="224">
                  <c:v>-9.5999999999999979</c:v>
                </c:pt>
                <c:pt idx="225">
                  <c:v>-12.099999999999998</c:v>
                </c:pt>
                <c:pt idx="226">
                  <c:v>-14.3</c:v>
                </c:pt>
                <c:pt idx="227">
                  <c:v>-16.400000000000002</c:v>
                </c:pt>
                <c:pt idx="228">
                  <c:v>-20.7</c:v>
                </c:pt>
                <c:pt idx="229">
                  <c:v>-23.900000000000002</c:v>
                </c:pt>
                <c:pt idx="230">
                  <c:v>-21.400000000000002</c:v>
                </c:pt>
                <c:pt idx="231">
                  <c:v>-20.400000000000002</c:v>
                </c:pt>
                <c:pt idx="232">
                  <c:v>-19.900000000000002</c:v>
                </c:pt>
                <c:pt idx="233">
                  <c:v>-19.400000000000002</c:v>
                </c:pt>
                <c:pt idx="234">
                  <c:v>-18.600000000000001</c:v>
                </c:pt>
                <c:pt idx="235">
                  <c:v>-18</c:v>
                </c:pt>
                <c:pt idx="236">
                  <c:v>-15</c:v>
                </c:pt>
                <c:pt idx="237">
                  <c:v>-14.799999999999997</c:v>
                </c:pt>
                <c:pt idx="238">
                  <c:v>-16.999999999999993</c:v>
                </c:pt>
                <c:pt idx="239">
                  <c:v>-16.699999999999992</c:v>
                </c:pt>
                <c:pt idx="240">
                  <c:v>-16.199999999999992</c:v>
                </c:pt>
                <c:pt idx="241">
                  <c:v>-16.399999999999991</c:v>
                </c:pt>
                <c:pt idx="242">
                  <c:v>-16.699999999999992</c:v>
                </c:pt>
                <c:pt idx="243">
                  <c:v>-16.699999999999992</c:v>
                </c:pt>
                <c:pt idx="244">
                  <c:v>-17.999999999999989</c:v>
                </c:pt>
                <c:pt idx="245">
                  <c:v>-19.899999999999988</c:v>
                </c:pt>
                <c:pt idx="246">
                  <c:v>-19.499999999999989</c:v>
                </c:pt>
                <c:pt idx="247">
                  <c:v>-19.79999999999999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20864"/>
        <c:axId val="144422400"/>
      </c:lineChart>
      <c:catAx>
        <c:axId val="1444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dP</a:t>
                </a:r>
              </a:p>
            </c:rich>
          </c:tx>
          <c:layout>
            <c:manualLayout>
              <c:xMode val="edge"/>
              <c:yMode val="edge"/>
              <c:x val="4.8918156161806212E-2"/>
              <c:y val="5.10204081632653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4406400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4440640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.VnArial"/>
                    <a:ea typeface=".VnArial"/>
                    <a:cs typeface=".VnArial"/>
                  </a:defRPr>
                </a:pPr>
                <a:r>
                  <a:rPr lang="en-US"/>
                  <a:t>Ngay, gio</a:t>
                </a:r>
              </a:p>
            </c:rich>
          </c:tx>
          <c:layout>
            <c:manualLayout>
              <c:xMode val="edge"/>
              <c:yMode val="edge"/>
              <c:x val="0.48635936030103483"/>
              <c:y val="0.96647230320699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4404480"/>
        <c:crosses val="autoZero"/>
        <c:crossBetween val="between"/>
      </c:valAx>
      <c:catAx>
        <c:axId val="14442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422400"/>
        <c:crosses val="autoZero"/>
        <c:auto val="0"/>
        <c:lblAlgn val="ctr"/>
        <c:lblOffset val="100"/>
        <c:noMultiLvlLbl val="0"/>
      </c:catAx>
      <c:valAx>
        <c:axId val="144422400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.VnArial"/>
                <a:ea typeface=".VnArial"/>
                <a:cs typeface=".VnArial"/>
              </a:defRPr>
            </a:pPr>
            <a:endParaRPr lang="en-US"/>
          </a:p>
        </c:txPr>
        <c:crossAx val="1444208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.VnArial"/>
          <a:ea typeface=".VnArial"/>
          <a:cs typeface=".Vn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>
    <oddHeader>Sè liÖu Thèng kª nhanh</oddHeader>
    <oddFooter>Prepared by Duc Hau &amp;D&amp;RPage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25" right="0.25" top="0.5" bottom="0.5" header="0" footer="0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25" right="0.25" top="0.5" bottom="0.5" header="0" footer="0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25" right="0.25" top="0.5" bottom="0.5" header="0" footer="0"/>
  <pageSetup paperSize="9"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3</xdr:row>
      <xdr:rowOff>0</xdr:rowOff>
    </xdr:from>
    <xdr:to>
      <xdr:col>6</xdr:col>
      <xdr:colOff>200025</xdr:colOff>
      <xdr:row>3</xdr:row>
      <xdr:rowOff>180975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4</xdr:row>
      <xdr:rowOff>0</xdr:rowOff>
    </xdr:from>
    <xdr:to>
      <xdr:col>6</xdr:col>
      <xdr:colOff>200025</xdr:colOff>
      <xdr:row>4</xdr:row>
      <xdr:rowOff>180975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5</xdr:row>
      <xdr:rowOff>0</xdr:rowOff>
    </xdr:from>
    <xdr:to>
      <xdr:col>6</xdr:col>
      <xdr:colOff>200025</xdr:colOff>
      <xdr:row>5</xdr:row>
      <xdr:rowOff>180975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6</xdr:row>
      <xdr:rowOff>0</xdr:rowOff>
    </xdr:from>
    <xdr:to>
      <xdr:col>6</xdr:col>
      <xdr:colOff>200025</xdr:colOff>
      <xdr:row>6</xdr:row>
      <xdr:rowOff>180975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7</xdr:row>
      <xdr:rowOff>0</xdr:rowOff>
    </xdr:from>
    <xdr:to>
      <xdr:col>6</xdr:col>
      <xdr:colOff>200025</xdr:colOff>
      <xdr:row>7</xdr:row>
      <xdr:rowOff>180975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8</xdr:row>
      <xdr:rowOff>0</xdr:rowOff>
    </xdr:from>
    <xdr:to>
      <xdr:col>6</xdr:col>
      <xdr:colOff>200025</xdr:colOff>
      <xdr:row>8</xdr:row>
      <xdr:rowOff>180975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123825</xdr:colOff>
      <xdr:row>9</xdr:row>
      <xdr:rowOff>0</xdr:rowOff>
    </xdr:from>
    <xdr:to>
      <xdr:col>6</xdr:col>
      <xdr:colOff>200025</xdr:colOff>
      <xdr:row>9</xdr:row>
      <xdr:rowOff>180975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2914650" y="11049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125075" cy="6534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125075" cy="6534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125075" cy="65341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7"/>
  <sheetViews>
    <sheetView workbookViewId="0">
      <selection activeCell="J8" sqref="J8"/>
    </sheetView>
  </sheetViews>
  <sheetFormatPr defaultRowHeight="11.25"/>
  <cols>
    <col min="1" max="1" width="16" customWidth="1"/>
    <col min="2" max="14" width="5.83203125" customWidth="1"/>
  </cols>
  <sheetData>
    <row r="1" spans="1:14" ht="14.25" customHeight="1">
      <c r="A1" s="474" t="s">
        <v>86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</row>
    <row r="2" spans="1:14" ht="12" thickBot="1">
      <c r="A2" s="475"/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</row>
    <row r="3" spans="1:14" ht="35.25" thickTop="1" thickBot="1">
      <c r="A3" s="7" t="s">
        <v>87</v>
      </c>
      <c r="B3" s="8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10" t="s">
        <v>88</v>
      </c>
      <c r="M3" s="10" t="s">
        <v>89</v>
      </c>
      <c r="N3" s="11" t="s">
        <v>90</v>
      </c>
    </row>
    <row r="4" spans="1:14" ht="12" thickTop="1">
      <c r="A4" s="5" t="s">
        <v>4</v>
      </c>
      <c r="B4" s="12">
        <v>19.2</v>
      </c>
      <c r="C4" s="12">
        <v>18.600000000000001</v>
      </c>
      <c r="D4" s="12">
        <v>20</v>
      </c>
      <c r="E4" s="12">
        <v>18.8</v>
      </c>
      <c r="F4" s="12">
        <v>16</v>
      </c>
      <c r="G4" s="12">
        <v>14.6</v>
      </c>
      <c r="H4" s="12">
        <v>15</v>
      </c>
      <c r="I4" s="12">
        <v>17.600000000000001</v>
      </c>
      <c r="J4" s="12">
        <v>18.3</v>
      </c>
      <c r="K4" s="12">
        <v>18.399999999999999</v>
      </c>
      <c r="L4" s="1"/>
      <c r="M4" s="1"/>
      <c r="N4" s="2"/>
    </row>
    <row r="5" spans="1:14">
      <c r="A5" s="5" t="s">
        <v>5</v>
      </c>
      <c r="B5" s="13">
        <v>14.3</v>
      </c>
      <c r="C5" s="13">
        <v>12.8</v>
      </c>
      <c r="D5" s="13">
        <v>11.9</v>
      </c>
      <c r="E5" s="13">
        <v>8.9</v>
      </c>
      <c r="F5" s="13">
        <v>6.3</v>
      </c>
      <c r="G5" s="13">
        <v>6.6</v>
      </c>
      <c r="H5" s="13">
        <v>9.1</v>
      </c>
      <c r="I5" s="13">
        <v>10.199999999999999</v>
      </c>
      <c r="J5" s="13">
        <v>12.9</v>
      </c>
      <c r="K5" s="13">
        <v>12.4</v>
      </c>
      <c r="L5" s="1"/>
      <c r="M5" s="1"/>
      <c r="N5" s="2"/>
    </row>
    <row r="6" spans="1:14">
      <c r="A6" s="5" t="s">
        <v>6</v>
      </c>
      <c r="B6" s="13">
        <v>21.1</v>
      </c>
      <c r="C6" s="13">
        <v>21.1</v>
      </c>
      <c r="D6" s="13">
        <v>20.9</v>
      </c>
      <c r="E6" s="13">
        <v>19.3</v>
      </c>
      <c r="F6" s="13">
        <v>17.100000000000001</v>
      </c>
      <c r="G6" s="13">
        <v>15.4</v>
      </c>
      <c r="H6" s="13">
        <v>15.2</v>
      </c>
      <c r="I6" s="13">
        <v>17.8</v>
      </c>
      <c r="J6" s="13">
        <v>19</v>
      </c>
      <c r="K6" s="13">
        <v>19.100000000000001</v>
      </c>
      <c r="L6" s="1"/>
      <c r="M6" s="1"/>
      <c r="N6" s="2"/>
    </row>
    <row r="7" spans="1:14">
      <c r="A7" s="5" t="s">
        <v>7</v>
      </c>
      <c r="B7" s="13">
        <v>18</v>
      </c>
      <c r="C7" s="13">
        <v>16.3</v>
      </c>
      <c r="D7" s="13">
        <v>17.3</v>
      </c>
      <c r="E7" s="13">
        <v>14.4</v>
      </c>
      <c r="F7" s="13">
        <v>13.2</v>
      </c>
      <c r="G7" s="13">
        <v>12.7</v>
      </c>
      <c r="H7" s="13">
        <v>13.2</v>
      </c>
      <c r="I7" s="13">
        <v>15.3</v>
      </c>
      <c r="J7" s="13">
        <v>16.100000000000001</v>
      </c>
      <c r="K7" s="13">
        <v>16.8</v>
      </c>
      <c r="L7" s="1"/>
      <c r="M7" s="1"/>
      <c r="N7" s="2"/>
    </row>
    <row r="8" spans="1:14">
      <c r="A8" s="5" t="s">
        <v>8</v>
      </c>
      <c r="B8" s="13">
        <v>19.100000000000001</v>
      </c>
      <c r="C8" s="13">
        <v>19.100000000000001</v>
      </c>
      <c r="D8" s="13">
        <v>19.5</v>
      </c>
      <c r="E8" s="13">
        <v>17.100000000000001</v>
      </c>
      <c r="F8" s="13">
        <v>15.1</v>
      </c>
      <c r="G8" s="13">
        <v>14</v>
      </c>
      <c r="H8" s="13">
        <v>14.4</v>
      </c>
      <c r="I8" s="13">
        <v>16</v>
      </c>
      <c r="J8" s="13">
        <v>17.8</v>
      </c>
      <c r="K8" s="13">
        <v>18.100000000000001</v>
      </c>
      <c r="L8" s="1"/>
      <c r="M8" s="1"/>
      <c r="N8" s="2"/>
    </row>
    <row r="9" spans="1:14">
      <c r="A9" s="5" t="s">
        <v>9</v>
      </c>
      <c r="B9" s="13">
        <v>18.899999999999999</v>
      </c>
      <c r="C9" s="13">
        <v>19.899999999999999</v>
      </c>
      <c r="D9" s="13">
        <v>15.3</v>
      </c>
      <c r="E9" s="13">
        <v>12.3</v>
      </c>
      <c r="F9" s="13">
        <v>13.1</v>
      </c>
      <c r="G9" s="13">
        <v>12.8</v>
      </c>
      <c r="H9" s="13">
        <v>14.1</v>
      </c>
      <c r="I9" s="13">
        <v>15.6</v>
      </c>
      <c r="J9" s="13">
        <v>17.8</v>
      </c>
      <c r="K9" s="13">
        <v>18.600000000000001</v>
      </c>
      <c r="L9" s="1"/>
      <c r="M9" s="1"/>
      <c r="N9" s="2"/>
    </row>
    <row r="10" spans="1:14">
      <c r="A10" s="5" t="s">
        <v>10</v>
      </c>
      <c r="B10" s="13">
        <v>16.899999999999999</v>
      </c>
      <c r="C10" s="13">
        <v>15.5</v>
      </c>
      <c r="D10" s="13">
        <v>10.5</v>
      </c>
      <c r="E10" s="13">
        <v>8.3000000000000007</v>
      </c>
      <c r="F10" s="13">
        <v>9.3000000000000007</v>
      </c>
      <c r="G10" s="13">
        <v>9.3000000000000007</v>
      </c>
      <c r="H10" s="13">
        <v>12.1</v>
      </c>
      <c r="I10" s="13">
        <v>14.2</v>
      </c>
      <c r="J10" s="13">
        <v>16.7</v>
      </c>
      <c r="K10" s="13">
        <v>17.100000000000001</v>
      </c>
      <c r="L10" s="1"/>
      <c r="M10" s="1"/>
      <c r="N10" s="2"/>
    </row>
    <row r="11" spans="1:14">
      <c r="A11" s="5" t="s">
        <v>11</v>
      </c>
      <c r="B11" s="13">
        <v>18.399999999999999</v>
      </c>
      <c r="C11" s="13">
        <v>18</v>
      </c>
      <c r="D11" s="13">
        <v>15.6</v>
      </c>
      <c r="E11" s="13">
        <v>13.4</v>
      </c>
      <c r="F11" s="13">
        <v>12.4</v>
      </c>
      <c r="G11" s="13">
        <v>12.1</v>
      </c>
      <c r="H11" s="13">
        <v>12.8</v>
      </c>
      <c r="I11" s="13">
        <v>15.6</v>
      </c>
      <c r="J11" s="13">
        <v>18</v>
      </c>
      <c r="K11" s="13">
        <v>18.2</v>
      </c>
      <c r="L11" s="1"/>
      <c r="M11" s="1"/>
      <c r="N11" s="2"/>
    </row>
    <row r="12" spans="1:14">
      <c r="A12" s="5" t="s">
        <v>12</v>
      </c>
      <c r="B12" s="13">
        <v>19.3</v>
      </c>
      <c r="C12" s="13">
        <v>18.600000000000001</v>
      </c>
      <c r="D12" s="13">
        <v>16.399999999999999</v>
      </c>
      <c r="E12" s="13">
        <v>13.7</v>
      </c>
      <c r="F12" s="13">
        <v>14.1</v>
      </c>
      <c r="G12" s="13">
        <v>13.2</v>
      </c>
      <c r="H12" s="13">
        <v>15.1</v>
      </c>
      <c r="I12" s="13">
        <v>16</v>
      </c>
      <c r="J12" s="13">
        <v>17.7</v>
      </c>
      <c r="K12" s="13">
        <v>19.7</v>
      </c>
      <c r="L12" s="1"/>
      <c r="M12" s="1"/>
      <c r="N12" s="2"/>
    </row>
    <row r="13" spans="1:14">
      <c r="A13" s="5" t="s">
        <v>13</v>
      </c>
      <c r="B13" s="13">
        <v>20.399999999999999</v>
      </c>
      <c r="C13" s="13">
        <v>19.3</v>
      </c>
      <c r="D13" s="13">
        <v>14.6</v>
      </c>
      <c r="E13" s="13">
        <v>13.6</v>
      </c>
      <c r="F13" s="13">
        <v>15.2</v>
      </c>
      <c r="G13" s="13">
        <v>14.4</v>
      </c>
      <c r="H13" s="13">
        <v>16.3</v>
      </c>
      <c r="I13" s="13">
        <v>17.399999999999999</v>
      </c>
      <c r="J13" s="13">
        <v>18.8</v>
      </c>
      <c r="K13" s="13">
        <v>20.2</v>
      </c>
      <c r="L13" s="1"/>
      <c r="M13" s="1"/>
      <c r="N13" s="2"/>
    </row>
    <row r="14" spans="1:14">
      <c r="A14" s="5" t="s">
        <v>14</v>
      </c>
      <c r="B14" s="13">
        <v>19.100000000000001</v>
      </c>
      <c r="C14" s="13">
        <v>19.899999999999999</v>
      </c>
      <c r="D14" s="13">
        <v>20.100000000000001</v>
      </c>
      <c r="E14" s="13">
        <v>17.899999999999999</v>
      </c>
      <c r="F14" s="13">
        <v>16.100000000000001</v>
      </c>
      <c r="G14" s="13">
        <v>15</v>
      </c>
      <c r="H14" s="13">
        <v>14.9</v>
      </c>
      <c r="I14" s="13">
        <v>17</v>
      </c>
      <c r="J14" s="13">
        <v>18</v>
      </c>
      <c r="K14" s="13">
        <v>18.600000000000001</v>
      </c>
      <c r="L14" s="1"/>
      <c r="M14" s="1"/>
      <c r="N14" s="2"/>
    </row>
    <row r="15" spans="1:14">
      <c r="A15" s="5" t="s">
        <v>15</v>
      </c>
      <c r="B15" s="13">
        <v>10.9</v>
      </c>
      <c r="C15" s="13">
        <v>11.7</v>
      </c>
      <c r="D15" s="13">
        <v>8.1</v>
      </c>
      <c r="E15" s="13">
        <v>5</v>
      </c>
      <c r="F15" s="13">
        <v>6.6</v>
      </c>
      <c r="G15" s="13">
        <v>4.0999999999999996</v>
      </c>
      <c r="H15" s="13">
        <v>8.6999999999999993</v>
      </c>
      <c r="I15" s="13">
        <v>14.3</v>
      </c>
      <c r="J15" s="13">
        <v>14.1</v>
      </c>
      <c r="K15" s="13">
        <v>15</v>
      </c>
      <c r="L15" s="1"/>
      <c r="M15" s="1"/>
      <c r="N15" s="2"/>
    </row>
    <row r="16" spans="1:14">
      <c r="A16" s="5" t="s">
        <v>16</v>
      </c>
      <c r="B16" s="13">
        <v>20.100000000000001</v>
      </c>
      <c r="C16" s="13">
        <v>18.399999999999999</v>
      </c>
      <c r="D16" s="13">
        <v>16.100000000000001</v>
      </c>
      <c r="E16" s="13">
        <v>14.9</v>
      </c>
      <c r="F16" s="13">
        <v>15</v>
      </c>
      <c r="G16" s="13">
        <v>14.1</v>
      </c>
      <c r="H16" s="13">
        <v>14.6</v>
      </c>
      <c r="I16" s="13">
        <v>17</v>
      </c>
      <c r="J16" s="13">
        <v>17.8</v>
      </c>
      <c r="K16" s="13">
        <v>20.8</v>
      </c>
      <c r="L16" s="1"/>
      <c r="M16" s="1"/>
      <c r="N16" s="2"/>
    </row>
    <row r="17" spans="1:14">
      <c r="A17" s="5" t="s">
        <v>17</v>
      </c>
      <c r="B17" s="13">
        <v>15.9</v>
      </c>
      <c r="C17" s="13">
        <v>15.7</v>
      </c>
      <c r="D17" s="13">
        <v>11.8</v>
      </c>
      <c r="E17" s="13">
        <v>9.5</v>
      </c>
      <c r="F17" s="13">
        <v>9.4</v>
      </c>
      <c r="G17" s="13">
        <v>9.1</v>
      </c>
      <c r="H17" s="13">
        <v>9.6999999999999993</v>
      </c>
      <c r="I17" s="13">
        <v>10.3</v>
      </c>
      <c r="J17" s="13">
        <v>12.2</v>
      </c>
      <c r="K17" s="13">
        <v>15.1</v>
      </c>
      <c r="L17" s="1"/>
      <c r="M17" s="1"/>
      <c r="N17" s="2"/>
    </row>
    <row r="18" spans="1:14">
      <c r="A18" s="5" t="s">
        <v>18</v>
      </c>
      <c r="B18" s="13">
        <v>18.399999999999999</v>
      </c>
      <c r="C18" s="13">
        <v>16.5</v>
      </c>
      <c r="D18" s="13">
        <v>13.7</v>
      </c>
      <c r="E18" s="13">
        <v>14.7</v>
      </c>
      <c r="F18" s="13">
        <v>15.1</v>
      </c>
      <c r="G18" s="13">
        <v>14.7</v>
      </c>
      <c r="H18" s="13">
        <v>16.3</v>
      </c>
      <c r="I18" s="13">
        <v>17.100000000000001</v>
      </c>
      <c r="J18" s="13">
        <v>18.8</v>
      </c>
      <c r="K18" s="13">
        <v>21.3</v>
      </c>
      <c r="L18" s="1"/>
      <c r="M18" s="1"/>
      <c r="N18" s="2"/>
    </row>
    <row r="19" spans="1:14">
      <c r="A19" s="5" t="s">
        <v>19</v>
      </c>
      <c r="B19" s="13">
        <v>18.5</v>
      </c>
      <c r="C19" s="13">
        <v>18.100000000000001</v>
      </c>
      <c r="D19" s="13">
        <v>15.7</v>
      </c>
      <c r="E19" s="13">
        <v>16</v>
      </c>
      <c r="F19" s="13">
        <v>14.8</v>
      </c>
      <c r="G19" s="13">
        <v>13.8</v>
      </c>
      <c r="H19" s="13">
        <v>14.2</v>
      </c>
      <c r="I19" s="13">
        <v>15.7</v>
      </c>
      <c r="J19" s="13">
        <v>18.3</v>
      </c>
      <c r="K19" s="13">
        <v>20.5</v>
      </c>
      <c r="L19" s="1"/>
      <c r="M19" s="1"/>
      <c r="N19" s="2"/>
    </row>
    <row r="20" spans="1:14">
      <c r="A20" s="5" t="s">
        <v>20</v>
      </c>
      <c r="B20" s="13">
        <v>18.8</v>
      </c>
      <c r="C20" s="13">
        <v>16.899999999999999</v>
      </c>
      <c r="D20" s="13">
        <v>14.6</v>
      </c>
      <c r="E20" s="13">
        <v>15.6</v>
      </c>
      <c r="F20" s="13">
        <v>15.9</v>
      </c>
      <c r="G20" s="13">
        <v>15.4</v>
      </c>
      <c r="H20" s="13">
        <v>16.7</v>
      </c>
      <c r="I20" s="13">
        <v>17.899999999999999</v>
      </c>
      <c r="J20" s="13">
        <v>20.399999999999999</v>
      </c>
      <c r="K20" s="13">
        <v>22.9</v>
      </c>
      <c r="L20" s="1"/>
      <c r="M20" s="1"/>
      <c r="N20" s="2"/>
    </row>
    <row r="21" spans="1:14">
      <c r="A21" s="5" t="s">
        <v>21</v>
      </c>
      <c r="B21" s="13">
        <v>19.399999999999999</v>
      </c>
      <c r="C21" s="13">
        <v>15</v>
      </c>
      <c r="D21" s="13">
        <v>13.3</v>
      </c>
      <c r="E21" s="13">
        <v>14.8</v>
      </c>
      <c r="F21" s="13">
        <v>14.6</v>
      </c>
      <c r="G21" s="13">
        <v>13.4</v>
      </c>
      <c r="H21" s="13">
        <v>15.2</v>
      </c>
      <c r="I21" s="13">
        <v>16.600000000000001</v>
      </c>
      <c r="J21" s="13">
        <v>19.600000000000001</v>
      </c>
      <c r="K21" s="13">
        <v>21.6</v>
      </c>
      <c r="L21" s="1"/>
      <c r="M21" s="1"/>
      <c r="N21" s="2"/>
    </row>
    <row r="22" spans="1:14">
      <c r="A22" s="5" t="s">
        <v>22</v>
      </c>
      <c r="B22" s="13">
        <v>20.6</v>
      </c>
      <c r="C22" s="13">
        <v>15.7</v>
      </c>
      <c r="D22" s="13">
        <v>13.3</v>
      </c>
      <c r="E22" s="13">
        <v>15.5</v>
      </c>
      <c r="F22" s="13">
        <v>16.600000000000001</v>
      </c>
      <c r="G22" s="13">
        <v>15.4</v>
      </c>
      <c r="H22" s="13">
        <v>16.600000000000001</v>
      </c>
      <c r="I22" s="13">
        <v>18.600000000000001</v>
      </c>
      <c r="J22" s="13">
        <v>20.9</v>
      </c>
      <c r="K22" s="13">
        <v>22.5</v>
      </c>
      <c r="L22" s="1"/>
      <c r="M22" s="1"/>
      <c r="N22" s="2"/>
    </row>
    <row r="23" spans="1:14">
      <c r="A23" s="5" t="s">
        <v>23</v>
      </c>
      <c r="B23" s="13">
        <v>17.5</v>
      </c>
      <c r="C23" s="13">
        <v>12.8</v>
      </c>
      <c r="D23" s="13">
        <v>11.9</v>
      </c>
      <c r="E23" s="13">
        <v>13.7</v>
      </c>
      <c r="F23" s="13">
        <v>13.6</v>
      </c>
      <c r="G23" s="13">
        <v>12</v>
      </c>
      <c r="H23" s="13">
        <v>15.3</v>
      </c>
      <c r="I23" s="13">
        <v>15.4</v>
      </c>
      <c r="J23" s="13">
        <v>19</v>
      </c>
      <c r="K23" s="13">
        <v>20.9</v>
      </c>
      <c r="L23" s="1"/>
      <c r="M23" s="1"/>
      <c r="N23" s="2"/>
    </row>
    <row r="24" spans="1:14">
      <c r="A24" s="5" t="s">
        <v>24</v>
      </c>
      <c r="B24" s="13">
        <v>18.2</v>
      </c>
      <c r="C24" s="13">
        <v>12.2</v>
      </c>
      <c r="D24" s="13">
        <v>11.4</v>
      </c>
      <c r="E24" s="13">
        <v>13.2</v>
      </c>
      <c r="F24" s="13">
        <v>13.6</v>
      </c>
      <c r="G24" s="13">
        <v>12.4</v>
      </c>
      <c r="H24" s="13">
        <v>15.4</v>
      </c>
      <c r="I24" s="13">
        <v>16.2</v>
      </c>
      <c r="J24" s="13">
        <v>19.600000000000001</v>
      </c>
      <c r="K24" s="13">
        <v>20.8</v>
      </c>
      <c r="L24" s="1"/>
      <c r="M24" s="1"/>
      <c r="N24" s="2"/>
    </row>
    <row r="25" spans="1:14">
      <c r="A25" s="5" t="s">
        <v>25</v>
      </c>
      <c r="B25" s="13">
        <v>16.399999999999999</v>
      </c>
      <c r="C25" s="13">
        <v>10.8</v>
      </c>
      <c r="D25" s="13">
        <v>9.6</v>
      </c>
      <c r="E25" s="13">
        <v>12.2</v>
      </c>
      <c r="F25" s="13">
        <v>12.9</v>
      </c>
      <c r="G25" s="13">
        <v>12.6</v>
      </c>
      <c r="H25" s="13">
        <v>15.2</v>
      </c>
      <c r="I25" s="13">
        <v>16.899999999999999</v>
      </c>
      <c r="J25" s="13">
        <v>19.100000000000001</v>
      </c>
      <c r="K25" s="13">
        <v>20.3</v>
      </c>
      <c r="L25" s="1"/>
      <c r="M25" s="1"/>
      <c r="N25" s="2"/>
    </row>
    <row r="26" spans="1:14">
      <c r="A26" s="5" t="s">
        <v>26</v>
      </c>
      <c r="B26" s="13">
        <v>18.2</v>
      </c>
      <c r="C26" s="13">
        <v>14.1</v>
      </c>
      <c r="D26" s="13">
        <v>12</v>
      </c>
      <c r="E26" s="13">
        <v>13.8</v>
      </c>
      <c r="F26" s="13">
        <v>14.4</v>
      </c>
      <c r="G26" s="13">
        <v>13.8</v>
      </c>
      <c r="H26" s="13">
        <v>16.2</v>
      </c>
      <c r="I26" s="13">
        <v>17.5</v>
      </c>
      <c r="J26" s="13">
        <v>19.3</v>
      </c>
      <c r="K26" s="13">
        <v>20.3</v>
      </c>
      <c r="L26" s="1"/>
      <c r="M26" s="1"/>
      <c r="N26" s="2"/>
    </row>
    <row r="27" spans="1:14">
      <c r="A27" s="5" t="s">
        <v>27</v>
      </c>
      <c r="B27" s="13">
        <v>18.600000000000001</v>
      </c>
      <c r="C27" s="13">
        <v>16</v>
      </c>
      <c r="D27" s="13">
        <v>13.2</v>
      </c>
      <c r="E27" s="13">
        <v>14.1</v>
      </c>
      <c r="F27" s="13">
        <v>14.2</v>
      </c>
      <c r="G27" s="13">
        <v>13.1</v>
      </c>
      <c r="H27" s="13">
        <v>15.6</v>
      </c>
      <c r="I27" s="13">
        <v>18.2</v>
      </c>
      <c r="J27" s="13">
        <v>19.399999999999999</v>
      </c>
      <c r="K27" s="13">
        <v>20.3</v>
      </c>
      <c r="L27" s="1"/>
      <c r="M27" s="1"/>
      <c r="N27" s="2"/>
    </row>
    <row r="28" spans="1:14">
      <c r="A28" s="5" t="s">
        <v>28</v>
      </c>
      <c r="B28" s="13">
        <v>18.600000000000001</v>
      </c>
      <c r="C28" s="13">
        <v>16</v>
      </c>
      <c r="D28" s="13">
        <v>13.1</v>
      </c>
      <c r="E28" s="13">
        <v>13.9</v>
      </c>
      <c r="F28" s="13">
        <v>14.9</v>
      </c>
      <c r="G28" s="13">
        <v>14.4</v>
      </c>
      <c r="H28" s="13">
        <v>16.5</v>
      </c>
      <c r="I28" s="13">
        <v>18.3</v>
      </c>
      <c r="J28" s="13">
        <v>19.399999999999999</v>
      </c>
      <c r="K28" s="13">
        <v>21.2</v>
      </c>
      <c r="L28" s="1"/>
      <c r="M28" s="1"/>
      <c r="N28" s="2"/>
    </row>
    <row r="29" spans="1:14">
      <c r="A29" s="5" t="s">
        <v>29</v>
      </c>
      <c r="B29" s="13">
        <v>19.3</v>
      </c>
      <c r="C29" s="13">
        <v>17.3</v>
      </c>
      <c r="D29" s="13">
        <v>14.3</v>
      </c>
      <c r="E29" s="13">
        <v>14.5</v>
      </c>
      <c r="F29" s="13">
        <v>15.3</v>
      </c>
      <c r="G29" s="13">
        <v>15</v>
      </c>
      <c r="H29" s="13">
        <v>17</v>
      </c>
      <c r="I29" s="13">
        <v>18.399999999999999</v>
      </c>
      <c r="J29" s="13">
        <v>20.2</v>
      </c>
      <c r="K29" s="13">
        <v>21</v>
      </c>
      <c r="L29" s="1"/>
      <c r="M29" s="1"/>
      <c r="N29" s="2"/>
    </row>
    <row r="30" spans="1:14">
      <c r="A30" s="5" t="s">
        <v>30</v>
      </c>
      <c r="B30" s="13">
        <v>19</v>
      </c>
      <c r="C30" s="13">
        <v>15.9</v>
      </c>
      <c r="D30" s="13">
        <v>12.8</v>
      </c>
      <c r="E30" s="13">
        <v>14.7</v>
      </c>
      <c r="F30" s="13">
        <v>14.8</v>
      </c>
      <c r="G30" s="13">
        <v>13.3</v>
      </c>
      <c r="H30" s="13">
        <v>16.7</v>
      </c>
      <c r="I30" s="13">
        <v>18</v>
      </c>
      <c r="J30" s="13">
        <v>19</v>
      </c>
      <c r="K30" s="13">
        <v>20</v>
      </c>
      <c r="L30" s="1"/>
      <c r="M30" s="1"/>
      <c r="N30" s="2"/>
    </row>
    <row r="31" spans="1:14">
      <c r="A31" s="5" t="s">
        <v>31</v>
      </c>
      <c r="B31" s="13">
        <v>20.7</v>
      </c>
      <c r="C31" s="13">
        <v>16.100000000000001</v>
      </c>
      <c r="D31" s="13">
        <v>13.4</v>
      </c>
      <c r="E31" s="13">
        <v>15.7</v>
      </c>
      <c r="F31" s="13">
        <v>16.7</v>
      </c>
      <c r="G31" s="13">
        <v>15.7</v>
      </c>
      <c r="H31" s="13">
        <v>17.3</v>
      </c>
      <c r="I31" s="13">
        <v>18.8</v>
      </c>
      <c r="J31" s="13">
        <v>21.2</v>
      </c>
      <c r="K31" s="13">
        <v>22.2</v>
      </c>
      <c r="L31" s="1"/>
      <c r="M31" s="1"/>
      <c r="N31" s="2"/>
    </row>
    <row r="32" spans="1:14">
      <c r="A32" s="5" t="s">
        <v>32</v>
      </c>
      <c r="B32" s="13">
        <v>20.6</v>
      </c>
      <c r="C32" s="13">
        <v>16.899999999999999</v>
      </c>
      <c r="D32" s="13">
        <v>13.9</v>
      </c>
      <c r="E32" s="13">
        <v>15.7</v>
      </c>
      <c r="F32" s="13">
        <v>16.7</v>
      </c>
      <c r="G32" s="13">
        <v>16.100000000000001</v>
      </c>
      <c r="H32" s="13">
        <v>17.5</v>
      </c>
      <c r="I32" s="13">
        <v>19.399999999999999</v>
      </c>
      <c r="J32" s="13">
        <v>21.5</v>
      </c>
      <c r="K32" s="13">
        <v>23</v>
      </c>
      <c r="L32" s="1"/>
      <c r="M32" s="1"/>
      <c r="N32" s="2"/>
    </row>
    <row r="33" spans="1:14">
      <c r="A33" s="5" t="s">
        <v>33</v>
      </c>
      <c r="B33" s="13">
        <v>18.899999999999999</v>
      </c>
      <c r="C33" s="13">
        <v>17.600000000000001</v>
      </c>
      <c r="D33" s="13">
        <v>13.1</v>
      </c>
      <c r="E33" s="13">
        <v>14.9</v>
      </c>
      <c r="F33" s="13">
        <v>15.7</v>
      </c>
      <c r="G33" s="13">
        <v>15.1</v>
      </c>
      <c r="H33" s="13">
        <v>16.2</v>
      </c>
      <c r="I33" s="13">
        <v>18.100000000000001</v>
      </c>
      <c r="J33" s="13">
        <v>20.9</v>
      </c>
      <c r="K33" s="13">
        <v>22.3</v>
      </c>
      <c r="L33" s="1"/>
      <c r="M33" s="1"/>
      <c r="N33" s="2"/>
    </row>
    <row r="34" spans="1:14">
      <c r="A34" s="5" t="s">
        <v>34</v>
      </c>
      <c r="B34" s="13">
        <v>21.2</v>
      </c>
      <c r="C34" s="13">
        <v>18.7</v>
      </c>
      <c r="D34" s="13">
        <v>13.9</v>
      </c>
      <c r="E34" s="13">
        <v>15.3</v>
      </c>
      <c r="F34" s="13">
        <v>15.3</v>
      </c>
      <c r="G34" s="13">
        <v>15.2</v>
      </c>
      <c r="H34" s="13">
        <v>18.600000000000001</v>
      </c>
      <c r="I34" s="13">
        <v>19.100000000000001</v>
      </c>
      <c r="J34" s="13">
        <v>21</v>
      </c>
      <c r="K34" s="13">
        <v>21.9</v>
      </c>
      <c r="L34" s="1"/>
      <c r="M34" s="1"/>
      <c r="N34" s="2"/>
    </row>
    <row r="35" spans="1:14">
      <c r="A35" s="5" t="s">
        <v>35</v>
      </c>
      <c r="B35" s="13">
        <v>19.899999999999999</v>
      </c>
      <c r="C35" s="13">
        <v>16.7</v>
      </c>
      <c r="D35" s="13">
        <v>13.4</v>
      </c>
      <c r="E35" s="13">
        <v>15.1</v>
      </c>
      <c r="F35" s="13">
        <v>16.2</v>
      </c>
      <c r="G35" s="13">
        <v>15.7</v>
      </c>
      <c r="H35" s="13">
        <v>17.3</v>
      </c>
      <c r="I35" s="13">
        <v>19.3</v>
      </c>
      <c r="J35" s="13">
        <v>20.7</v>
      </c>
      <c r="K35" s="13">
        <v>22.2</v>
      </c>
      <c r="L35" s="1"/>
      <c r="M35" s="1"/>
      <c r="N35" s="2"/>
    </row>
    <row r="36" spans="1:14">
      <c r="A36" s="5" t="s">
        <v>36</v>
      </c>
      <c r="B36" s="13">
        <v>20.9</v>
      </c>
      <c r="C36" s="13">
        <v>16.399999999999999</v>
      </c>
      <c r="D36" s="13">
        <v>13.2</v>
      </c>
      <c r="E36" s="13">
        <v>16</v>
      </c>
      <c r="F36" s="13">
        <v>16.8</v>
      </c>
      <c r="G36" s="13">
        <v>17.100000000000001</v>
      </c>
      <c r="H36" s="13">
        <v>18.5</v>
      </c>
      <c r="I36" s="13">
        <v>19.7</v>
      </c>
      <c r="J36" s="13">
        <v>21.2</v>
      </c>
      <c r="K36" s="13">
        <v>22.6</v>
      </c>
      <c r="L36" s="1"/>
      <c r="M36" s="1"/>
      <c r="N36" s="2"/>
    </row>
    <row r="37" spans="1:14">
      <c r="A37" s="5" t="s">
        <v>37</v>
      </c>
      <c r="B37" s="13">
        <v>20.100000000000001</v>
      </c>
      <c r="C37" s="13">
        <v>17.8</v>
      </c>
      <c r="D37" s="13">
        <v>13.1</v>
      </c>
      <c r="E37" s="13">
        <v>15</v>
      </c>
      <c r="F37" s="13">
        <v>15.5</v>
      </c>
      <c r="G37" s="13">
        <v>15.2</v>
      </c>
      <c r="H37" s="13">
        <v>17.2</v>
      </c>
      <c r="I37" s="13">
        <v>18.3</v>
      </c>
      <c r="J37" s="13">
        <v>20.6</v>
      </c>
      <c r="K37" s="13">
        <v>22.4</v>
      </c>
      <c r="L37" s="1"/>
      <c r="M37" s="1"/>
      <c r="N37" s="2"/>
    </row>
    <row r="38" spans="1:14">
      <c r="A38" s="5" t="s">
        <v>38</v>
      </c>
      <c r="B38" s="13">
        <v>19.899999999999999</v>
      </c>
      <c r="C38" s="13">
        <v>17.8</v>
      </c>
      <c r="D38" s="13">
        <v>13.2</v>
      </c>
      <c r="E38" s="13">
        <v>15.1</v>
      </c>
      <c r="F38" s="13">
        <v>16.100000000000001</v>
      </c>
      <c r="G38" s="13">
        <v>15.3</v>
      </c>
      <c r="H38" s="13">
        <v>17</v>
      </c>
      <c r="I38" s="13">
        <v>18.600000000000001</v>
      </c>
      <c r="J38" s="13">
        <v>20.399999999999999</v>
      </c>
      <c r="K38" s="13">
        <v>22.2</v>
      </c>
      <c r="L38" s="1"/>
      <c r="M38" s="1"/>
      <c r="N38" s="2"/>
    </row>
    <row r="39" spans="1:14">
      <c r="A39" s="5" t="s">
        <v>39</v>
      </c>
      <c r="B39" s="13">
        <v>19.7</v>
      </c>
      <c r="C39" s="13">
        <v>17.399999999999999</v>
      </c>
      <c r="D39" s="13">
        <v>14.2</v>
      </c>
      <c r="E39" s="13">
        <v>15</v>
      </c>
      <c r="F39" s="13">
        <v>15.8</v>
      </c>
      <c r="G39" s="13">
        <v>15.6</v>
      </c>
      <c r="H39" s="13">
        <v>17.2</v>
      </c>
      <c r="I39" s="13">
        <v>18.399999999999999</v>
      </c>
      <c r="J39" s="13">
        <v>20.399999999999999</v>
      </c>
      <c r="K39" s="13">
        <v>22.1</v>
      </c>
      <c r="L39" s="1"/>
      <c r="M39" s="1"/>
      <c r="N39" s="2"/>
    </row>
    <row r="40" spans="1:14">
      <c r="A40" s="5" t="s">
        <v>40</v>
      </c>
      <c r="B40" s="13">
        <v>19.899999999999999</v>
      </c>
      <c r="C40" s="13">
        <v>17.2</v>
      </c>
      <c r="D40" s="13">
        <v>13.8</v>
      </c>
      <c r="E40" s="13">
        <v>14.6</v>
      </c>
      <c r="F40" s="13">
        <v>15.8</v>
      </c>
      <c r="G40" s="13">
        <v>15.2</v>
      </c>
      <c r="H40" s="13">
        <v>17.100000000000001</v>
      </c>
      <c r="I40" s="13">
        <v>18.399999999999999</v>
      </c>
      <c r="J40" s="13">
        <v>22.9</v>
      </c>
      <c r="K40" s="13">
        <v>22.3</v>
      </c>
      <c r="L40" s="1"/>
      <c r="M40" s="1"/>
      <c r="N40" s="2"/>
    </row>
    <row r="41" spans="1:14">
      <c r="A41" s="5" t="s">
        <v>41</v>
      </c>
      <c r="B41" s="13">
        <v>20.5</v>
      </c>
      <c r="C41" s="13">
        <v>17.7</v>
      </c>
      <c r="D41" s="13">
        <v>13.2</v>
      </c>
      <c r="E41" s="13">
        <v>15.2</v>
      </c>
      <c r="F41" s="13">
        <v>16.100000000000001</v>
      </c>
      <c r="G41" s="13">
        <v>16</v>
      </c>
      <c r="H41" s="13">
        <v>17.8</v>
      </c>
      <c r="I41" s="13">
        <v>19.3</v>
      </c>
      <c r="J41" s="13">
        <v>21.4</v>
      </c>
      <c r="K41" s="13">
        <v>23.4</v>
      </c>
      <c r="L41" s="1"/>
      <c r="M41" s="1"/>
      <c r="N41" s="2"/>
    </row>
    <row r="42" spans="1:14">
      <c r="A42" s="5" t="s">
        <v>42</v>
      </c>
      <c r="B42" s="13">
        <v>20</v>
      </c>
      <c r="C42" s="13">
        <v>17.7</v>
      </c>
      <c r="D42" s="13">
        <v>13.9</v>
      </c>
      <c r="E42" s="13">
        <v>15.3</v>
      </c>
      <c r="F42" s="13">
        <v>16.100000000000001</v>
      </c>
      <c r="G42" s="13">
        <v>15.5</v>
      </c>
      <c r="H42" s="13">
        <v>17.600000000000001</v>
      </c>
      <c r="I42" s="13">
        <v>18.399999999999999</v>
      </c>
      <c r="J42" s="13">
        <v>20.9</v>
      </c>
      <c r="K42" s="13">
        <v>22.7</v>
      </c>
      <c r="L42" s="1"/>
      <c r="M42" s="1"/>
      <c r="N42" s="2"/>
    </row>
    <row r="43" spans="1:14">
      <c r="A43" s="5" t="s">
        <v>43</v>
      </c>
      <c r="B43" s="13">
        <v>19.8</v>
      </c>
      <c r="C43" s="13">
        <v>17.5</v>
      </c>
      <c r="D43" s="13">
        <v>14</v>
      </c>
      <c r="E43" s="13">
        <v>14.5</v>
      </c>
      <c r="F43" s="13">
        <v>16.2</v>
      </c>
      <c r="G43" s="13">
        <v>16.399999999999999</v>
      </c>
      <c r="H43" s="13">
        <v>17.3</v>
      </c>
      <c r="I43" s="13">
        <v>18.7</v>
      </c>
      <c r="J43" s="13">
        <v>20.399999999999999</v>
      </c>
      <c r="K43" s="13">
        <v>21.4</v>
      </c>
      <c r="L43" s="1"/>
      <c r="M43" s="1"/>
      <c r="N43" s="2"/>
    </row>
    <row r="44" spans="1:14">
      <c r="A44" s="5" t="s">
        <v>44</v>
      </c>
      <c r="B44" s="13">
        <v>20.100000000000001</v>
      </c>
      <c r="C44" s="13">
        <v>17.7</v>
      </c>
      <c r="D44" s="13">
        <v>13.1</v>
      </c>
      <c r="E44" s="13">
        <v>15</v>
      </c>
      <c r="F44" s="13">
        <v>15.3</v>
      </c>
      <c r="G44" s="13">
        <v>15.1</v>
      </c>
      <c r="H44" s="13">
        <v>17.3</v>
      </c>
      <c r="I44" s="13">
        <v>18.399999999999999</v>
      </c>
      <c r="J44" s="13">
        <v>21.2</v>
      </c>
      <c r="K44" s="13">
        <v>22.5</v>
      </c>
      <c r="L44" s="1"/>
      <c r="M44" s="1"/>
      <c r="N44" s="2"/>
    </row>
    <row r="45" spans="1:14">
      <c r="A45" s="5" t="s">
        <v>45</v>
      </c>
      <c r="B45" s="13">
        <v>20.3</v>
      </c>
      <c r="C45" s="13">
        <v>18.100000000000001</v>
      </c>
      <c r="D45" s="13">
        <v>14.1</v>
      </c>
      <c r="E45" s="13">
        <v>15.7</v>
      </c>
      <c r="F45" s="13">
        <v>14</v>
      </c>
      <c r="G45" s="13">
        <v>15</v>
      </c>
      <c r="H45" s="13">
        <v>17.899999999999999</v>
      </c>
      <c r="I45" s="13">
        <v>18.100000000000001</v>
      </c>
      <c r="J45" s="13">
        <v>21.5</v>
      </c>
      <c r="K45" s="13">
        <v>22.2</v>
      </c>
      <c r="L45" s="1"/>
      <c r="M45" s="1"/>
      <c r="N45" s="2"/>
    </row>
    <row r="46" spans="1:14">
      <c r="A46" s="5" t="s">
        <v>46</v>
      </c>
      <c r="B46" s="13">
        <v>20.2</v>
      </c>
      <c r="C46" s="13">
        <v>17.899999999999999</v>
      </c>
      <c r="D46" s="13">
        <v>14.9</v>
      </c>
      <c r="E46" s="13">
        <v>15.6</v>
      </c>
      <c r="F46" s="13">
        <v>15.8</v>
      </c>
      <c r="G46" s="13">
        <v>15.8</v>
      </c>
      <c r="H46" s="13">
        <v>17.7</v>
      </c>
      <c r="I46" s="13">
        <v>18.2</v>
      </c>
      <c r="J46" s="13">
        <v>20.5</v>
      </c>
      <c r="K46" s="13">
        <v>22.3</v>
      </c>
      <c r="L46" s="1"/>
      <c r="M46" s="1"/>
      <c r="N46" s="2"/>
    </row>
    <row r="47" spans="1:14">
      <c r="A47" s="5" t="s">
        <v>47</v>
      </c>
      <c r="B47" s="13">
        <v>20.8</v>
      </c>
      <c r="C47" s="13">
        <v>18.2</v>
      </c>
      <c r="D47" s="13">
        <v>15.9</v>
      </c>
      <c r="E47" s="13">
        <v>15.1</v>
      </c>
      <c r="F47" s="13">
        <v>14.5</v>
      </c>
      <c r="G47" s="13">
        <v>14.4</v>
      </c>
      <c r="H47" s="13">
        <v>16.7</v>
      </c>
      <c r="I47" s="13">
        <v>18.7</v>
      </c>
      <c r="J47" s="13">
        <v>21</v>
      </c>
      <c r="K47" s="13">
        <v>22.3</v>
      </c>
      <c r="L47" s="1"/>
      <c r="M47" s="1"/>
      <c r="N47" s="2"/>
    </row>
    <row r="48" spans="1:14">
      <c r="A48" s="5" t="s">
        <v>48</v>
      </c>
      <c r="B48" s="13">
        <v>20.6</v>
      </c>
      <c r="C48" s="13">
        <v>18.399999999999999</v>
      </c>
      <c r="D48" s="13">
        <v>15.6</v>
      </c>
      <c r="E48" s="13">
        <v>14.7</v>
      </c>
      <c r="F48" s="13">
        <v>15</v>
      </c>
      <c r="G48" s="13">
        <v>14.8</v>
      </c>
      <c r="H48" s="13">
        <v>17.8</v>
      </c>
      <c r="I48" s="13">
        <v>17.899999999999999</v>
      </c>
      <c r="J48" s="13">
        <v>20.5</v>
      </c>
      <c r="K48" s="13">
        <v>22.2</v>
      </c>
      <c r="L48" s="1"/>
      <c r="M48" s="1"/>
      <c r="N48" s="2"/>
    </row>
    <row r="49" spans="1:14">
      <c r="A49" s="5" t="s">
        <v>49</v>
      </c>
      <c r="B49" s="13">
        <v>20.5</v>
      </c>
      <c r="C49" s="13">
        <v>19.100000000000001</v>
      </c>
      <c r="D49" s="13">
        <v>16.7</v>
      </c>
      <c r="E49" s="13">
        <v>15</v>
      </c>
      <c r="F49" s="13">
        <v>15.6</v>
      </c>
      <c r="G49" s="13">
        <v>14.5</v>
      </c>
      <c r="H49" s="13">
        <v>17.600000000000001</v>
      </c>
      <c r="I49" s="13">
        <v>18.3</v>
      </c>
      <c r="J49" s="13">
        <v>20.9</v>
      </c>
      <c r="K49" s="13">
        <v>20.8</v>
      </c>
      <c r="L49" s="1"/>
      <c r="M49" s="1"/>
      <c r="N49" s="2"/>
    </row>
    <row r="50" spans="1:14">
      <c r="A50" s="5" t="s">
        <v>50</v>
      </c>
      <c r="B50" s="13">
        <v>21.1</v>
      </c>
      <c r="C50" s="13">
        <v>19.8</v>
      </c>
      <c r="D50" s="13">
        <v>17.100000000000001</v>
      </c>
      <c r="E50" s="13">
        <v>15</v>
      </c>
      <c r="F50" s="13">
        <v>15.4</v>
      </c>
      <c r="G50" s="13">
        <v>15</v>
      </c>
      <c r="H50" s="13">
        <v>17.5</v>
      </c>
      <c r="I50" s="13">
        <v>19.100000000000001</v>
      </c>
      <c r="J50" s="13">
        <v>22.4</v>
      </c>
      <c r="K50" s="13">
        <v>21.3</v>
      </c>
      <c r="L50" s="1"/>
      <c r="M50" s="1"/>
      <c r="N50" s="2"/>
    </row>
    <row r="51" spans="1:14">
      <c r="A51" s="5" t="s">
        <v>51</v>
      </c>
      <c r="B51" s="13">
        <v>20.7</v>
      </c>
      <c r="C51" s="13">
        <v>21.8</v>
      </c>
      <c r="D51" s="13">
        <v>19.100000000000001</v>
      </c>
      <c r="E51" s="13">
        <v>15.6</v>
      </c>
      <c r="F51" s="13">
        <v>15.7</v>
      </c>
      <c r="G51" s="13">
        <v>15.1</v>
      </c>
      <c r="H51" s="13">
        <v>17.8</v>
      </c>
      <c r="I51" s="13">
        <v>20</v>
      </c>
      <c r="J51" s="13">
        <v>21.6</v>
      </c>
      <c r="K51" s="13">
        <v>21.6</v>
      </c>
      <c r="L51" s="1"/>
      <c r="M51" s="1"/>
      <c r="N51" s="2"/>
    </row>
    <row r="52" spans="1:14">
      <c r="A52" s="5" t="s">
        <v>52</v>
      </c>
      <c r="B52" s="13">
        <v>21.3</v>
      </c>
      <c r="C52" s="13">
        <v>19.600000000000001</v>
      </c>
      <c r="D52" s="13">
        <v>16.5</v>
      </c>
      <c r="E52" s="13">
        <v>15.1</v>
      </c>
      <c r="F52" s="13">
        <v>15.8</v>
      </c>
      <c r="G52" s="13">
        <v>15.3</v>
      </c>
      <c r="H52" s="13">
        <v>17.5</v>
      </c>
      <c r="I52" s="13">
        <v>18</v>
      </c>
      <c r="J52" s="13">
        <v>20</v>
      </c>
      <c r="K52" s="13">
        <v>21.7</v>
      </c>
      <c r="L52" s="1"/>
      <c r="M52" s="1"/>
      <c r="N52" s="2"/>
    </row>
    <row r="53" spans="1:14">
      <c r="A53" s="5" t="s">
        <v>53</v>
      </c>
      <c r="B53" s="13">
        <v>21</v>
      </c>
      <c r="C53" s="13">
        <v>21.6</v>
      </c>
      <c r="D53" s="13">
        <v>17.100000000000001</v>
      </c>
      <c r="E53" s="13">
        <v>14.4</v>
      </c>
      <c r="F53" s="13">
        <v>15.6</v>
      </c>
      <c r="G53" s="13">
        <v>15.7</v>
      </c>
      <c r="H53" s="13">
        <v>18</v>
      </c>
      <c r="I53" s="13">
        <v>18.399999999999999</v>
      </c>
      <c r="J53" s="13">
        <v>20.5</v>
      </c>
      <c r="K53" s="13">
        <v>21.9</v>
      </c>
      <c r="L53" s="1"/>
      <c r="M53" s="1"/>
      <c r="N53" s="2"/>
    </row>
    <row r="54" spans="1:14">
      <c r="A54" s="5" t="s">
        <v>54</v>
      </c>
      <c r="B54" s="13">
        <v>21.1</v>
      </c>
      <c r="C54" s="13">
        <v>21.3</v>
      </c>
      <c r="D54" s="13">
        <v>18.3</v>
      </c>
      <c r="E54" s="13">
        <v>14.5</v>
      </c>
      <c r="F54" s="13">
        <v>16</v>
      </c>
      <c r="G54" s="13">
        <v>15.4</v>
      </c>
      <c r="H54" s="13">
        <v>18</v>
      </c>
      <c r="I54" s="13">
        <v>18.5</v>
      </c>
      <c r="J54" s="13">
        <v>20.2</v>
      </c>
      <c r="K54" s="13">
        <v>21.6</v>
      </c>
      <c r="L54" s="1"/>
      <c r="M54" s="1"/>
      <c r="N54" s="2"/>
    </row>
    <row r="55" spans="1:14">
      <c r="A55" s="5" t="s">
        <v>55</v>
      </c>
      <c r="B55" s="13">
        <v>21.2</v>
      </c>
      <c r="C55" s="13">
        <v>21.6</v>
      </c>
      <c r="D55" s="13">
        <v>19.8</v>
      </c>
      <c r="E55" s="13">
        <v>15.4</v>
      </c>
      <c r="F55" s="13">
        <v>16.7</v>
      </c>
      <c r="G55" s="13">
        <v>15.6</v>
      </c>
      <c r="H55" s="13">
        <v>18</v>
      </c>
      <c r="I55" s="13">
        <v>19.100000000000001</v>
      </c>
      <c r="J55" s="13">
        <v>20.9</v>
      </c>
      <c r="K55" s="13">
        <v>22.4</v>
      </c>
      <c r="L55" s="1"/>
      <c r="M55" s="1"/>
      <c r="N55" s="2"/>
    </row>
    <row r="56" spans="1:14">
      <c r="A56" s="5" t="s">
        <v>56</v>
      </c>
      <c r="B56" s="13">
        <v>20.9</v>
      </c>
      <c r="C56" s="13">
        <v>21.1</v>
      </c>
      <c r="D56" s="13">
        <v>19.600000000000001</v>
      </c>
      <c r="E56" s="13">
        <v>15.6</v>
      </c>
      <c r="F56" s="13">
        <v>15.7</v>
      </c>
      <c r="G56" s="13">
        <v>15.4</v>
      </c>
      <c r="H56" s="13">
        <v>18</v>
      </c>
      <c r="I56" s="13">
        <v>17.600000000000001</v>
      </c>
      <c r="J56" s="13">
        <v>20.9</v>
      </c>
      <c r="K56" s="13">
        <v>22.5</v>
      </c>
      <c r="L56" s="1"/>
      <c r="M56" s="1"/>
      <c r="N56" s="2"/>
    </row>
    <row r="57" spans="1:14">
      <c r="A57" s="5" t="s">
        <v>57</v>
      </c>
      <c r="B57" s="13">
        <v>20.9</v>
      </c>
      <c r="C57" s="13">
        <v>21.8</v>
      </c>
      <c r="D57" s="13">
        <v>20.100000000000001</v>
      </c>
      <c r="E57" s="13">
        <v>15.7</v>
      </c>
      <c r="F57" s="13">
        <v>16.100000000000001</v>
      </c>
      <c r="G57" s="13">
        <v>16.600000000000001</v>
      </c>
      <c r="H57" s="13">
        <v>18</v>
      </c>
      <c r="I57" s="13">
        <v>18.5</v>
      </c>
      <c r="J57" s="13">
        <v>20.8</v>
      </c>
      <c r="K57" s="13">
        <v>22.3</v>
      </c>
      <c r="L57" s="1"/>
      <c r="M57" s="1"/>
      <c r="N57" s="2"/>
    </row>
    <row r="58" spans="1:14">
      <c r="A58" s="5" t="s">
        <v>58</v>
      </c>
      <c r="B58" s="13">
        <v>22.7</v>
      </c>
      <c r="C58" s="13">
        <v>22.7</v>
      </c>
      <c r="D58" s="13">
        <v>22.1</v>
      </c>
      <c r="E58" s="13">
        <v>18.3</v>
      </c>
      <c r="F58" s="13">
        <v>15.6</v>
      </c>
      <c r="G58" s="13">
        <v>15.7</v>
      </c>
      <c r="H58" s="13">
        <v>18.600000000000001</v>
      </c>
      <c r="I58" s="13">
        <v>19.600000000000001</v>
      </c>
      <c r="J58" s="13">
        <v>21.7</v>
      </c>
      <c r="K58" s="13">
        <v>23</v>
      </c>
      <c r="L58" s="1"/>
      <c r="M58" s="1"/>
      <c r="N58" s="2"/>
    </row>
    <row r="59" spans="1:14">
      <c r="A59" s="5" t="s">
        <v>59</v>
      </c>
      <c r="B59" s="13">
        <v>22.3</v>
      </c>
      <c r="C59" s="13">
        <v>22.3</v>
      </c>
      <c r="D59" s="13">
        <v>21.2</v>
      </c>
      <c r="E59" s="13">
        <v>18.8</v>
      </c>
      <c r="F59" s="13">
        <v>15.9</v>
      </c>
      <c r="G59" s="13">
        <v>16.7</v>
      </c>
      <c r="H59" s="13">
        <v>18.2</v>
      </c>
      <c r="I59" s="13">
        <v>19.3</v>
      </c>
      <c r="J59" s="13">
        <v>21.2</v>
      </c>
      <c r="K59" s="13">
        <v>22.4</v>
      </c>
      <c r="L59" s="1"/>
      <c r="M59" s="1"/>
      <c r="N59" s="2"/>
    </row>
    <row r="60" spans="1:14">
      <c r="A60" s="5" t="s">
        <v>60</v>
      </c>
      <c r="B60" s="13">
        <v>22.7</v>
      </c>
      <c r="C60" s="13">
        <v>22.7</v>
      </c>
      <c r="D60" s="13">
        <v>22</v>
      </c>
      <c r="E60" s="13">
        <v>22.1</v>
      </c>
      <c r="F60" s="13">
        <v>19.3</v>
      </c>
      <c r="G60" s="13">
        <v>19.5</v>
      </c>
      <c r="H60" s="13">
        <v>20.5</v>
      </c>
      <c r="I60" s="13">
        <v>21.2</v>
      </c>
      <c r="J60" s="13">
        <v>23.5</v>
      </c>
      <c r="K60" s="13">
        <v>25.2</v>
      </c>
      <c r="L60" s="1"/>
      <c r="M60" s="1"/>
      <c r="N60" s="2"/>
    </row>
    <row r="61" spans="1:14">
      <c r="A61" s="5" t="s">
        <v>61</v>
      </c>
      <c r="B61" s="13">
        <v>23</v>
      </c>
      <c r="C61" s="13">
        <v>22.9</v>
      </c>
      <c r="D61" s="13">
        <v>21.7</v>
      </c>
      <c r="E61" s="13">
        <v>21.8</v>
      </c>
      <c r="F61" s="13">
        <v>20.8</v>
      </c>
      <c r="G61" s="13">
        <v>20</v>
      </c>
      <c r="H61" s="13">
        <v>20.399999999999999</v>
      </c>
      <c r="I61" s="13">
        <v>21.2</v>
      </c>
      <c r="J61" s="13">
        <v>23.8</v>
      </c>
      <c r="K61" s="13">
        <v>24.7</v>
      </c>
      <c r="L61" s="1"/>
      <c r="M61" s="1"/>
      <c r="N61" s="2"/>
    </row>
    <row r="62" spans="1:14">
      <c r="A62" s="5" t="s">
        <v>62</v>
      </c>
      <c r="B62" s="13">
        <v>23.9</v>
      </c>
      <c r="C62" s="13">
        <v>23.1</v>
      </c>
      <c r="D62" s="13">
        <v>22.5</v>
      </c>
      <c r="E62" s="13">
        <v>22.5</v>
      </c>
      <c r="F62" s="13">
        <v>21.8</v>
      </c>
      <c r="G62" s="13">
        <v>21.5</v>
      </c>
      <c r="H62" s="13">
        <v>21.2</v>
      </c>
      <c r="I62" s="13">
        <v>22.2</v>
      </c>
      <c r="J62" s="13">
        <v>24.5</v>
      </c>
      <c r="K62" s="13">
        <v>25.3</v>
      </c>
      <c r="L62" s="1"/>
      <c r="M62" s="1"/>
      <c r="N62" s="2"/>
    </row>
    <row r="63" spans="1:14">
      <c r="A63" s="5" t="s">
        <v>63</v>
      </c>
      <c r="B63" s="13">
        <v>23.6</v>
      </c>
      <c r="C63" s="13">
        <v>23.1</v>
      </c>
      <c r="D63" s="13">
        <v>22.3</v>
      </c>
      <c r="E63" s="13">
        <v>22.9</v>
      </c>
      <c r="F63" s="13">
        <v>22</v>
      </c>
      <c r="G63" s="13">
        <v>21.8</v>
      </c>
      <c r="H63" s="13">
        <v>21.8</v>
      </c>
      <c r="I63" s="13">
        <v>24.1</v>
      </c>
      <c r="J63" s="13">
        <v>23.6</v>
      </c>
      <c r="K63" s="13">
        <v>25.3</v>
      </c>
      <c r="L63" s="1"/>
      <c r="M63" s="1"/>
      <c r="N63" s="2"/>
    </row>
    <row r="64" spans="1:14">
      <c r="A64" s="5" t="s">
        <v>64</v>
      </c>
      <c r="B64" s="13">
        <v>24.4</v>
      </c>
      <c r="C64" s="13">
        <v>24</v>
      </c>
      <c r="D64" s="13">
        <v>24</v>
      </c>
      <c r="E64" s="13">
        <v>24.1</v>
      </c>
      <c r="F64" s="13">
        <v>23.2</v>
      </c>
      <c r="G64" s="13">
        <v>22.4</v>
      </c>
      <c r="H64" s="13">
        <v>22.7</v>
      </c>
      <c r="I64" s="13">
        <v>24.1</v>
      </c>
      <c r="J64" s="13">
        <v>25.5</v>
      </c>
      <c r="K64" s="13">
        <v>26.5</v>
      </c>
      <c r="L64" s="1"/>
      <c r="M64" s="1"/>
      <c r="N64" s="2"/>
    </row>
    <row r="65" spans="1:14">
      <c r="A65" s="5" t="s">
        <v>65</v>
      </c>
      <c r="B65" s="13">
        <v>23.3</v>
      </c>
      <c r="C65" s="13">
        <v>23.7</v>
      </c>
      <c r="D65" s="13">
        <v>23.5</v>
      </c>
      <c r="E65" s="13">
        <v>24.1</v>
      </c>
      <c r="F65" s="13">
        <v>23.3</v>
      </c>
      <c r="G65" s="13">
        <v>22.3</v>
      </c>
      <c r="H65" s="13">
        <v>22.7</v>
      </c>
      <c r="I65" s="13">
        <v>23.4</v>
      </c>
      <c r="J65" s="13">
        <v>24.8</v>
      </c>
      <c r="K65" s="13">
        <v>25.1</v>
      </c>
      <c r="L65" s="1"/>
      <c r="M65" s="1"/>
      <c r="N65" s="2"/>
    </row>
    <row r="66" spans="1:14">
      <c r="A66" s="5" t="s">
        <v>66</v>
      </c>
      <c r="B66" s="13">
        <v>24.6</v>
      </c>
      <c r="C66" s="13">
        <v>24.9</v>
      </c>
      <c r="D66" s="13">
        <v>24.4</v>
      </c>
      <c r="E66" s="13">
        <v>24</v>
      </c>
      <c r="F66" s="13">
        <v>24.3</v>
      </c>
      <c r="G66" s="13">
        <v>23.8</v>
      </c>
      <c r="H66" s="13">
        <v>23.7</v>
      </c>
      <c r="I66" s="13">
        <v>24.1</v>
      </c>
      <c r="J66" s="13">
        <v>25.3</v>
      </c>
      <c r="K66" s="13">
        <v>25.4</v>
      </c>
      <c r="L66" s="1"/>
      <c r="M66" s="1"/>
      <c r="N66" s="2"/>
    </row>
    <row r="67" spans="1:14">
      <c r="A67" s="5" t="s">
        <v>67</v>
      </c>
      <c r="B67" s="13">
        <v>26.3</v>
      </c>
      <c r="C67" s="13">
        <v>25.9</v>
      </c>
      <c r="D67" s="13">
        <v>25.1</v>
      </c>
      <c r="E67" s="13">
        <v>24.8</v>
      </c>
      <c r="F67" s="13">
        <v>24.8</v>
      </c>
      <c r="G67" s="13">
        <v>24.6</v>
      </c>
      <c r="H67" s="13">
        <v>24.8</v>
      </c>
      <c r="I67" s="13">
        <v>25.4</v>
      </c>
      <c r="J67" s="13">
        <v>26.3</v>
      </c>
      <c r="K67" s="13">
        <v>26.9</v>
      </c>
      <c r="L67" s="1"/>
      <c r="M67" s="1"/>
      <c r="N67" s="2"/>
    </row>
    <row r="68" spans="1:14">
      <c r="A68" s="5" t="s">
        <v>68</v>
      </c>
      <c r="B68" s="13">
        <v>26.1</v>
      </c>
      <c r="C68" s="13">
        <v>25.9</v>
      </c>
      <c r="D68" s="13">
        <v>25.5</v>
      </c>
      <c r="E68" s="13">
        <v>25.9</v>
      </c>
      <c r="F68" s="13">
        <v>25.2</v>
      </c>
      <c r="G68" s="13">
        <v>24.3</v>
      </c>
      <c r="H68" s="13">
        <v>24.6</v>
      </c>
      <c r="I68" s="13">
        <v>25.5</v>
      </c>
      <c r="J68" s="13">
        <v>26.2</v>
      </c>
      <c r="K68" s="13">
        <v>27.1</v>
      </c>
      <c r="L68" s="1"/>
      <c r="M68" s="1"/>
      <c r="N68" s="2"/>
    </row>
    <row r="69" spans="1:14">
      <c r="A69" s="5" t="s">
        <v>69</v>
      </c>
      <c r="B69" s="13">
        <v>23.6</v>
      </c>
      <c r="C69" s="13">
        <v>21.9</v>
      </c>
      <c r="D69" s="13">
        <v>20.399999999999999</v>
      </c>
      <c r="E69" s="13">
        <v>20.9</v>
      </c>
      <c r="F69" s="13">
        <v>19.3</v>
      </c>
      <c r="G69" s="13">
        <v>18.899999999999999</v>
      </c>
      <c r="H69" s="13">
        <v>20.5</v>
      </c>
      <c r="I69" s="13">
        <v>23.4</v>
      </c>
      <c r="J69" s="13">
        <v>23.6</v>
      </c>
      <c r="K69" s="13">
        <v>23.6</v>
      </c>
      <c r="L69" s="1"/>
      <c r="M69" s="1"/>
      <c r="N69" s="2"/>
    </row>
    <row r="70" spans="1:14">
      <c r="A70" s="5" t="s">
        <v>70</v>
      </c>
      <c r="B70" s="13">
        <v>21.8</v>
      </c>
      <c r="C70" s="13">
        <v>20.7</v>
      </c>
      <c r="D70" s="13">
        <v>18.2</v>
      </c>
      <c r="E70" s="13">
        <v>20.2</v>
      </c>
      <c r="F70" s="13">
        <v>19.7</v>
      </c>
      <c r="G70" s="13">
        <v>18.899999999999999</v>
      </c>
      <c r="H70" s="13">
        <v>18.7</v>
      </c>
      <c r="I70" s="13">
        <v>21</v>
      </c>
      <c r="J70" s="13">
        <v>21.6</v>
      </c>
      <c r="K70" s="13">
        <v>22.5</v>
      </c>
      <c r="L70" s="1"/>
      <c r="M70" s="1"/>
      <c r="N70" s="2"/>
    </row>
    <row r="71" spans="1:14">
      <c r="A71" s="5" t="s">
        <v>71</v>
      </c>
      <c r="B71" s="13">
        <v>23.1</v>
      </c>
      <c r="C71" s="13">
        <v>21.9</v>
      </c>
      <c r="D71" s="13">
        <v>21.2</v>
      </c>
      <c r="E71" s="13">
        <v>21.2</v>
      </c>
      <c r="F71" s="13">
        <v>19.899999999999999</v>
      </c>
      <c r="G71" s="13">
        <v>18.8</v>
      </c>
      <c r="H71" s="13">
        <v>22.2</v>
      </c>
      <c r="I71" s="13">
        <v>23.2</v>
      </c>
      <c r="J71" s="13">
        <v>23.6</v>
      </c>
      <c r="K71" s="13">
        <v>24.6</v>
      </c>
      <c r="L71" s="1"/>
      <c r="M71" s="1"/>
      <c r="N71" s="2"/>
    </row>
    <row r="72" spans="1:14">
      <c r="A72" s="5" t="s">
        <v>72</v>
      </c>
      <c r="B72" s="13">
        <v>17.100000000000001</v>
      </c>
      <c r="C72" s="13">
        <v>17.3</v>
      </c>
      <c r="D72" s="13">
        <v>15.1</v>
      </c>
      <c r="E72" s="13">
        <v>15</v>
      </c>
      <c r="F72" s="13">
        <v>14.1</v>
      </c>
      <c r="G72" s="13">
        <v>13.4</v>
      </c>
      <c r="H72" s="13">
        <v>14.5</v>
      </c>
      <c r="I72" s="13">
        <v>16.2</v>
      </c>
      <c r="J72" s="13">
        <v>16.8</v>
      </c>
      <c r="K72" s="13">
        <v>17.2</v>
      </c>
      <c r="L72" s="1"/>
      <c r="M72" s="1"/>
      <c r="N72" s="2"/>
    </row>
    <row r="73" spans="1:14">
      <c r="A73" s="5" t="s">
        <v>73</v>
      </c>
      <c r="B73" s="13">
        <v>23</v>
      </c>
      <c r="C73" s="13">
        <v>22.9</v>
      </c>
      <c r="D73" s="13">
        <v>21</v>
      </c>
      <c r="E73" s="13">
        <v>19.600000000000001</v>
      </c>
      <c r="F73" s="13">
        <v>19.899999999999999</v>
      </c>
      <c r="G73" s="13">
        <v>18.600000000000001</v>
      </c>
      <c r="H73" s="13">
        <v>19.8</v>
      </c>
      <c r="I73" s="13">
        <v>21.8</v>
      </c>
      <c r="J73" s="13">
        <v>22.6</v>
      </c>
      <c r="K73" s="13">
        <v>23.3</v>
      </c>
      <c r="L73" s="1"/>
      <c r="M73" s="1"/>
      <c r="N73" s="2"/>
    </row>
    <row r="74" spans="1:14">
      <c r="A74" s="5" t="s">
        <v>74</v>
      </c>
      <c r="B74" s="13">
        <v>27.8</v>
      </c>
      <c r="C74" s="13">
        <v>27.4</v>
      </c>
      <c r="D74" s="13">
        <v>25.9</v>
      </c>
      <c r="E74" s="13">
        <v>27.1</v>
      </c>
      <c r="F74" s="13">
        <v>25.8</v>
      </c>
      <c r="G74" s="13">
        <v>25.7</v>
      </c>
      <c r="H74" s="13">
        <v>26.5</v>
      </c>
      <c r="I74" s="13">
        <v>25.9</v>
      </c>
      <c r="J74" s="13">
        <v>26.7</v>
      </c>
      <c r="K74" s="13">
        <v>27.7</v>
      </c>
      <c r="L74" s="1"/>
      <c r="M74" s="1"/>
      <c r="N74" s="2"/>
    </row>
    <row r="75" spans="1:14">
      <c r="A75" s="5" t="s">
        <v>75</v>
      </c>
      <c r="B75" s="13">
        <v>26.5</v>
      </c>
      <c r="C75" s="13">
        <v>26.1</v>
      </c>
      <c r="D75" s="13">
        <v>26</v>
      </c>
      <c r="E75" s="13">
        <v>25.7</v>
      </c>
      <c r="F75" s="13">
        <v>25.7</v>
      </c>
      <c r="G75" s="13">
        <v>25.4</v>
      </c>
      <c r="H75" s="13">
        <v>25.3</v>
      </c>
      <c r="I75" s="13">
        <v>26.1</v>
      </c>
      <c r="J75" s="13">
        <v>26.9</v>
      </c>
      <c r="K75" s="13">
        <v>27.3</v>
      </c>
      <c r="L75" s="1"/>
      <c r="M75" s="1"/>
      <c r="N75" s="2"/>
    </row>
    <row r="76" spans="1:14">
      <c r="A76" s="5" t="s">
        <v>76</v>
      </c>
      <c r="B76" s="13">
        <v>28.4</v>
      </c>
      <c r="C76" s="13">
        <v>28.1</v>
      </c>
      <c r="D76" s="13">
        <v>27.4</v>
      </c>
      <c r="E76" s="13">
        <v>25.8</v>
      </c>
      <c r="F76" s="13">
        <v>26.1</v>
      </c>
      <c r="G76" s="13">
        <v>27</v>
      </c>
      <c r="H76" s="13">
        <v>26.2</v>
      </c>
      <c r="I76" s="13">
        <v>27.6</v>
      </c>
      <c r="J76" s="13">
        <v>28.3</v>
      </c>
      <c r="K76" s="13">
        <v>29</v>
      </c>
      <c r="L76" s="1"/>
      <c r="M76" s="1"/>
      <c r="N76" s="2"/>
    </row>
    <row r="77" spans="1:14">
      <c r="A77" s="5" t="s">
        <v>77</v>
      </c>
      <c r="B77" s="13">
        <v>26.8</v>
      </c>
      <c r="C77" s="13">
        <v>27.4</v>
      </c>
      <c r="D77" s="13">
        <v>25.4</v>
      </c>
      <c r="E77" s="13">
        <v>25.1</v>
      </c>
      <c r="F77" s="13">
        <v>24.6</v>
      </c>
      <c r="G77" s="13">
        <v>24.9</v>
      </c>
      <c r="H77" s="13">
        <v>24.5</v>
      </c>
      <c r="I77" s="13">
        <v>26</v>
      </c>
      <c r="J77" s="13">
        <v>26.9</v>
      </c>
      <c r="K77" s="13">
        <v>27.6</v>
      </c>
      <c r="L77" s="1"/>
      <c r="M77" s="1"/>
      <c r="N77" s="2"/>
    </row>
    <row r="78" spans="1:14">
      <c r="A78" s="5" t="s">
        <v>78</v>
      </c>
      <c r="B78" s="13">
        <v>27.2</v>
      </c>
      <c r="C78" s="13">
        <v>26.8</v>
      </c>
      <c r="D78" s="13">
        <v>25.9</v>
      </c>
      <c r="E78" s="13">
        <v>25.2</v>
      </c>
      <c r="F78" s="13">
        <v>25.7</v>
      </c>
      <c r="G78" s="13">
        <v>25.6</v>
      </c>
      <c r="H78" s="13">
        <v>25.7</v>
      </c>
      <c r="I78" s="13">
        <v>26.9</v>
      </c>
      <c r="J78" s="13">
        <v>27.3</v>
      </c>
      <c r="K78" s="13">
        <v>27.4</v>
      </c>
      <c r="L78" s="1"/>
      <c r="M78" s="1"/>
      <c r="N78" s="2"/>
    </row>
    <row r="79" spans="1:14">
      <c r="A79" s="5" t="s">
        <v>79</v>
      </c>
      <c r="B79" s="13">
        <v>26.5</v>
      </c>
      <c r="C79" s="13">
        <v>26.3</v>
      </c>
      <c r="D79" s="13">
        <v>25.8</v>
      </c>
      <c r="E79" s="13">
        <v>25.6</v>
      </c>
      <c r="F79" s="13">
        <v>25.5</v>
      </c>
      <c r="G79" s="13">
        <v>25.6</v>
      </c>
      <c r="H79" s="13">
        <v>25</v>
      </c>
      <c r="I79" s="13">
        <v>26.2</v>
      </c>
      <c r="J79" s="13">
        <v>26.5</v>
      </c>
      <c r="K79" s="13">
        <v>26.7</v>
      </c>
      <c r="L79" s="1"/>
      <c r="M79" s="1"/>
      <c r="N79" s="2"/>
    </row>
    <row r="80" spans="1:14">
      <c r="A80" s="5" t="s">
        <v>80</v>
      </c>
      <c r="B80" s="13">
        <v>27</v>
      </c>
      <c r="C80" s="13">
        <v>27.1</v>
      </c>
      <c r="D80" s="13">
        <v>26.5</v>
      </c>
      <c r="E80" s="13">
        <v>26.4</v>
      </c>
      <c r="F80" s="13">
        <v>26.7</v>
      </c>
      <c r="G80" s="13">
        <v>26.3</v>
      </c>
      <c r="H80" s="13">
        <v>26.6</v>
      </c>
      <c r="I80" s="13">
        <v>27.1</v>
      </c>
      <c r="J80" s="13">
        <v>27.5</v>
      </c>
      <c r="K80" s="13">
        <v>27.8</v>
      </c>
      <c r="L80" s="1"/>
      <c r="M80" s="1"/>
      <c r="N80" s="2"/>
    </row>
    <row r="81" spans="1:14">
      <c r="A81" s="5" t="s">
        <v>81</v>
      </c>
      <c r="B81" s="13">
        <v>27.3</v>
      </c>
      <c r="C81" s="13">
        <v>27.1</v>
      </c>
      <c r="D81" s="13">
        <v>25.9</v>
      </c>
      <c r="E81" s="13">
        <v>26.5</v>
      </c>
      <c r="F81" s="13">
        <v>25.1</v>
      </c>
      <c r="G81" s="13">
        <v>24.6</v>
      </c>
      <c r="H81" s="13">
        <v>24.5</v>
      </c>
      <c r="I81" s="13">
        <v>26.2</v>
      </c>
      <c r="J81" s="13">
        <v>26.8</v>
      </c>
      <c r="K81" s="13">
        <v>27.7</v>
      </c>
      <c r="L81" s="1"/>
      <c r="M81" s="1"/>
      <c r="N81" s="2"/>
    </row>
    <row r="82" spans="1:14">
      <c r="A82" s="5" t="s">
        <v>82</v>
      </c>
      <c r="B82" s="13">
        <v>27.8</v>
      </c>
      <c r="C82" s="13">
        <v>26.6</v>
      </c>
      <c r="D82" s="13">
        <v>26</v>
      </c>
      <c r="E82" s="13">
        <v>25.3</v>
      </c>
      <c r="F82" s="13">
        <v>24.9</v>
      </c>
      <c r="G82" s="13">
        <v>24.8</v>
      </c>
      <c r="H82" s="13">
        <v>25.4</v>
      </c>
      <c r="I82" s="13">
        <v>26.6</v>
      </c>
      <c r="J82" s="13">
        <v>26.8</v>
      </c>
      <c r="K82" s="13">
        <v>27.4</v>
      </c>
      <c r="L82" s="1"/>
      <c r="M82" s="1"/>
      <c r="N82" s="2"/>
    </row>
    <row r="83" spans="1:14">
      <c r="A83" s="5" t="s">
        <v>83</v>
      </c>
      <c r="B83" s="13">
        <v>27.4</v>
      </c>
      <c r="C83" s="13">
        <v>27.5</v>
      </c>
      <c r="D83" s="13">
        <v>26.8</v>
      </c>
      <c r="E83" s="13">
        <v>26.5</v>
      </c>
      <c r="F83" s="13">
        <v>26.5</v>
      </c>
      <c r="G83" s="13">
        <v>26.7</v>
      </c>
      <c r="H83" s="13">
        <v>26.7</v>
      </c>
      <c r="I83" s="13">
        <v>26.7</v>
      </c>
      <c r="J83" s="13">
        <v>27.2</v>
      </c>
      <c r="K83" s="13">
        <v>28</v>
      </c>
      <c r="L83" s="1"/>
      <c r="M83" s="1"/>
      <c r="N83" s="2"/>
    </row>
    <row r="84" spans="1:14">
      <c r="A84" s="5" t="s">
        <v>84</v>
      </c>
      <c r="B84" s="13">
        <v>27.4</v>
      </c>
      <c r="C84" s="13">
        <v>26.7</v>
      </c>
      <c r="D84" s="13">
        <v>25.8</v>
      </c>
      <c r="E84" s="13">
        <v>25</v>
      </c>
      <c r="F84" s="13">
        <v>24.2</v>
      </c>
      <c r="G84" s="13">
        <v>24.1</v>
      </c>
      <c r="H84" s="13">
        <v>24.7</v>
      </c>
      <c r="I84" s="13">
        <v>25.8</v>
      </c>
      <c r="J84" s="13">
        <v>27.3</v>
      </c>
      <c r="K84" s="13">
        <v>27.6</v>
      </c>
      <c r="L84" s="1"/>
      <c r="M84" s="1"/>
      <c r="N84" s="2"/>
    </row>
    <row r="85" spans="1:14">
      <c r="A85" s="5" t="s">
        <v>85</v>
      </c>
      <c r="B85" s="13">
        <v>26.9</v>
      </c>
      <c r="C85" s="13">
        <v>26.3</v>
      </c>
      <c r="D85" s="13">
        <v>25.7</v>
      </c>
      <c r="E85" s="13">
        <v>25.5</v>
      </c>
      <c r="F85" s="13">
        <v>24.7</v>
      </c>
      <c r="G85" s="13">
        <v>24.7</v>
      </c>
      <c r="H85" s="13">
        <v>24.3</v>
      </c>
      <c r="I85" s="13">
        <v>25.4</v>
      </c>
      <c r="J85" s="13">
        <v>26.2</v>
      </c>
      <c r="K85" s="13">
        <v>27.5</v>
      </c>
      <c r="L85" s="1"/>
      <c r="M85" s="1"/>
      <c r="N85" s="2"/>
    </row>
    <row r="86" spans="1:14" ht="12" thickBot="1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</row>
    <row r="87" spans="1:14" ht="12" thickTop="1"/>
  </sheetData>
  <mergeCells count="1">
    <mergeCell ref="A1:N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28.4</v>
      </c>
      <c r="F4" s="41">
        <v>27</v>
      </c>
      <c r="G4" s="41">
        <v>26.6</v>
      </c>
      <c r="H4" s="41">
        <v>26.8</v>
      </c>
      <c r="I4" s="41">
        <v>31.6</v>
      </c>
      <c r="J4" s="41">
        <v>36</v>
      </c>
      <c r="K4" s="41">
        <v>35.200000000000003</v>
      </c>
      <c r="L4" s="41">
        <v>31.2</v>
      </c>
      <c r="M4" s="88">
        <f t="shared" ref="M4:M25" si="0">IF(COUNT(F4,H4,J4,L4)&gt;=3,AVERAGE(E4:L4),"")</f>
        <v>30.35</v>
      </c>
      <c r="N4" s="41">
        <v>26.6</v>
      </c>
      <c r="O4" s="53">
        <v>36.299999999999997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290</v>
      </c>
      <c r="X4" s="41" t="s">
        <v>313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92.14</v>
      </c>
      <c r="AE4" s="52">
        <v>98.25</v>
      </c>
      <c r="AF4" s="52">
        <v>98.25</v>
      </c>
      <c r="AG4" s="52">
        <v>100</v>
      </c>
      <c r="AH4" s="52">
        <v>74.88</v>
      </c>
      <c r="AI4" s="52">
        <v>59.25</v>
      </c>
      <c r="AJ4" s="52">
        <v>52.12</v>
      </c>
      <c r="AK4" s="52">
        <v>71.78</v>
      </c>
      <c r="AL4" s="54">
        <f t="shared" ref="AL4:AL25" si="1">IF(COUNT(AE4,AG4,AI4,AK4)&gt;2,AVERAGE(AD4:AK4),"")</f>
        <v>80.833749999999995</v>
      </c>
      <c r="AM4" s="54">
        <f t="shared" ref="AM4:AM25" si="2">IF(COUNT(AE4,AG4,AI4,AK4)&gt;2,MIN(AD4:AK4),"")</f>
        <v>52.12</v>
      </c>
      <c r="AN4" s="55">
        <v>1010.1</v>
      </c>
      <c r="AO4" s="52">
        <v>1009.9</v>
      </c>
      <c r="AP4" s="52">
        <v>1009.2</v>
      </c>
      <c r="AQ4" s="52">
        <v>1009.6</v>
      </c>
      <c r="AR4" s="52">
        <v>1009</v>
      </c>
      <c r="AS4" s="52">
        <v>1006.6</v>
      </c>
      <c r="AT4" s="52">
        <v>1004.2</v>
      </c>
      <c r="AU4" s="56">
        <v>1004.9</v>
      </c>
      <c r="AV4" s="51">
        <f t="shared" ref="AV4:BC10" si="3">IF(RIGHT(V4,2)="","",IF(RIGHT(V4,2)="LG",0,INT(RIGHT(V4,2))))</f>
        <v>0</v>
      </c>
      <c r="AW4" s="51">
        <f t="shared" si="3"/>
        <v>2</v>
      </c>
      <c r="AX4" s="51">
        <f t="shared" si="3"/>
        <v>2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S02</v>
      </c>
      <c r="BE4" s="177" t="s">
        <v>288</v>
      </c>
      <c r="BF4" s="181">
        <v>2</v>
      </c>
      <c r="BG4" s="114">
        <f t="shared" ref="BG4:BG10" si="5">IF(COUNT(F4,H4)&gt;=1,AVERAGE(E4:H4),"")</f>
        <v>27.2</v>
      </c>
      <c r="BH4" s="115">
        <f t="shared" ref="BH4:BH10" si="6">IF(COUNT(J4,L4)&gt;=1,AVERAGE(I4:L4),"")</f>
        <v>33.5</v>
      </c>
      <c r="BI4" s="459" t="s">
        <v>331</v>
      </c>
      <c r="BJ4" s="460" t="s">
        <v>324</v>
      </c>
      <c r="BK4" s="460" t="s">
        <v>387</v>
      </c>
      <c r="BL4" s="460" t="s">
        <v>387</v>
      </c>
      <c r="BM4" s="460" t="s">
        <v>287</v>
      </c>
      <c r="BN4" s="460" t="s">
        <v>285</v>
      </c>
      <c r="BO4" s="460" t="s">
        <v>287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28.4</v>
      </c>
      <c r="G5" s="41"/>
      <c r="H5" s="41">
        <v>28.3</v>
      </c>
      <c r="I5" s="41"/>
      <c r="J5" s="41">
        <v>32.9</v>
      </c>
      <c r="K5" s="41"/>
      <c r="L5" s="41">
        <v>29.8</v>
      </c>
      <c r="M5" s="88">
        <f t="shared" si="0"/>
        <v>29.849999999999998</v>
      </c>
      <c r="N5" s="41">
        <v>27.5</v>
      </c>
      <c r="O5" s="53">
        <v>33.5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302</v>
      </c>
      <c r="X5" s="41"/>
      <c r="Y5" s="41" t="s">
        <v>284</v>
      </c>
      <c r="Z5" s="41"/>
      <c r="AA5" s="41" t="s">
        <v>302</v>
      </c>
      <c r="AB5" s="41"/>
      <c r="AC5" s="37" t="s">
        <v>336</v>
      </c>
      <c r="AD5" s="52"/>
      <c r="AE5" s="52">
        <v>90.53</v>
      </c>
      <c r="AF5" s="52"/>
      <c r="AG5" s="52">
        <v>89.46</v>
      </c>
      <c r="AH5" s="52"/>
      <c r="AI5" s="52">
        <v>67.16</v>
      </c>
      <c r="AJ5" s="52"/>
      <c r="AK5" s="52">
        <v>76.400000000000006</v>
      </c>
      <c r="AL5" s="54">
        <f t="shared" si="1"/>
        <v>80.887500000000003</v>
      </c>
      <c r="AM5" s="54">
        <f t="shared" si="2"/>
        <v>67.16</v>
      </c>
      <c r="AN5" s="55"/>
      <c r="AO5" s="52">
        <v>1010.1</v>
      </c>
      <c r="AP5" s="52"/>
      <c r="AQ5" s="52">
        <v>1009.7</v>
      </c>
      <c r="AR5" s="52"/>
      <c r="AS5" s="52">
        <v>1008.7</v>
      </c>
      <c r="AT5" s="52"/>
      <c r="AU5" s="56">
        <v>1005.8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28.35</v>
      </c>
      <c r="BH5" s="115">
        <f t="shared" si="6"/>
        <v>31.35</v>
      </c>
      <c r="BI5" s="450"/>
      <c r="BJ5" s="451" t="s">
        <v>309</v>
      </c>
      <c r="BK5" s="451"/>
      <c r="BL5" s="451" t="s">
        <v>340</v>
      </c>
      <c r="BM5" s="451"/>
      <c r="BN5" s="451" t="s">
        <v>287</v>
      </c>
      <c r="BO5" s="451"/>
      <c r="BP5" s="452" t="s">
        <v>366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29.9</v>
      </c>
      <c r="G6" s="41"/>
      <c r="H6" s="41">
        <v>29.3</v>
      </c>
      <c r="I6" s="41"/>
      <c r="J6" s="41">
        <v>33.799999999999997</v>
      </c>
      <c r="K6" s="41"/>
      <c r="L6" s="41">
        <v>31</v>
      </c>
      <c r="M6" s="88">
        <f t="shared" si="0"/>
        <v>31</v>
      </c>
      <c r="N6" s="41">
        <v>28.6</v>
      </c>
      <c r="O6" s="53">
        <v>34.200000000000003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355</v>
      </c>
      <c r="X6" s="41"/>
      <c r="Y6" s="41" t="s">
        <v>355</v>
      </c>
      <c r="Z6" s="41"/>
      <c r="AA6" s="41" t="s">
        <v>319</v>
      </c>
      <c r="AB6" s="41"/>
      <c r="AC6" s="37" t="s">
        <v>290</v>
      </c>
      <c r="AD6" s="52"/>
      <c r="AE6" s="52">
        <v>82.04</v>
      </c>
      <c r="AF6" s="52"/>
      <c r="AG6" s="52">
        <v>83.93</v>
      </c>
      <c r="AH6" s="52"/>
      <c r="AI6" s="52">
        <v>60.89</v>
      </c>
      <c r="AJ6" s="52"/>
      <c r="AK6" s="52">
        <v>70.48</v>
      </c>
      <c r="AL6" s="54">
        <f t="shared" si="1"/>
        <v>74.335000000000008</v>
      </c>
      <c r="AM6" s="54">
        <f t="shared" si="2"/>
        <v>60.89</v>
      </c>
      <c r="AN6" s="55"/>
      <c r="AO6" s="52">
        <v>1008.9</v>
      </c>
      <c r="AP6" s="52"/>
      <c r="AQ6" s="52">
        <v>1008.5</v>
      </c>
      <c r="AR6" s="52"/>
      <c r="AS6" s="52">
        <v>1007.5</v>
      </c>
      <c r="AT6" s="52"/>
      <c r="AU6" s="56">
        <v>1005.7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S02</v>
      </c>
      <c r="BE6" s="177" t="s">
        <v>288</v>
      </c>
      <c r="BF6" s="181">
        <v>2</v>
      </c>
      <c r="BG6" s="114">
        <f t="shared" si="5"/>
        <v>29.6</v>
      </c>
      <c r="BH6" s="115">
        <f t="shared" si="6"/>
        <v>32.4</v>
      </c>
      <c r="BI6" s="450"/>
      <c r="BJ6" s="451" t="s">
        <v>287</v>
      </c>
      <c r="BK6" s="451"/>
      <c r="BL6" s="451" t="s">
        <v>306</v>
      </c>
      <c r="BM6" s="451"/>
      <c r="BN6" s="451" t="s">
        <v>339</v>
      </c>
      <c r="BO6" s="451"/>
      <c r="BP6" s="452" t="s">
        <v>312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26.2</v>
      </c>
      <c r="G7" s="51"/>
      <c r="H7" s="51">
        <v>27</v>
      </c>
      <c r="I7" s="51"/>
      <c r="J7" s="51">
        <v>34</v>
      </c>
      <c r="K7" s="51"/>
      <c r="L7" s="51">
        <v>30</v>
      </c>
      <c r="M7" s="88">
        <f t="shared" si="0"/>
        <v>29.3</v>
      </c>
      <c r="N7" s="51">
        <v>25.8</v>
      </c>
      <c r="O7" s="76">
        <v>34.200000000000003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305</v>
      </c>
      <c r="AB7" s="41"/>
      <c r="AC7" s="37" t="s">
        <v>284</v>
      </c>
      <c r="AD7" s="52"/>
      <c r="AE7" s="52">
        <v>89.85</v>
      </c>
      <c r="AF7" s="52"/>
      <c r="AG7" s="52">
        <v>91.52</v>
      </c>
      <c r="AH7" s="52"/>
      <c r="AI7" s="52">
        <v>61.66</v>
      </c>
      <c r="AJ7" s="52"/>
      <c r="AK7" s="52">
        <v>81.569999999999993</v>
      </c>
      <c r="AL7" s="54">
        <f t="shared" si="1"/>
        <v>81.150000000000006</v>
      </c>
      <c r="AM7" s="54">
        <f t="shared" si="2"/>
        <v>61.66</v>
      </c>
      <c r="AN7" s="55"/>
      <c r="AO7" s="52">
        <v>1009.5</v>
      </c>
      <c r="AP7" s="52"/>
      <c r="AQ7" s="52">
        <v>1009.8</v>
      </c>
      <c r="AR7" s="52"/>
      <c r="AS7" s="52">
        <v>1007.2</v>
      </c>
      <c r="AT7" s="52"/>
      <c r="AU7" s="56">
        <v>1005.8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S01</v>
      </c>
      <c r="BE7" s="177" t="s">
        <v>288</v>
      </c>
      <c r="BF7" s="181">
        <v>1</v>
      </c>
      <c r="BG7" s="114">
        <f t="shared" si="5"/>
        <v>26.6</v>
      </c>
      <c r="BH7" s="115">
        <f t="shared" si="6"/>
        <v>32</v>
      </c>
      <c r="BI7" s="450"/>
      <c r="BJ7" s="451" t="s">
        <v>285</v>
      </c>
      <c r="BK7" s="451"/>
      <c r="BL7" s="451" t="s">
        <v>285</v>
      </c>
      <c r="BM7" s="451"/>
      <c r="BN7" s="451" t="s">
        <v>306</v>
      </c>
      <c r="BO7" s="451"/>
      <c r="BP7" s="452" t="s">
        <v>358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29.6</v>
      </c>
      <c r="F8" s="51">
        <v>28.8</v>
      </c>
      <c r="G8" s="51">
        <v>27.8</v>
      </c>
      <c r="H8" s="51">
        <v>28.2</v>
      </c>
      <c r="I8" s="51">
        <v>32.1</v>
      </c>
      <c r="J8" s="51">
        <v>33.5</v>
      </c>
      <c r="K8" s="51">
        <v>32.799999999999997</v>
      </c>
      <c r="L8" s="51">
        <v>30.9</v>
      </c>
      <c r="M8" s="88">
        <f t="shared" si="0"/>
        <v>30.462500000000002</v>
      </c>
      <c r="N8" s="51">
        <v>27.5</v>
      </c>
      <c r="O8" s="76">
        <v>33.9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391</v>
      </c>
      <c r="W8" s="41" t="s">
        <v>295</v>
      </c>
      <c r="X8" s="41" t="s">
        <v>295</v>
      </c>
      <c r="Y8" s="41" t="s">
        <v>295</v>
      </c>
      <c r="Z8" s="41" t="s">
        <v>292</v>
      </c>
      <c r="AA8" s="41" t="s">
        <v>356</v>
      </c>
      <c r="AB8" s="41" t="s">
        <v>344</v>
      </c>
      <c r="AC8" s="37" t="s">
        <v>330</v>
      </c>
      <c r="AD8" s="52">
        <v>85.46</v>
      </c>
      <c r="AE8" s="52">
        <v>88.98</v>
      </c>
      <c r="AF8" s="52">
        <v>92.66</v>
      </c>
      <c r="AG8" s="52">
        <v>88.41</v>
      </c>
      <c r="AH8" s="52">
        <v>63.11</v>
      </c>
      <c r="AI8" s="52">
        <v>63.04</v>
      </c>
      <c r="AJ8" s="52">
        <v>65.56</v>
      </c>
      <c r="AK8" s="52">
        <v>72.59</v>
      </c>
      <c r="AL8" s="54">
        <f t="shared" si="1"/>
        <v>77.476250000000007</v>
      </c>
      <c r="AM8" s="54">
        <f t="shared" si="2"/>
        <v>63.04</v>
      </c>
      <c r="AN8" s="55">
        <v>1009.6</v>
      </c>
      <c r="AO8" s="52">
        <v>1009.5</v>
      </c>
      <c r="AP8" s="52">
        <v>1008.8</v>
      </c>
      <c r="AQ8" s="52">
        <v>1009.3</v>
      </c>
      <c r="AR8" s="52">
        <v>1009.2</v>
      </c>
      <c r="AS8" s="52">
        <v>1007.4</v>
      </c>
      <c r="AT8" s="52">
        <v>1005</v>
      </c>
      <c r="AU8" s="56">
        <v>1005.8</v>
      </c>
      <c r="AV8" s="51">
        <f t="shared" si="3"/>
        <v>1</v>
      </c>
      <c r="AW8" s="51">
        <f t="shared" si="3"/>
        <v>1</v>
      </c>
      <c r="AX8" s="51">
        <f t="shared" si="3"/>
        <v>1</v>
      </c>
      <c r="AY8" s="51">
        <f t="shared" si="3"/>
        <v>1</v>
      </c>
      <c r="AZ8" s="51">
        <f t="shared" si="3"/>
        <v>2</v>
      </c>
      <c r="BA8" s="51">
        <f t="shared" si="3"/>
        <v>3</v>
      </c>
      <c r="BB8" s="51">
        <f t="shared" si="3"/>
        <v>3</v>
      </c>
      <c r="BC8" s="51">
        <f t="shared" si="3"/>
        <v>3</v>
      </c>
      <c r="BD8" s="51" t="str">
        <f t="shared" si="4"/>
        <v>S03</v>
      </c>
      <c r="BE8" s="177" t="s">
        <v>288</v>
      </c>
      <c r="BF8" s="181">
        <v>3</v>
      </c>
      <c r="BG8" s="114">
        <f t="shared" si="5"/>
        <v>28.6</v>
      </c>
      <c r="BH8" s="115">
        <f t="shared" si="6"/>
        <v>32.324999999999996</v>
      </c>
      <c r="BI8" s="450" t="s">
        <v>287</v>
      </c>
      <c r="BJ8" s="451" t="s">
        <v>287</v>
      </c>
      <c r="BK8" s="451" t="s">
        <v>285</v>
      </c>
      <c r="BL8" s="451" t="s">
        <v>287</v>
      </c>
      <c r="BM8" s="451" t="s">
        <v>287</v>
      </c>
      <c r="BN8" s="451" t="s">
        <v>320</v>
      </c>
      <c r="BO8" s="451" t="s">
        <v>285</v>
      </c>
      <c r="BP8" s="452" t="s">
        <v>285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27.1</v>
      </c>
      <c r="G9" s="51"/>
      <c r="H9" s="51">
        <v>27.8</v>
      </c>
      <c r="I9" s="51"/>
      <c r="J9" s="51">
        <v>33.700000000000003</v>
      </c>
      <c r="K9" s="51"/>
      <c r="L9" s="51">
        <v>30.2</v>
      </c>
      <c r="M9" s="88">
        <f t="shared" si="0"/>
        <v>29.700000000000003</v>
      </c>
      <c r="N9" s="51">
        <v>26.6</v>
      </c>
      <c r="O9" s="76">
        <v>33.9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94.84</v>
      </c>
      <c r="AF9" s="52"/>
      <c r="AG9" s="52">
        <v>94.86</v>
      </c>
      <c r="AH9" s="52"/>
      <c r="AI9" s="52">
        <v>61.97</v>
      </c>
      <c r="AJ9" s="52"/>
      <c r="AK9" s="52">
        <v>79.69</v>
      </c>
      <c r="AL9" s="54">
        <f t="shared" si="1"/>
        <v>82.84</v>
      </c>
      <c r="AM9" s="54">
        <f t="shared" si="2"/>
        <v>61.97</v>
      </c>
      <c r="AN9" s="55"/>
      <c r="AO9" s="52">
        <v>1009.8</v>
      </c>
      <c r="AP9" s="52"/>
      <c r="AQ9" s="52">
        <v>1009.6</v>
      </c>
      <c r="AR9" s="52"/>
      <c r="AS9" s="52">
        <v>1007.5</v>
      </c>
      <c r="AT9" s="52"/>
      <c r="AU9" s="56">
        <v>1006.3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27.450000000000003</v>
      </c>
      <c r="BH9" s="115">
        <f t="shared" si="6"/>
        <v>31.950000000000003</v>
      </c>
      <c r="BI9" s="450"/>
      <c r="BJ9" s="451" t="s">
        <v>285</v>
      </c>
      <c r="BK9" s="451"/>
      <c r="BL9" s="451" t="s">
        <v>285</v>
      </c>
      <c r="BM9" s="451"/>
      <c r="BN9" s="451" t="s">
        <v>320</v>
      </c>
      <c r="BO9" s="451"/>
      <c r="BP9" s="452" t="s">
        <v>285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29.1</v>
      </c>
      <c r="G10" s="51"/>
      <c r="H10" s="51">
        <v>27.8</v>
      </c>
      <c r="I10" s="51"/>
      <c r="J10" s="51">
        <v>33.6</v>
      </c>
      <c r="K10" s="51"/>
      <c r="L10" s="51">
        <v>31</v>
      </c>
      <c r="M10" s="88">
        <f t="shared" si="0"/>
        <v>30.375</v>
      </c>
      <c r="N10" s="51">
        <v>27.7</v>
      </c>
      <c r="O10" s="76">
        <v>34.200000000000003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344</v>
      </c>
      <c r="AB10" s="41"/>
      <c r="AC10" s="37" t="s">
        <v>336</v>
      </c>
      <c r="AD10" s="52"/>
      <c r="AE10" s="52">
        <v>87.44</v>
      </c>
      <c r="AF10" s="52"/>
      <c r="AG10" s="52">
        <v>93.2</v>
      </c>
      <c r="AH10" s="52"/>
      <c r="AI10" s="52">
        <v>64.19</v>
      </c>
      <c r="AJ10" s="52"/>
      <c r="AK10" s="52">
        <v>75.680000000000007</v>
      </c>
      <c r="AL10" s="54">
        <f t="shared" si="1"/>
        <v>80.127499999999998</v>
      </c>
      <c r="AM10" s="54">
        <f t="shared" si="2"/>
        <v>64.19</v>
      </c>
      <c r="AN10" s="55"/>
      <c r="AO10" s="52">
        <v>1009.4</v>
      </c>
      <c r="AP10" s="52"/>
      <c r="AQ10" s="52">
        <v>1008.9</v>
      </c>
      <c r="AR10" s="52"/>
      <c r="AS10" s="52">
        <v>1008</v>
      </c>
      <c r="AT10" s="52"/>
      <c r="AU10" s="56">
        <v>1005.4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2</v>
      </c>
      <c r="BD10" s="51" t="str">
        <f t="shared" si="4"/>
        <v>SE03</v>
      </c>
      <c r="BE10" s="177" t="s">
        <v>303</v>
      </c>
      <c r="BF10" s="181">
        <v>3</v>
      </c>
      <c r="BG10" s="114">
        <f t="shared" si="5"/>
        <v>28.450000000000003</v>
      </c>
      <c r="BH10" s="115">
        <f t="shared" si="6"/>
        <v>32.299999999999997</v>
      </c>
      <c r="BI10" s="450"/>
      <c r="BJ10" s="451" t="s">
        <v>339</v>
      </c>
      <c r="BK10" s="451"/>
      <c r="BL10" s="451" t="s">
        <v>339</v>
      </c>
      <c r="BM10" s="451"/>
      <c r="BN10" s="451" t="s">
        <v>287</v>
      </c>
      <c r="BO10" s="451"/>
      <c r="BP10" s="452" t="s">
        <v>340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</v>
      </c>
      <c r="G11" s="51"/>
      <c r="H11" s="51">
        <v>29</v>
      </c>
      <c r="I11" s="51"/>
      <c r="J11" s="51">
        <v>33.299999999999997</v>
      </c>
      <c r="K11" s="51"/>
      <c r="L11" s="51">
        <v>30.5</v>
      </c>
      <c r="M11" s="88">
        <f t="shared" si="0"/>
        <v>30.45</v>
      </c>
      <c r="N11" s="51">
        <v>28.1</v>
      </c>
      <c r="O11" s="76">
        <v>33.5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290</v>
      </c>
      <c r="X11" s="41"/>
      <c r="Y11" s="41" t="s">
        <v>390</v>
      </c>
      <c r="Z11" s="41"/>
      <c r="AA11" s="41" t="s">
        <v>336</v>
      </c>
      <c r="AB11" s="41"/>
      <c r="AC11" s="37" t="s">
        <v>336</v>
      </c>
      <c r="AD11" s="52"/>
      <c r="AE11" s="52">
        <v>88.99</v>
      </c>
      <c r="AF11" s="52"/>
      <c r="AG11" s="52">
        <v>87.44</v>
      </c>
      <c r="AH11" s="52"/>
      <c r="AI11" s="52">
        <v>64.13</v>
      </c>
      <c r="AJ11" s="52"/>
      <c r="AK11" s="52">
        <v>74.709999999999994</v>
      </c>
      <c r="AL11" s="54">
        <f t="shared" ref="AL11" si="7">IF(COUNT(AE11,AG11,AI11,AK11)&gt;2,AVERAGE(AD11:AK11),"")</f>
        <v>78.817499999999995</v>
      </c>
      <c r="AM11" s="54">
        <f t="shared" ref="AM11" si="8">IF(COUNT(AE11,AG11,AI11,AK11)&gt;2,MIN(AD11:AK11),"")</f>
        <v>64.13</v>
      </c>
      <c r="AN11" s="55"/>
      <c r="AO11" s="52">
        <v>1009.4</v>
      </c>
      <c r="AP11" s="52"/>
      <c r="AQ11" s="52">
        <v>1009.5</v>
      </c>
      <c r="AR11" s="52"/>
      <c r="AS11" s="52">
        <v>1007.8</v>
      </c>
      <c r="AT11" s="52"/>
      <c r="AU11" s="56">
        <v>1006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288</v>
      </c>
      <c r="BF11" s="181">
        <v>2</v>
      </c>
      <c r="BG11" s="112">
        <f t="shared" ref="BG11" si="9">IF(COUNT(F11,H11)&gt;=1,AVERAGE(E11:H11),"")</f>
        <v>29</v>
      </c>
      <c r="BH11" s="113">
        <f t="shared" ref="BH11" si="10">IF(COUNT(J11,L11)&gt;=1,AVERAGE(I11:L11),"")</f>
        <v>31.9</v>
      </c>
      <c r="BI11" s="462"/>
      <c r="BJ11" s="463" t="s">
        <v>287</v>
      </c>
      <c r="BK11" s="463"/>
      <c r="BL11" s="463" t="s">
        <v>339</v>
      </c>
      <c r="BM11" s="463"/>
      <c r="BN11" s="463" t="s">
        <v>287</v>
      </c>
      <c r="BO11" s="463"/>
      <c r="BP11" s="464" t="s">
        <v>285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26.2</v>
      </c>
      <c r="G12" s="84"/>
      <c r="H12" s="84">
        <v>25.7</v>
      </c>
      <c r="I12" s="84"/>
      <c r="J12" s="84">
        <v>34.1</v>
      </c>
      <c r="K12" s="84"/>
      <c r="L12" s="84">
        <v>31</v>
      </c>
      <c r="M12" s="100">
        <f t="shared" si="0"/>
        <v>29.25</v>
      </c>
      <c r="N12" s="84">
        <v>25.3</v>
      </c>
      <c r="O12" s="85">
        <v>34.799999999999997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401</v>
      </c>
      <c r="AB12" s="57"/>
      <c r="AC12" s="59" t="s">
        <v>376</v>
      </c>
      <c r="AD12" s="60"/>
      <c r="AE12" s="60">
        <v>94.8</v>
      </c>
      <c r="AF12" s="60"/>
      <c r="AG12" s="60">
        <v>96.5</v>
      </c>
      <c r="AH12" s="60"/>
      <c r="AI12" s="60">
        <v>58.47</v>
      </c>
      <c r="AJ12" s="60"/>
      <c r="AK12" s="60">
        <v>70.06</v>
      </c>
      <c r="AL12" s="101">
        <f t="shared" si="1"/>
        <v>79.95750000000001</v>
      </c>
      <c r="AM12" s="101">
        <f t="shared" si="2"/>
        <v>58.47</v>
      </c>
      <c r="AN12" s="61"/>
      <c r="AO12" s="60">
        <v>1011.4</v>
      </c>
      <c r="AP12" s="60"/>
      <c r="AQ12" s="60">
        <v>1011.2</v>
      </c>
      <c r="AR12" s="60"/>
      <c r="AS12" s="60">
        <v>1008.2</v>
      </c>
      <c r="AT12" s="60"/>
      <c r="AU12" s="62">
        <v>1006.7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1</v>
      </c>
      <c r="BD12" s="84" t="str">
        <f t="shared" ref="BD12:BD23" si="19">IF(COUNT(AV12:BC12)=0,"",IF(MAX(AV12:BC12)=0,"LG",IF(MAX(AV12:BC12)=0,"",INDEX(V12:AC12,1,MATCH(MAX(AV12:BC12),AV12:BC12,0)))))</f>
        <v>NE02</v>
      </c>
      <c r="BE12" s="179" t="s">
        <v>404</v>
      </c>
      <c r="BF12" s="183">
        <v>2</v>
      </c>
      <c r="BG12" s="114">
        <f t="shared" ref="BG12:BG25" si="20">IF(COUNT(F12,H12)&gt;=1,AVERAGE(E12:H12),"")</f>
        <v>25.95</v>
      </c>
      <c r="BH12" s="115">
        <f t="shared" ref="BH12:BH25" si="21">IF(COUNT(J12,L12)&gt;=1,AVERAGE(I12:L12),"")</f>
        <v>32.549999999999997</v>
      </c>
      <c r="BI12" s="465"/>
      <c r="BJ12" s="466" t="s">
        <v>339</v>
      </c>
      <c r="BK12" s="466"/>
      <c r="BL12" s="466" t="s">
        <v>331</v>
      </c>
      <c r="BM12" s="466"/>
      <c r="BN12" s="466" t="s">
        <v>287</v>
      </c>
      <c r="BO12" s="466"/>
      <c r="BP12" s="467" t="s">
        <v>293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29.5</v>
      </c>
      <c r="F13" s="51">
        <v>27.1</v>
      </c>
      <c r="G13" s="51">
        <v>26.2</v>
      </c>
      <c r="H13" s="51">
        <v>26.4</v>
      </c>
      <c r="I13" s="51">
        <v>30.6</v>
      </c>
      <c r="J13" s="51">
        <v>34.5</v>
      </c>
      <c r="K13" s="51">
        <v>36.299999999999997</v>
      </c>
      <c r="L13" s="51">
        <v>32.9</v>
      </c>
      <c r="M13" s="88">
        <f t="shared" si="0"/>
        <v>30.437499999999996</v>
      </c>
      <c r="N13" s="51">
        <v>26</v>
      </c>
      <c r="O13" s="76">
        <v>36.299999999999997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284</v>
      </c>
      <c r="AB13" s="41" t="s">
        <v>302</v>
      </c>
      <c r="AC13" s="37" t="s">
        <v>284</v>
      </c>
      <c r="AD13" s="52">
        <v>75.900000000000006</v>
      </c>
      <c r="AE13" s="52">
        <v>90.45</v>
      </c>
      <c r="AF13" s="52">
        <v>91.47</v>
      </c>
      <c r="AG13" s="52">
        <v>92.58</v>
      </c>
      <c r="AH13" s="52">
        <v>71.680000000000007</v>
      </c>
      <c r="AI13" s="52">
        <v>54.83</v>
      </c>
      <c r="AJ13" s="52">
        <v>42.93</v>
      </c>
      <c r="AK13" s="52">
        <v>56.12</v>
      </c>
      <c r="AL13" s="54">
        <f t="shared" si="1"/>
        <v>71.995000000000005</v>
      </c>
      <c r="AM13" s="54">
        <f t="shared" si="2"/>
        <v>42.93</v>
      </c>
      <c r="AN13" s="55">
        <v>1009.8</v>
      </c>
      <c r="AO13" s="52">
        <v>1010.3</v>
      </c>
      <c r="AP13" s="52">
        <v>1009.5</v>
      </c>
      <c r="AQ13" s="52">
        <v>1010</v>
      </c>
      <c r="AR13" s="52">
        <v>1009.6</v>
      </c>
      <c r="AS13" s="52">
        <v>1007.1</v>
      </c>
      <c r="AT13" s="52">
        <v>1003.3</v>
      </c>
      <c r="AU13" s="56">
        <v>1004.5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0</v>
      </c>
      <c r="BB13" s="51">
        <f t="shared" si="17"/>
        <v>1</v>
      </c>
      <c r="BC13" s="51">
        <f t="shared" si="18"/>
        <v>0</v>
      </c>
      <c r="BD13" s="51" t="str">
        <f t="shared" si="19"/>
        <v>SE01</v>
      </c>
      <c r="BE13" s="177" t="s">
        <v>303</v>
      </c>
      <c r="BF13" s="181">
        <v>1</v>
      </c>
      <c r="BG13" s="114">
        <f t="shared" si="20"/>
        <v>27.299999999999997</v>
      </c>
      <c r="BH13" s="115">
        <f t="shared" si="21"/>
        <v>33.574999999999996</v>
      </c>
      <c r="BI13" s="450" t="s">
        <v>331</v>
      </c>
      <c r="BJ13" s="451" t="s">
        <v>331</v>
      </c>
      <c r="BK13" s="451" t="s">
        <v>309</v>
      </c>
      <c r="BL13" s="451" t="s">
        <v>309</v>
      </c>
      <c r="BM13" s="451" t="s">
        <v>321</v>
      </c>
      <c r="BN13" s="451" t="s">
        <v>321</v>
      </c>
      <c r="BO13" s="451" t="s">
        <v>293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26.7</v>
      </c>
      <c r="G14" s="51"/>
      <c r="H14" s="51">
        <v>27</v>
      </c>
      <c r="I14" s="51"/>
      <c r="J14" s="51">
        <v>34.1</v>
      </c>
      <c r="K14" s="51"/>
      <c r="L14" s="51">
        <v>30.2</v>
      </c>
      <c r="M14" s="88">
        <f t="shared" si="0"/>
        <v>29.500000000000004</v>
      </c>
      <c r="N14" s="51">
        <v>25.9</v>
      </c>
      <c r="O14" s="76">
        <v>34.4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284</v>
      </c>
      <c r="AD14" s="52"/>
      <c r="AE14" s="52">
        <v>95.95</v>
      </c>
      <c r="AF14" s="52"/>
      <c r="AG14" s="52">
        <v>92.61</v>
      </c>
      <c r="AH14" s="52"/>
      <c r="AI14" s="52">
        <v>59.88</v>
      </c>
      <c r="AJ14" s="52"/>
      <c r="AK14" s="52">
        <v>72.03</v>
      </c>
      <c r="AL14" s="54">
        <f t="shared" si="1"/>
        <v>80.117500000000007</v>
      </c>
      <c r="AM14" s="54">
        <f t="shared" si="2"/>
        <v>59.88</v>
      </c>
      <c r="AN14" s="55"/>
      <c r="AO14" s="52">
        <v>1010.2</v>
      </c>
      <c r="AP14" s="52"/>
      <c r="AQ14" s="52">
        <v>1010</v>
      </c>
      <c r="AR14" s="52"/>
      <c r="AS14" s="52">
        <v>1007.3</v>
      </c>
      <c r="AT14" s="52"/>
      <c r="AU14" s="56">
        <v>1006.2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NE01</v>
      </c>
      <c r="BE14" s="177" t="s">
        <v>404</v>
      </c>
      <c r="BF14" s="181">
        <v>1</v>
      </c>
      <c r="BG14" s="114">
        <f t="shared" si="20"/>
        <v>26.85</v>
      </c>
      <c r="BH14" s="115">
        <f t="shared" si="21"/>
        <v>32.15</v>
      </c>
      <c r="BI14" s="450"/>
      <c r="BJ14" s="451" t="s">
        <v>287</v>
      </c>
      <c r="BK14" s="451"/>
      <c r="BL14" s="451" t="s">
        <v>296</v>
      </c>
      <c r="BM14" s="451"/>
      <c r="BN14" s="451" t="s">
        <v>310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27.2</v>
      </c>
      <c r="G15" s="51"/>
      <c r="H15" s="51">
        <v>26</v>
      </c>
      <c r="I15" s="51"/>
      <c r="J15" s="51">
        <v>33.700000000000003</v>
      </c>
      <c r="K15" s="51"/>
      <c r="L15" s="51">
        <v>30.2</v>
      </c>
      <c r="M15" s="88">
        <f t="shared" si="0"/>
        <v>29.275000000000002</v>
      </c>
      <c r="N15" s="51">
        <v>25.7</v>
      </c>
      <c r="O15" s="76">
        <v>34.299999999999997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327</v>
      </c>
      <c r="AB15" s="41"/>
      <c r="AC15" s="37" t="s">
        <v>305</v>
      </c>
      <c r="AD15" s="52"/>
      <c r="AE15" s="52">
        <v>90.99</v>
      </c>
      <c r="AF15" s="52"/>
      <c r="AG15" s="52">
        <v>91.46</v>
      </c>
      <c r="AH15" s="52"/>
      <c r="AI15" s="52">
        <v>60.87</v>
      </c>
      <c r="AJ15" s="52"/>
      <c r="AK15" s="52">
        <v>70.75</v>
      </c>
      <c r="AL15" s="54">
        <f t="shared" si="1"/>
        <v>78.517499999999998</v>
      </c>
      <c r="AM15" s="54">
        <f t="shared" si="2"/>
        <v>60.87</v>
      </c>
      <c r="AN15" s="55"/>
      <c r="AO15" s="52">
        <v>1008</v>
      </c>
      <c r="AP15" s="52"/>
      <c r="AQ15" s="52">
        <v>1007.9</v>
      </c>
      <c r="AR15" s="52"/>
      <c r="AS15" s="52">
        <v>1005.8</v>
      </c>
      <c r="AT15" s="52"/>
      <c r="AU15" s="56">
        <v>1003.8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1</v>
      </c>
      <c r="BD15" s="51" t="str">
        <f t="shared" si="19"/>
        <v>W02</v>
      </c>
      <c r="BE15" s="177" t="s">
        <v>317</v>
      </c>
      <c r="BF15" s="181">
        <v>2</v>
      </c>
      <c r="BG15" s="114">
        <f t="shared" si="20"/>
        <v>26.6</v>
      </c>
      <c r="BH15" s="115">
        <f t="shared" si="21"/>
        <v>31.950000000000003</v>
      </c>
      <c r="BI15" s="450"/>
      <c r="BJ15" s="451" t="s">
        <v>310</v>
      </c>
      <c r="BK15" s="451"/>
      <c r="BL15" s="451" t="s">
        <v>332</v>
      </c>
      <c r="BM15" s="451"/>
      <c r="BN15" s="451" t="s">
        <v>310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27.8</v>
      </c>
      <c r="G16" s="51"/>
      <c r="H16" s="51">
        <v>26.7</v>
      </c>
      <c r="I16" s="51"/>
      <c r="J16" s="51">
        <v>34.299999999999997</v>
      </c>
      <c r="K16" s="51"/>
      <c r="L16" s="51">
        <v>32.299999999999997</v>
      </c>
      <c r="M16" s="88">
        <f t="shared" si="0"/>
        <v>30.274999999999999</v>
      </c>
      <c r="N16" s="51">
        <v>26.7</v>
      </c>
      <c r="O16" s="76">
        <v>35.1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390</v>
      </c>
      <c r="X16" s="41"/>
      <c r="Y16" s="41" t="s">
        <v>284</v>
      </c>
      <c r="Z16" s="41"/>
      <c r="AA16" s="41" t="s">
        <v>347</v>
      </c>
      <c r="AB16" s="41"/>
      <c r="AC16" s="37" t="s">
        <v>408</v>
      </c>
      <c r="AD16" s="52"/>
      <c r="AE16" s="52">
        <v>87.33</v>
      </c>
      <c r="AF16" s="52"/>
      <c r="AG16" s="52">
        <v>89.88</v>
      </c>
      <c r="AH16" s="52"/>
      <c r="AI16" s="52">
        <v>54.13</v>
      </c>
      <c r="AJ16" s="52"/>
      <c r="AK16" s="52">
        <v>62.03</v>
      </c>
      <c r="AL16" s="54">
        <f t="shared" si="1"/>
        <v>73.342500000000001</v>
      </c>
      <c r="AM16" s="54">
        <f t="shared" si="2"/>
        <v>54.13</v>
      </c>
      <c r="AN16" s="55"/>
      <c r="AO16" s="52">
        <v>1011.8</v>
      </c>
      <c r="AP16" s="52"/>
      <c r="AQ16" s="52">
        <v>1011.9</v>
      </c>
      <c r="AR16" s="52"/>
      <c r="AS16" s="52">
        <v>1009.1</v>
      </c>
      <c r="AT16" s="52"/>
      <c r="AU16" s="56">
        <v>1007.2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0</v>
      </c>
      <c r="AZ16" s="51" t="str">
        <f t="shared" si="15"/>
        <v/>
      </c>
      <c r="BA16" s="51">
        <f t="shared" si="16"/>
        <v>3</v>
      </c>
      <c r="BB16" s="51" t="str">
        <f t="shared" si="17"/>
        <v/>
      </c>
      <c r="BC16" s="51">
        <f t="shared" si="18"/>
        <v>3</v>
      </c>
      <c r="BD16" s="51" t="str">
        <f t="shared" si="19"/>
        <v>ESE03</v>
      </c>
      <c r="BE16" s="177" t="s">
        <v>348</v>
      </c>
      <c r="BF16" s="181">
        <v>3</v>
      </c>
      <c r="BG16" s="114">
        <f t="shared" si="20"/>
        <v>27.25</v>
      </c>
      <c r="BH16" s="115">
        <f t="shared" si="21"/>
        <v>33.299999999999997</v>
      </c>
      <c r="BI16" s="450"/>
      <c r="BJ16" s="451" t="s">
        <v>312</v>
      </c>
      <c r="BK16" s="451"/>
      <c r="BL16" s="451" t="s">
        <v>309</v>
      </c>
      <c r="BM16" s="451"/>
      <c r="BN16" s="451" t="s">
        <v>310</v>
      </c>
      <c r="BO16" s="451"/>
      <c r="BP16" s="452" t="s">
        <v>321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29.6</v>
      </c>
      <c r="F17" s="51">
        <v>29.2</v>
      </c>
      <c r="G17" s="51">
        <v>28</v>
      </c>
      <c r="H17" s="51">
        <v>28.2</v>
      </c>
      <c r="I17" s="51">
        <v>31.4</v>
      </c>
      <c r="J17" s="51">
        <v>33.4</v>
      </c>
      <c r="K17" s="51">
        <v>32.200000000000003</v>
      </c>
      <c r="L17" s="51">
        <v>31</v>
      </c>
      <c r="M17" s="88">
        <f t="shared" si="0"/>
        <v>30.375</v>
      </c>
      <c r="N17" s="51">
        <v>27.5</v>
      </c>
      <c r="O17" s="76">
        <v>33.799999999999997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292</v>
      </c>
      <c r="W17" s="41" t="s">
        <v>319</v>
      </c>
      <c r="X17" s="41" t="s">
        <v>284</v>
      </c>
      <c r="Y17" s="41" t="s">
        <v>284</v>
      </c>
      <c r="Z17" s="41" t="s">
        <v>284</v>
      </c>
      <c r="AA17" s="41" t="s">
        <v>307</v>
      </c>
      <c r="AB17" s="41" t="s">
        <v>405</v>
      </c>
      <c r="AC17" s="37" t="s">
        <v>349</v>
      </c>
      <c r="AD17" s="52">
        <v>86.47</v>
      </c>
      <c r="AE17" s="52">
        <v>87.45</v>
      </c>
      <c r="AF17" s="52">
        <v>94.87</v>
      </c>
      <c r="AG17" s="52">
        <v>94.88</v>
      </c>
      <c r="AH17" s="52">
        <v>66.86</v>
      </c>
      <c r="AI17" s="52">
        <v>53.26</v>
      </c>
      <c r="AJ17" s="52">
        <v>69.86</v>
      </c>
      <c r="AK17" s="52">
        <v>79.8</v>
      </c>
      <c r="AL17" s="54">
        <f t="shared" si="1"/>
        <v>79.181249999999991</v>
      </c>
      <c r="AM17" s="54">
        <f t="shared" si="2"/>
        <v>53.26</v>
      </c>
      <c r="AN17" s="55">
        <v>1010</v>
      </c>
      <c r="AO17" s="52">
        <v>1009.4</v>
      </c>
      <c r="AP17" s="52">
        <v>1009</v>
      </c>
      <c r="AQ17" s="52">
        <v>1009.7</v>
      </c>
      <c r="AR17" s="52">
        <v>1009</v>
      </c>
      <c r="AS17" s="52">
        <v>1007.7</v>
      </c>
      <c r="AT17" s="52">
        <v>1005.2</v>
      </c>
      <c r="AU17" s="56">
        <v>1006</v>
      </c>
      <c r="AV17" s="51">
        <f t="shared" si="11"/>
        <v>2</v>
      </c>
      <c r="AW17" s="51">
        <f t="shared" si="12"/>
        <v>1</v>
      </c>
      <c r="AX17" s="51">
        <f t="shared" si="13"/>
        <v>0</v>
      </c>
      <c r="AY17" s="51">
        <f t="shared" si="14"/>
        <v>0</v>
      </c>
      <c r="AZ17" s="51">
        <f t="shared" si="15"/>
        <v>0</v>
      </c>
      <c r="BA17" s="51">
        <f t="shared" si="16"/>
        <v>4</v>
      </c>
      <c r="BB17" s="51">
        <f t="shared" si="17"/>
        <v>4</v>
      </c>
      <c r="BC17" s="51">
        <f t="shared" si="18"/>
        <v>4</v>
      </c>
      <c r="BD17" s="51" t="str">
        <f t="shared" si="19"/>
        <v>SSE04</v>
      </c>
      <c r="BE17" s="177" t="s">
        <v>294</v>
      </c>
      <c r="BF17" s="181">
        <v>4</v>
      </c>
      <c r="BG17" s="114">
        <f t="shared" si="20"/>
        <v>28.75</v>
      </c>
      <c r="BH17" s="115">
        <f t="shared" si="21"/>
        <v>32</v>
      </c>
      <c r="BI17" s="450" t="s">
        <v>353</v>
      </c>
      <c r="BJ17" s="451" t="s">
        <v>375</v>
      </c>
      <c r="BK17" s="451" t="s">
        <v>353</v>
      </c>
      <c r="BL17" s="451" t="s">
        <v>321</v>
      </c>
      <c r="BM17" s="451" t="s">
        <v>429</v>
      </c>
      <c r="BN17" s="451" t="s">
        <v>366</v>
      </c>
      <c r="BO17" s="451" t="s">
        <v>321</v>
      </c>
      <c r="BP17" s="452" t="s">
        <v>293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</v>
      </c>
      <c r="G18" s="51"/>
      <c r="H18" s="51">
        <v>26.9</v>
      </c>
      <c r="I18" s="51"/>
      <c r="J18" s="51">
        <v>33.200000000000003</v>
      </c>
      <c r="K18" s="51"/>
      <c r="L18" s="51">
        <v>30.7</v>
      </c>
      <c r="M18" s="88">
        <f t="shared" si="0"/>
        <v>29.7</v>
      </c>
      <c r="N18" s="51">
        <v>26.6</v>
      </c>
      <c r="O18" s="76">
        <v>34.1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352</v>
      </c>
      <c r="Z18" s="41"/>
      <c r="AA18" s="41" t="s">
        <v>329</v>
      </c>
      <c r="AB18" s="41"/>
      <c r="AC18" s="37" t="s">
        <v>376</v>
      </c>
      <c r="AD18" s="52"/>
      <c r="AE18" s="52">
        <v>92.67</v>
      </c>
      <c r="AF18" s="52"/>
      <c r="AG18" s="52">
        <v>95.96</v>
      </c>
      <c r="AH18" s="52"/>
      <c r="AI18" s="52">
        <v>55.52</v>
      </c>
      <c r="AJ18" s="52"/>
      <c r="AK18" s="52">
        <v>76.08</v>
      </c>
      <c r="AL18" s="54">
        <f t="shared" si="1"/>
        <v>80.057500000000005</v>
      </c>
      <c r="AM18" s="54">
        <f t="shared" si="2"/>
        <v>55.52</v>
      </c>
      <c r="AN18" s="55"/>
      <c r="AO18" s="52">
        <v>1010.4</v>
      </c>
      <c r="AP18" s="52"/>
      <c r="AQ18" s="52">
        <v>1010.4</v>
      </c>
      <c r="AR18" s="52"/>
      <c r="AS18" s="52">
        <v>1008.5</v>
      </c>
      <c r="AT18" s="52"/>
      <c r="AU18" s="56">
        <v>1007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N01</v>
      </c>
      <c r="BE18" s="177" t="s">
        <v>364</v>
      </c>
      <c r="BF18" s="181">
        <v>1</v>
      </c>
      <c r="BG18" s="114">
        <f t="shared" si="20"/>
        <v>27.45</v>
      </c>
      <c r="BH18" s="115">
        <f t="shared" si="21"/>
        <v>31.950000000000003</v>
      </c>
      <c r="BI18" s="450"/>
      <c r="BJ18" s="451" t="s">
        <v>331</v>
      </c>
      <c r="BK18" s="451"/>
      <c r="BL18" s="451" t="s">
        <v>387</v>
      </c>
      <c r="BM18" s="451"/>
      <c r="BN18" s="451" t="s">
        <v>310</v>
      </c>
      <c r="BO18" s="451"/>
      <c r="BP18" s="452" t="s">
        <v>321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</v>
      </c>
      <c r="F19" s="51">
        <v>28.4</v>
      </c>
      <c r="G19" s="51">
        <v>27.5</v>
      </c>
      <c r="H19" s="51">
        <v>27.1</v>
      </c>
      <c r="I19" s="51">
        <v>31.2</v>
      </c>
      <c r="J19" s="51">
        <v>31.5</v>
      </c>
      <c r="K19" s="51">
        <v>31.3</v>
      </c>
      <c r="L19" s="51">
        <v>30</v>
      </c>
      <c r="M19" s="88">
        <f t="shared" si="0"/>
        <v>29.5</v>
      </c>
      <c r="N19" s="51">
        <v>26.9</v>
      </c>
      <c r="O19" s="76">
        <v>32.1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407</v>
      </c>
      <c r="W19" s="41" t="s">
        <v>315</v>
      </c>
      <c r="X19" s="41" t="s">
        <v>298</v>
      </c>
      <c r="Y19" s="41" t="s">
        <v>305</v>
      </c>
      <c r="Z19" s="41" t="s">
        <v>380</v>
      </c>
      <c r="AA19" s="41" t="s">
        <v>351</v>
      </c>
      <c r="AB19" s="41" t="s">
        <v>284</v>
      </c>
      <c r="AC19" s="37" t="s">
        <v>344</v>
      </c>
      <c r="AD19" s="52">
        <v>90.04</v>
      </c>
      <c r="AE19" s="52">
        <v>89.47</v>
      </c>
      <c r="AF19" s="52">
        <v>88.88</v>
      </c>
      <c r="AG19" s="52">
        <v>95.96</v>
      </c>
      <c r="AH19" s="52">
        <v>84.13</v>
      </c>
      <c r="AI19" s="52">
        <v>73.989999999999995</v>
      </c>
      <c r="AJ19" s="52">
        <v>75.73</v>
      </c>
      <c r="AK19" s="52">
        <v>78.73</v>
      </c>
      <c r="AL19" s="54">
        <f t="shared" si="1"/>
        <v>84.616249999999994</v>
      </c>
      <c r="AM19" s="54">
        <f t="shared" si="2"/>
        <v>73.989999999999995</v>
      </c>
      <c r="AN19" s="55">
        <v>1011.5</v>
      </c>
      <c r="AO19" s="52">
        <v>1011.4</v>
      </c>
      <c r="AP19" s="52">
        <v>1011</v>
      </c>
      <c r="AQ19" s="52">
        <v>1011.1</v>
      </c>
      <c r="AR19" s="52">
        <v>1011.2</v>
      </c>
      <c r="AS19" s="52">
        <v>1010</v>
      </c>
      <c r="AT19" s="52">
        <v>1007.6</v>
      </c>
      <c r="AU19" s="56">
        <v>1007.5</v>
      </c>
      <c r="AV19" s="51">
        <f t="shared" si="11"/>
        <v>5</v>
      </c>
      <c r="AW19" s="51">
        <f t="shared" si="12"/>
        <v>3</v>
      </c>
      <c r="AX19" s="51">
        <f t="shared" si="13"/>
        <v>2</v>
      </c>
      <c r="AY19" s="51">
        <f t="shared" si="14"/>
        <v>1</v>
      </c>
      <c r="AZ19" s="51">
        <f t="shared" si="15"/>
        <v>2</v>
      </c>
      <c r="BA19" s="51">
        <f t="shared" si="16"/>
        <v>2</v>
      </c>
      <c r="BB19" s="51">
        <f t="shared" si="17"/>
        <v>0</v>
      </c>
      <c r="BC19" s="51">
        <f t="shared" si="18"/>
        <v>3</v>
      </c>
      <c r="BD19" s="51" t="str">
        <f t="shared" si="19"/>
        <v>SE05</v>
      </c>
      <c r="BE19" s="177" t="s">
        <v>303</v>
      </c>
      <c r="BF19" s="181">
        <v>5</v>
      </c>
      <c r="BG19" s="114">
        <f t="shared" si="20"/>
        <v>28</v>
      </c>
      <c r="BH19" s="115">
        <f t="shared" si="21"/>
        <v>31</v>
      </c>
      <c r="BI19" s="450" t="s">
        <v>331</v>
      </c>
      <c r="BJ19" s="451" t="s">
        <v>321</v>
      </c>
      <c r="BK19" s="451" t="s">
        <v>332</v>
      </c>
      <c r="BL19" s="451" t="s">
        <v>293</v>
      </c>
      <c r="BM19" s="451" t="s">
        <v>289</v>
      </c>
      <c r="BN19" s="451" t="s">
        <v>435</v>
      </c>
      <c r="BO19" s="451" t="s">
        <v>293</v>
      </c>
      <c r="BP19" s="452" t="s">
        <v>314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29.3</v>
      </c>
      <c r="F20" s="81">
        <v>28.6</v>
      </c>
      <c r="G20" s="81">
        <v>27.8</v>
      </c>
      <c r="H20" s="81">
        <v>27.9</v>
      </c>
      <c r="I20" s="81">
        <v>31.3</v>
      </c>
      <c r="J20" s="81">
        <v>33</v>
      </c>
      <c r="K20" s="81">
        <v>32.299999999999997</v>
      </c>
      <c r="L20" s="81">
        <v>30.1</v>
      </c>
      <c r="M20" s="98">
        <f t="shared" si="0"/>
        <v>30.037499999999998</v>
      </c>
      <c r="N20" s="81">
        <v>27.4</v>
      </c>
      <c r="O20" s="82">
        <v>33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311</v>
      </c>
      <c r="W20" s="63" t="s">
        <v>284</v>
      </c>
      <c r="X20" s="63" t="s">
        <v>319</v>
      </c>
      <c r="Y20" s="63" t="s">
        <v>305</v>
      </c>
      <c r="Z20" s="63" t="s">
        <v>328</v>
      </c>
      <c r="AA20" s="63" t="s">
        <v>416</v>
      </c>
      <c r="AB20" s="63" t="s">
        <v>416</v>
      </c>
      <c r="AC20" s="65" t="s">
        <v>311</v>
      </c>
      <c r="AD20" s="66">
        <v>82.45</v>
      </c>
      <c r="AE20" s="66">
        <v>88.44</v>
      </c>
      <c r="AF20" s="66">
        <v>89.43</v>
      </c>
      <c r="AG20" s="66">
        <v>92.12</v>
      </c>
      <c r="AH20" s="66">
        <v>69.28</v>
      </c>
      <c r="AI20" s="66">
        <v>64.83</v>
      </c>
      <c r="AJ20" s="66">
        <v>65.849999999999994</v>
      </c>
      <c r="AK20" s="66">
        <v>76.900000000000006</v>
      </c>
      <c r="AL20" s="99">
        <f t="shared" si="1"/>
        <v>78.662499999999994</v>
      </c>
      <c r="AM20" s="99">
        <f t="shared" si="2"/>
        <v>64.83</v>
      </c>
      <c r="AN20" s="67">
        <v>1009.5</v>
      </c>
      <c r="AO20" s="66">
        <v>1009.7</v>
      </c>
      <c r="AP20" s="66">
        <v>1009.1</v>
      </c>
      <c r="AQ20" s="66">
        <v>1009.7</v>
      </c>
      <c r="AR20" s="66">
        <v>1008.8</v>
      </c>
      <c r="AS20" s="66">
        <v>1007.5</v>
      </c>
      <c r="AT20" s="66">
        <v>1005.2</v>
      </c>
      <c r="AU20" s="68">
        <v>1006.3</v>
      </c>
      <c r="AV20" s="81">
        <f t="shared" si="11"/>
        <v>1</v>
      </c>
      <c r="AW20" s="81">
        <f t="shared" si="12"/>
        <v>0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3</v>
      </c>
      <c r="BB20" s="81">
        <f t="shared" si="17"/>
        <v>3</v>
      </c>
      <c r="BC20" s="81">
        <f t="shared" si="18"/>
        <v>1</v>
      </c>
      <c r="BD20" s="81" t="str">
        <f t="shared" si="19"/>
        <v>ENE03</v>
      </c>
      <c r="BE20" s="178" t="s">
        <v>399</v>
      </c>
      <c r="BF20" s="182">
        <v>3</v>
      </c>
      <c r="BG20" s="114">
        <f t="shared" si="20"/>
        <v>28.4</v>
      </c>
      <c r="BH20" s="115">
        <f t="shared" si="21"/>
        <v>31.674999999999997</v>
      </c>
      <c r="BI20" s="462" t="s">
        <v>285</v>
      </c>
      <c r="BJ20" s="463" t="s">
        <v>285</v>
      </c>
      <c r="BK20" s="463" t="s">
        <v>285</v>
      </c>
      <c r="BL20" s="463" t="s">
        <v>339</v>
      </c>
      <c r="BM20" s="463" t="s">
        <v>287</v>
      </c>
      <c r="BN20" s="463" t="s">
        <v>339</v>
      </c>
      <c r="BO20" s="463" t="s">
        <v>339</v>
      </c>
      <c r="BP20" s="464" t="s">
        <v>310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28</v>
      </c>
      <c r="F21" s="84">
        <v>27</v>
      </c>
      <c r="G21" s="84">
        <v>25.9</v>
      </c>
      <c r="H21" s="84">
        <v>26</v>
      </c>
      <c r="I21" s="84">
        <v>31.6</v>
      </c>
      <c r="J21" s="84">
        <v>34.6</v>
      </c>
      <c r="K21" s="84">
        <v>34.299999999999997</v>
      </c>
      <c r="L21" s="84">
        <v>31.2</v>
      </c>
      <c r="M21" s="100">
        <f t="shared" si="0"/>
        <v>29.824999999999996</v>
      </c>
      <c r="N21" s="84">
        <v>25.8</v>
      </c>
      <c r="O21" s="85">
        <v>35.299999999999997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295</v>
      </c>
      <c r="W21" s="57" t="s">
        <v>284</v>
      </c>
      <c r="X21" s="57" t="s">
        <v>400</v>
      </c>
      <c r="Y21" s="57" t="s">
        <v>355</v>
      </c>
      <c r="Z21" s="57" t="s">
        <v>376</v>
      </c>
      <c r="AA21" s="57" t="s">
        <v>402</v>
      </c>
      <c r="AB21" s="57" t="s">
        <v>329</v>
      </c>
      <c r="AC21" s="59" t="s">
        <v>284</v>
      </c>
      <c r="AD21" s="60">
        <v>92.12</v>
      </c>
      <c r="AE21" s="60">
        <v>94.83</v>
      </c>
      <c r="AF21" s="60">
        <v>98.24</v>
      </c>
      <c r="AG21" s="60">
        <v>95.36</v>
      </c>
      <c r="AH21" s="60">
        <v>65.319999999999993</v>
      </c>
      <c r="AI21" s="60">
        <v>50.72</v>
      </c>
      <c r="AJ21" s="60">
        <v>60.28</v>
      </c>
      <c r="AK21" s="60">
        <v>71.78</v>
      </c>
      <c r="AL21" s="101">
        <f t="shared" si="1"/>
        <v>78.581249999999997</v>
      </c>
      <c r="AM21" s="101">
        <f t="shared" si="2"/>
        <v>50.72</v>
      </c>
      <c r="AN21" s="61">
        <v>1009.7</v>
      </c>
      <c r="AO21" s="60">
        <v>1009.7</v>
      </c>
      <c r="AP21" s="60">
        <v>1009.1</v>
      </c>
      <c r="AQ21" s="60">
        <v>1009.6</v>
      </c>
      <c r="AR21" s="60">
        <v>1009.1</v>
      </c>
      <c r="AS21" s="60">
        <v>1007.2</v>
      </c>
      <c r="AT21" s="60">
        <v>1004.6</v>
      </c>
      <c r="AU21" s="62">
        <v>1005.7</v>
      </c>
      <c r="AV21" s="84">
        <f t="shared" si="11"/>
        <v>1</v>
      </c>
      <c r="AW21" s="84">
        <f t="shared" si="12"/>
        <v>0</v>
      </c>
      <c r="AX21" s="84">
        <f t="shared" si="13"/>
        <v>1</v>
      </c>
      <c r="AY21" s="84">
        <f t="shared" si="14"/>
        <v>1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SW01</v>
      </c>
      <c r="BE21" s="179" t="s">
        <v>297</v>
      </c>
      <c r="BF21" s="183">
        <v>1</v>
      </c>
      <c r="BG21" s="110">
        <f t="shared" si="20"/>
        <v>26.725000000000001</v>
      </c>
      <c r="BH21" s="111">
        <f t="shared" si="21"/>
        <v>32.924999999999997</v>
      </c>
      <c r="BI21" s="450" t="s">
        <v>309</v>
      </c>
      <c r="BJ21" s="451" t="s">
        <v>309</v>
      </c>
      <c r="BK21" s="451" t="s">
        <v>309</v>
      </c>
      <c r="BL21" s="451" t="s">
        <v>321</v>
      </c>
      <c r="BM21" s="451" t="s">
        <v>314</v>
      </c>
      <c r="BN21" s="451" t="s">
        <v>321</v>
      </c>
      <c r="BO21" s="451" t="s">
        <v>306</v>
      </c>
      <c r="BP21" s="452" t="s">
        <v>314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29.2</v>
      </c>
      <c r="F22" s="51">
        <v>27.8</v>
      </c>
      <c r="G22" s="51">
        <v>27.1</v>
      </c>
      <c r="H22" s="51">
        <v>27.9</v>
      </c>
      <c r="I22" s="51">
        <v>31.6</v>
      </c>
      <c r="J22" s="51">
        <v>32.700000000000003</v>
      </c>
      <c r="K22" s="51">
        <v>32.5</v>
      </c>
      <c r="L22" s="51">
        <v>30.2</v>
      </c>
      <c r="M22" s="88">
        <f t="shared" si="0"/>
        <v>29.875</v>
      </c>
      <c r="N22" s="51">
        <v>27</v>
      </c>
      <c r="O22" s="76">
        <v>33.200000000000003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319</v>
      </c>
      <c r="W22" s="41" t="s">
        <v>284</v>
      </c>
      <c r="X22" s="41" t="s">
        <v>284</v>
      </c>
      <c r="Y22" s="41" t="s">
        <v>328</v>
      </c>
      <c r="Z22" s="41" t="s">
        <v>304</v>
      </c>
      <c r="AA22" s="41" t="s">
        <v>410</v>
      </c>
      <c r="AB22" s="41" t="s">
        <v>376</v>
      </c>
      <c r="AC22" s="37" t="s">
        <v>400</v>
      </c>
      <c r="AD22" s="52">
        <v>84.92</v>
      </c>
      <c r="AE22" s="52">
        <v>87.85</v>
      </c>
      <c r="AF22" s="52">
        <v>88.85</v>
      </c>
      <c r="AG22" s="52">
        <v>91.04</v>
      </c>
      <c r="AH22" s="52">
        <v>66.5</v>
      </c>
      <c r="AI22" s="52">
        <v>64.38</v>
      </c>
      <c r="AJ22" s="52">
        <v>67.08</v>
      </c>
      <c r="AK22" s="52">
        <v>76</v>
      </c>
      <c r="AL22" s="54">
        <f t="shared" si="1"/>
        <v>78.327500000000001</v>
      </c>
      <c r="AM22" s="54">
        <f t="shared" si="2"/>
        <v>64.38</v>
      </c>
      <c r="AN22" s="55">
        <v>1009.6</v>
      </c>
      <c r="AO22" s="52">
        <v>1009.4</v>
      </c>
      <c r="AP22" s="52">
        <v>1008.7</v>
      </c>
      <c r="AQ22" s="52">
        <v>1009.1</v>
      </c>
      <c r="AR22" s="52">
        <v>1008.4</v>
      </c>
      <c r="AS22" s="52">
        <v>1006.9</v>
      </c>
      <c r="AT22" s="52">
        <v>1004.8</v>
      </c>
      <c r="AU22" s="56">
        <v>1005.3</v>
      </c>
      <c r="AV22" s="51">
        <f t="shared" si="11"/>
        <v>1</v>
      </c>
      <c r="AW22" s="51">
        <f t="shared" si="12"/>
        <v>0</v>
      </c>
      <c r="AX22" s="51">
        <f t="shared" si="13"/>
        <v>0</v>
      </c>
      <c r="AY22" s="51">
        <f t="shared" si="14"/>
        <v>1</v>
      </c>
      <c r="AZ22" s="51">
        <f t="shared" si="15"/>
        <v>1</v>
      </c>
      <c r="BA22" s="51">
        <f t="shared" si="16"/>
        <v>2</v>
      </c>
      <c r="BB22" s="51">
        <f t="shared" si="17"/>
        <v>1</v>
      </c>
      <c r="BC22" s="51">
        <f t="shared" si="18"/>
        <v>1</v>
      </c>
      <c r="BD22" s="51" t="str">
        <f t="shared" si="19"/>
        <v>NNE02</v>
      </c>
      <c r="BE22" s="177" t="s">
        <v>411</v>
      </c>
      <c r="BF22" s="181">
        <v>2</v>
      </c>
      <c r="BG22" s="114">
        <f t="shared" si="20"/>
        <v>28</v>
      </c>
      <c r="BH22" s="115">
        <f t="shared" si="21"/>
        <v>31.750000000000004</v>
      </c>
      <c r="BI22" s="450" t="s">
        <v>285</v>
      </c>
      <c r="BJ22" s="451" t="s">
        <v>285</v>
      </c>
      <c r="BK22" s="451" t="s">
        <v>285</v>
      </c>
      <c r="BL22" s="451" t="s">
        <v>339</v>
      </c>
      <c r="BM22" s="451" t="s">
        <v>287</v>
      </c>
      <c r="BN22" s="451" t="s">
        <v>287</v>
      </c>
      <c r="BO22" s="451" t="s">
        <v>287</v>
      </c>
      <c r="BP22" s="452" t="s">
        <v>403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26.6</v>
      </c>
      <c r="G23" s="51"/>
      <c r="H23" s="51">
        <v>26.1</v>
      </c>
      <c r="I23" s="51"/>
      <c r="J23" s="51">
        <v>34.9</v>
      </c>
      <c r="K23" s="51"/>
      <c r="L23" s="51">
        <v>30.3</v>
      </c>
      <c r="M23" s="88">
        <f t="shared" si="0"/>
        <v>29.474999999999998</v>
      </c>
      <c r="N23" s="51">
        <v>25.2</v>
      </c>
      <c r="O23" s="76">
        <v>35.6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410</v>
      </c>
      <c r="AB23" s="41"/>
      <c r="AC23" s="37" t="s">
        <v>284</v>
      </c>
      <c r="AD23" s="52"/>
      <c r="AE23" s="52">
        <v>92.59</v>
      </c>
      <c r="AF23" s="52"/>
      <c r="AG23" s="52">
        <v>90.92</v>
      </c>
      <c r="AH23" s="52"/>
      <c r="AI23" s="52">
        <v>55.26</v>
      </c>
      <c r="AJ23" s="52"/>
      <c r="AK23" s="52">
        <v>76.930000000000007</v>
      </c>
      <c r="AL23" s="54">
        <f t="shared" si="1"/>
        <v>78.924999999999997</v>
      </c>
      <c r="AM23" s="54">
        <f t="shared" si="2"/>
        <v>55.26</v>
      </c>
      <c r="AN23" s="55"/>
      <c r="AO23" s="52">
        <v>1010.5</v>
      </c>
      <c r="AP23" s="52"/>
      <c r="AQ23" s="52">
        <v>1010.6</v>
      </c>
      <c r="AR23" s="52"/>
      <c r="AS23" s="52">
        <v>1007.5</v>
      </c>
      <c r="AT23" s="52"/>
      <c r="AU23" s="56">
        <v>1006.6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0</v>
      </c>
      <c r="BD23" s="51" t="str">
        <f t="shared" si="19"/>
        <v>NNE02</v>
      </c>
      <c r="BE23" s="177" t="s">
        <v>411</v>
      </c>
      <c r="BF23" s="181">
        <v>2</v>
      </c>
      <c r="BG23" s="114">
        <f t="shared" si="20"/>
        <v>26.35</v>
      </c>
      <c r="BH23" s="115">
        <f t="shared" si="21"/>
        <v>32.6</v>
      </c>
      <c r="BI23" s="450"/>
      <c r="BJ23" s="451" t="s">
        <v>289</v>
      </c>
      <c r="BK23" s="451"/>
      <c r="BL23" s="451" t="s">
        <v>366</v>
      </c>
      <c r="BM23" s="451"/>
      <c r="BN23" s="451" t="s">
        <v>321</v>
      </c>
      <c r="BO23" s="451"/>
      <c r="BP23" s="452" t="s">
        <v>314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29.3</v>
      </c>
      <c r="G24" s="51"/>
      <c r="H24" s="51">
        <v>28</v>
      </c>
      <c r="I24" s="51"/>
      <c r="J24" s="51">
        <v>33.299999999999997</v>
      </c>
      <c r="K24" s="51"/>
      <c r="L24" s="51">
        <v>30.8</v>
      </c>
      <c r="M24" s="88">
        <f t="shared" si="0"/>
        <v>30.349999999999998</v>
      </c>
      <c r="N24" s="51">
        <v>27.9</v>
      </c>
      <c r="O24" s="76">
        <v>33.6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305</v>
      </c>
      <c r="X24" s="41"/>
      <c r="Y24" s="41" t="s">
        <v>352</v>
      </c>
      <c r="Z24" s="41"/>
      <c r="AA24" s="41" t="s">
        <v>351</v>
      </c>
      <c r="AB24" s="41"/>
      <c r="AC24" s="37" t="s">
        <v>311</v>
      </c>
      <c r="AD24" s="52"/>
      <c r="AE24" s="52">
        <v>86.44</v>
      </c>
      <c r="AF24" s="52"/>
      <c r="AG24" s="52">
        <v>87.87</v>
      </c>
      <c r="AH24" s="52"/>
      <c r="AI24" s="52">
        <v>71.31</v>
      </c>
      <c r="AJ24" s="52"/>
      <c r="AK24" s="52">
        <v>77.459999999999994</v>
      </c>
      <c r="AL24" s="54">
        <f>IF(COUNT(AE24,AG24,AI24,AK24)&gt;2,AVERAGE(AD24:AK24),"")</f>
        <v>80.77</v>
      </c>
      <c r="AM24" s="54">
        <f>IF(COUNT(AE24,AG24,AI24,AK24)&gt;2,MIN(AD24:AK24),"")</f>
        <v>71.31</v>
      </c>
      <c r="AN24" s="55"/>
      <c r="AO24" s="52">
        <v>1010.2</v>
      </c>
      <c r="AP24" s="52"/>
      <c r="AQ24" s="52">
        <v>1010</v>
      </c>
      <c r="AR24" s="52"/>
      <c r="AS24" s="52">
        <v>1008.5</v>
      </c>
      <c r="AT24" s="52"/>
      <c r="AU24" s="56">
        <v>1007.1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389</v>
      </c>
      <c r="BF24" s="181">
        <v>2</v>
      </c>
      <c r="BG24" s="114">
        <f t="shared" si="20"/>
        <v>28.65</v>
      </c>
      <c r="BH24" s="115">
        <f t="shared" si="21"/>
        <v>32.049999999999997</v>
      </c>
      <c r="BI24" s="450"/>
      <c r="BJ24" s="451" t="s">
        <v>339</v>
      </c>
      <c r="BK24" s="451"/>
      <c r="BL24" s="451" t="s">
        <v>285</v>
      </c>
      <c r="BM24" s="451"/>
      <c r="BN24" s="451" t="s">
        <v>339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28.9</v>
      </c>
      <c r="F25" s="78">
        <v>26.9</v>
      </c>
      <c r="G25" s="78">
        <v>26.4</v>
      </c>
      <c r="H25" s="78">
        <v>27</v>
      </c>
      <c r="I25" s="78">
        <v>32.1</v>
      </c>
      <c r="J25" s="78">
        <v>32.9</v>
      </c>
      <c r="K25" s="78">
        <v>32.1</v>
      </c>
      <c r="L25" s="78">
        <v>30</v>
      </c>
      <c r="M25" s="89">
        <f t="shared" si="0"/>
        <v>29.537499999999998</v>
      </c>
      <c r="N25" s="78">
        <v>26.2</v>
      </c>
      <c r="O25" s="79">
        <v>33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313</v>
      </c>
      <c r="W25" s="69" t="s">
        <v>328</v>
      </c>
      <c r="X25" s="69" t="s">
        <v>391</v>
      </c>
      <c r="Y25" s="69" t="s">
        <v>323</v>
      </c>
      <c r="Z25" s="69" t="s">
        <v>401</v>
      </c>
      <c r="AA25" s="69" t="s">
        <v>346</v>
      </c>
      <c r="AB25" s="69" t="s">
        <v>408</v>
      </c>
      <c r="AC25" s="71" t="s">
        <v>369</v>
      </c>
      <c r="AD25" s="72">
        <v>83.89</v>
      </c>
      <c r="AE25" s="72">
        <v>91.51</v>
      </c>
      <c r="AF25" s="72">
        <v>94.81</v>
      </c>
      <c r="AG25" s="72">
        <v>92.61</v>
      </c>
      <c r="AH25" s="72">
        <v>66.209999999999994</v>
      </c>
      <c r="AI25" s="72">
        <v>66.760000000000005</v>
      </c>
      <c r="AJ25" s="72">
        <v>71.09</v>
      </c>
      <c r="AK25" s="72">
        <v>80.61</v>
      </c>
      <c r="AL25" s="87">
        <f t="shared" si="1"/>
        <v>80.936250000000001</v>
      </c>
      <c r="AM25" s="87">
        <f t="shared" si="2"/>
        <v>66.209999999999994</v>
      </c>
      <c r="AN25" s="73">
        <v>1009</v>
      </c>
      <c r="AO25" s="72">
        <v>1008.8</v>
      </c>
      <c r="AP25" s="72">
        <v>1008.5</v>
      </c>
      <c r="AQ25" s="72">
        <v>1008.7</v>
      </c>
      <c r="AR25" s="72">
        <v>1008.8</v>
      </c>
      <c r="AS25" s="72">
        <v>1007.3</v>
      </c>
      <c r="AT25" s="72">
        <v>1005</v>
      </c>
      <c r="AU25" s="74">
        <v>1005.7</v>
      </c>
      <c r="AV25" s="78">
        <f t="shared" ref="AV25:BC25" si="22">IF(RIGHT(V25,2)="","",IF(RIGHT(V25,2)="LG",0,INT(RIGHT(V25,2))))</f>
        <v>2</v>
      </c>
      <c r="AW25" s="78">
        <f t="shared" si="22"/>
        <v>1</v>
      </c>
      <c r="AX25" s="78">
        <f t="shared" si="22"/>
        <v>1</v>
      </c>
      <c r="AY25" s="78">
        <f t="shared" si="22"/>
        <v>1</v>
      </c>
      <c r="AZ25" s="78">
        <f t="shared" si="22"/>
        <v>2</v>
      </c>
      <c r="BA25" s="78">
        <f t="shared" si="22"/>
        <v>3</v>
      </c>
      <c r="BB25" s="78">
        <f t="shared" si="22"/>
        <v>3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NE03</v>
      </c>
      <c r="BE25" s="180" t="s">
        <v>404</v>
      </c>
      <c r="BF25" s="184">
        <v>3</v>
      </c>
      <c r="BG25" s="203">
        <f t="shared" si="20"/>
        <v>27.299999999999997</v>
      </c>
      <c r="BH25" s="204">
        <f t="shared" si="21"/>
        <v>31.774999999999999</v>
      </c>
      <c r="BI25" s="453" t="s">
        <v>312</v>
      </c>
      <c r="BJ25" s="454" t="s">
        <v>285</v>
      </c>
      <c r="BK25" s="454" t="s">
        <v>285</v>
      </c>
      <c r="BL25" s="454" t="s">
        <v>339</v>
      </c>
      <c r="BM25" s="454" t="s">
        <v>306</v>
      </c>
      <c r="BN25" s="454" t="s">
        <v>287</v>
      </c>
      <c r="BO25" s="454" t="s">
        <v>287</v>
      </c>
      <c r="BP25" s="455" t="s">
        <v>332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27.6</v>
      </c>
      <c r="F4" s="41">
        <v>27.1</v>
      </c>
      <c r="G4" s="41">
        <v>26.6</v>
      </c>
      <c r="H4" s="41">
        <v>26.6</v>
      </c>
      <c r="I4" s="41">
        <v>31.7</v>
      </c>
      <c r="J4" s="41">
        <v>34.200000000000003</v>
      </c>
      <c r="K4" s="41">
        <v>35.5</v>
      </c>
      <c r="L4" s="41">
        <v>31.5</v>
      </c>
      <c r="M4" s="88">
        <f t="shared" ref="M4:M25" si="0">IF(COUNT(F4,H4,J4,L4)&gt;=3,AVERAGE(E4:L4),"")</f>
        <v>30.1</v>
      </c>
      <c r="N4" s="41">
        <v>26.2</v>
      </c>
      <c r="O4" s="53">
        <v>35.6</v>
      </c>
      <c r="P4" s="41">
        <v>2</v>
      </c>
      <c r="Q4" s="41">
        <v>2</v>
      </c>
      <c r="R4" s="41">
        <v>2</v>
      </c>
      <c r="S4" s="41">
        <v>2</v>
      </c>
      <c r="T4" s="38">
        <v>1.5</v>
      </c>
      <c r="U4" s="41">
        <v>1.5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94.86</v>
      </c>
      <c r="AE4" s="52">
        <v>98.25</v>
      </c>
      <c r="AF4" s="52">
        <v>98.83</v>
      </c>
      <c r="AG4" s="52">
        <v>98.83</v>
      </c>
      <c r="AH4" s="52">
        <v>82.25</v>
      </c>
      <c r="AI4" s="52">
        <v>65.849999999999994</v>
      </c>
      <c r="AJ4" s="52">
        <v>81.760000000000005</v>
      </c>
      <c r="AK4" s="52">
        <v>71.41</v>
      </c>
      <c r="AL4" s="54">
        <f t="shared" ref="AL4:AL25" si="1">IF(COUNT(AE4,AG4,AI4,AK4)&gt;2,AVERAGE(AD4:AK4),"")</f>
        <v>86.504999999999995</v>
      </c>
      <c r="AM4" s="54">
        <f t="shared" ref="AM4:AM25" si="2">IF(COUNT(AE4,AG4,AI4,AK4)&gt;2,MIN(AD4:AK4),"")</f>
        <v>65.849999999999994</v>
      </c>
      <c r="AN4" s="55">
        <v>1009.7</v>
      </c>
      <c r="AO4" s="52">
        <v>1010.1</v>
      </c>
      <c r="AP4" s="52">
        <v>1010.2</v>
      </c>
      <c r="AQ4" s="52">
        <v>1010.3</v>
      </c>
      <c r="AR4" s="52">
        <v>1009.9</v>
      </c>
      <c r="AS4" s="52">
        <v>1008.5</v>
      </c>
      <c r="AT4" s="52">
        <v>1006.3</v>
      </c>
      <c r="AU4" s="56">
        <v>1007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26.975000000000001</v>
      </c>
      <c r="BH4" s="115">
        <f t="shared" ref="BH4:BH10" si="6">IF(COUNT(J4,L4)&gt;=1,AVERAGE(I4:L4),"")</f>
        <v>33.225000000000001</v>
      </c>
      <c r="BI4" s="459" t="s">
        <v>387</v>
      </c>
      <c r="BJ4" s="460" t="s">
        <v>387</v>
      </c>
      <c r="BK4" s="460" t="s">
        <v>387</v>
      </c>
      <c r="BL4" s="460" t="s">
        <v>287</v>
      </c>
      <c r="BM4" s="460" t="s">
        <v>287</v>
      </c>
      <c r="BN4" s="460" t="s">
        <v>287</v>
      </c>
      <c r="BO4" s="460" t="s">
        <v>287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27.9</v>
      </c>
      <c r="G5" s="41"/>
      <c r="H5" s="41">
        <v>26.1</v>
      </c>
      <c r="I5" s="41"/>
      <c r="J5" s="41">
        <v>32</v>
      </c>
      <c r="K5" s="41"/>
      <c r="L5" s="41">
        <v>30</v>
      </c>
      <c r="M5" s="88">
        <f t="shared" si="0"/>
        <v>29</v>
      </c>
      <c r="N5" s="41">
        <v>25.8</v>
      </c>
      <c r="O5" s="53">
        <v>33</v>
      </c>
      <c r="P5" s="41">
        <v>5</v>
      </c>
      <c r="Q5" s="41">
        <v>33</v>
      </c>
      <c r="R5" s="41">
        <v>33</v>
      </c>
      <c r="S5" s="41">
        <v>33</v>
      </c>
      <c r="T5" s="38">
        <v>33.1</v>
      </c>
      <c r="U5" s="41">
        <v>33.1</v>
      </c>
      <c r="V5" s="41"/>
      <c r="W5" s="41" t="s">
        <v>302</v>
      </c>
      <c r="X5" s="41"/>
      <c r="Y5" s="41" t="s">
        <v>311</v>
      </c>
      <c r="Z5" s="41"/>
      <c r="AA5" s="41" t="s">
        <v>376</v>
      </c>
      <c r="AB5" s="41"/>
      <c r="AC5" s="37" t="s">
        <v>336</v>
      </c>
      <c r="AD5" s="52"/>
      <c r="AE5" s="52">
        <v>93.21</v>
      </c>
      <c r="AF5" s="52"/>
      <c r="AG5" s="52">
        <v>94.8</v>
      </c>
      <c r="AH5" s="52"/>
      <c r="AI5" s="52">
        <v>72.349999999999994</v>
      </c>
      <c r="AJ5" s="52"/>
      <c r="AK5" s="52">
        <v>77.8</v>
      </c>
      <c r="AL5" s="54">
        <f t="shared" si="1"/>
        <v>84.54</v>
      </c>
      <c r="AM5" s="54">
        <f t="shared" si="2"/>
        <v>72.349999999999994</v>
      </c>
      <c r="AN5" s="55"/>
      <c r="AO5" s="52">
        <v>1010.2</v>
      </c>
      <c r="AP5" s="52"/>
      <c r="AQ5" s="52">
        <v>1011</v>
      </c>
      <c r="AR5" s="52"/>
      <c r="AS5" s="52">
        <v>1009.5</v>
      </c>
      <c r="AT5" s="52"/>
      <c r="AU5" s="56">
        <v>1008.2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27</v>
      </c>
      <c r="BH5" s="115">
        <f t="shared" si="6"/>
        <v>31</v>
      </c>
      <c r="BI5" s="450"/>
      <c r="BJ5" s="451" t="s">
        <v>387</v>
      </c>
      <c r="BK5" s="451"/>
      <c r="BL5" s="451" t="s">
        <v>309</v>
      </c>
      <c r="BM5" s="451"/>
      <c r="BN5" s="451" t="s">
        <v>353</v>
      </c>
      <c r="BO5" s="451"/>
      <c r="BP5" s="452" t="s">
        <v>340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28.5</v>
      </c>
      <c r="G6" s="41"/>
      <c r="H6" s="41">
        <v>26.5</v>
      </c>
      <c r="I6" s="41"/>
      <c r="J6" s="41">
        <v>32.9</v>
      </c>
      <c r="K6" s="41"/>
      <c r="L6" s="41">
        <v>30.7</v>
      </c>
      <c r="M6" s="88">
        <f t="shared" si="0"/>
        <v>29.650000000000002</v>
      </c>
      <c r="N6" s="41">
        <v>25.4</v>
      </c>
      <c r="O6" s="53">
        <v>33.799999999999997</v>
      </c>
      <c r="P6" s="41" t="s">
        <v>301</v>
      </c>
      <c r="Q6" s="41">
        <v>92</v>
      </c>
      <c r="R6" s="41">
        <v>92</v>
      </c>
      <c r="S6" s="41">
        <v>92</v>
      </c>
      <c r="T6" s="38">
        <v>92.2</v>
      </c>
      <c r="U6" s="41">
        <v>92.2</v>
      </c>
      <c r="V6" s="41"/>
      <c r="W6" s="41" t="s">
        <v>284</v>
      </c>
      <c r="X6" s="41"/>
      <c r="Y6" s="41" t="s">
        <v>284</v>
      </c>
      <c r="Z6" s="41"/>
      <c r="AA6" s="41" t="s">
        <v>311</v>
      </c>
      <c r="AB6" s="41"/>
      <c r="AC6" s="37" t="s">
        <v>298</v>
      </c>
      <c r="AD6" s="52"/>
      <c r="AE6" s="52">
        <v>81.38</v>
      </c>
      <c r="AF6" s="52"/>
      <c r="AG6" s="52">
        <v>88.27</v>
      </c>
      <c r="AH6" s="52"/>
      <c r="AI6" s="52">
        <v>63.28</v>
      </c>
      <c r="AJ6" s="52"/>
      <c r="AK6" s="52">
        <v>76.989999999999995</v>
      </c>
      <c r="AL6" s="54">
        <f t="shared" si="1"/>
        <v>77.47999999999999</v>
      </c>
      <c r="AM6" s="54">
        <f t="shared" si="2"/>
        <v>63.28</v>
      </c>
      <c r="AN6" s="55"/>
      <c r="AO6" s="52">
        <v>1009.2</v>
      </c>
      <c r="AP6" s="52"/>
      <c r="AQ6" s="52">
        <v>1009.9</v>
      </c>
      <c r="AR6" s="52"/>
      <c r="AS6" s="52">
        <v>1008.9</v>
      </c>
      <c r="AT6" s="52"/>
      <c r="AU6" s="56">
        <v>1007.3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SSW02</v>
      </c>
      <c r="BE6" s="177" t="s">
        <v>299</v>
      </c>
      <c r="BF6" s="181">
        <v>2</v>
      </c>
      <c r="BG6" s="114">
        <f t="shared" si="5"/>
        <v>27.5</v>
      </c>
      <c r="BH6" s="115">
        <f t="shared" si="6"/>
        <v>31.799999999999997</v>
      </c>
      <c r="BI6" s="450"/>
      <c r="BJ6" s="451" t="s">
        <v>387</v>
      </c>
      <c r="BK6" s="451"/>
      <c r="BL6" s="451" t="s">
        <v>331</v>
      </c>
      <c r="BM6" s="451"/>
      <c r="BN6" s="451" t="s">
        <v>324</v>
      </c>
      <c r="BO6" s="451"/>
      <c r="BP6" s="452" t="s">
        <v>366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26.4</v>
      </c>
      <c r="G7" s="51"/>
      <c r="H7" s="51">
        <v>26</v>
      </c>
      <c r="I7" s="51"/>
      <c r="J7" s="51">
        <v>33</v>
      </c>
      <c r="K7" s="51"/>
      <c r="L7" s="51">
        <v>30.2</v>
      </c>
      <c r="M7" s="88">
        <f t="shared" si="0"/>
        <v>28.900000000000002</v>
      </c>
      <c r="N7" s="51">
        <v>25.6</v>
      </c>
      <c r="O7" s="76">
        <v>33.200000000000003</v>
      </c>
      <c r="P7" s="41">
        <v>2</v>
      </c>
      <c r="Q7" s="41">
        <v>15</v>
      </c>
      <c r="R7" s="41">
        <v>15</v>
      </c>
      <c r="S7" s="41">
        <v>15</v>
      </c>
      <c r="T7" s="38">
        <v>14.7</v>
      </c>
      <c r="U7" s="41">
        <v>14.7</v>
      </c>
      <c r="V7" s="41"/>
      <c r="W7" s="41" t="s">
        <v>284</v>
      </c>
      <c r="X7" s="41"/>
      <c r="Y7" s="41" t="s">
        <v>284</v>
      </c>
      <c r="Z7" s="41"/>
      <c r="AA7" s="41" t="s">
        <v>329</v>
      </c>
      <c r="AB7" s="41"/>
      <c r="AC7" s="37" t="s">
        <v>284</v>
      </c>
      <c r="AD7" s="52"/>
      <c r="AE7" s="52">
        <v>94.81</v>
      </c>
      <c r="AF7" s="52"/>
      <c r="AG7" s="52">
        <v>94.8</v>
      </c>
      <c r="AH7" s="52"/>
      <c r="AI7" s="52">
        <v>70.42</v>
      </c>
      <c r="AJ7" s="52"/>
      <c r="AK7" s="52">
        <v>83.54</v>
      </c>
      <c r="AL7" s="54">
        <f t="shared" si="1"/>
        <v>85.892500000000013</v>
      </c>
      <c r="AM7" s="54">
        <f t="shared" si="2"/>
        <v>70.42</v>
      </c>
      <c r="AN7" s="55"/>
      <c r="AO7" s="52">
        <v>1010.2</v>
      </c>
      <c r="AP7" s="52"/>
      <c r="AQ7" s="52">
        <v>1011.2</v>
      </c>
      <c r="AR7" s="52"/>
      <c r="AS7" s="52">
        <v>1009</v>
      </c>
      <c r="AT7" s="52"/>
      <c r="AU7" s="56">
        <v>1007.1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NE01</v>
      </c>
      <c r="BE7" s="177" t="s">
        <v>404</v>
      </c>
      <c r="BF7" s="181">
        <v>1</v>
      </c>
      <c r="BG7" s="114">
        <f t="shared" si="5"/>
        <v>26.2</v>
      </c>
      <c r="BH7" s="115">
        <f t="shared" si="6"/>
        <v>31.6</v>
      </c>
      <c r="BI7" s="450"/>
      <c r="BJ7" s="451" t="s">
        <v>387</v>
      </c>
      <c r="BK7" s="451"/>
      <c r="BL7" s="451" t="s">
        <v>309</v>
      </c>
      <c r="BM7" s="451"/>
      <c r="BN7" s="451" t="s">
        <v>309</v>
      </c>
      <c r="BO7" s="451"/>
      <c r="BP7" s="452" t="s">
        <v>383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29.6</v>
      </c>
      <c r="F8" s="51">
        <v>27.8</v>
      </c>
      <c r="G8" s="51">
        <v>26.6</v>
      </c>
      <c r="H8" s="51">
        <v>25.3</v>
      </c>
      <c r="I8" s="51">
        <v>29.4</v>
      </c>
      <c r="J8" s="51">
        <v>32.9</v>
      </c>
      <c r="K8" s="51">
        <v>32.700000000000003</v>
      </c>
      <c r="L8" s="51">
        <v>30.8</v>
      </c>
      <c r="M8" s="88">
        <f t="shared" si="0"/>
        <v>29.387500000000003</v>
      </c>
      <c r="N8" s="51">
        <v>24.5</v>
      </c>
      <c r="O8" s="76">
        <v>33</v>
      </c>
      <c r="P8" s="41">
        <v>2</v>
      </c>
      <c r="Q8" s="41">
        <v>129</v>
      </c>
      <c r="R8" s="41">
        <v>129</v>
      </c>
      <c r="S8" s="41">
        <v>129</v>
      </c>
      <c r="T8" s="38">
        <v>129.30000000000001</v>
      </c>
      <c r="U8" s="41">
        <v>129.30000000000001</v>
      </c>
      <c r="V8" s="41" t="s">
        <v>347</v>
      </c>
      <c r="W8" s="41" t="s">
        <v>292</v>
      </c>
      <c r="X8" s="41" t="s">
        <v>401</v>
      </c>
      <c r="Y8" s="41" t="s">
        <v>284</v>
      </c>
      <c r="Z8" s="41" t="s">
        <v>398</v>
      </c>
      <c r="AA8" s="41" t="s">
        <v>336</v>
      </c>
      <c r="AB8" s="41" t="s">
        <v>330</v>
      </c>
      <c r="AC8" s="37" t="s">
        <v>292</v>
      </c>
      <c r="AD8" s="52">
        <v>82</v>
      </c>
      <c r="AE8" s="52">
        <v>86.3</v>
      </c>
      <c r="AF8" s="52">
        <v>91.5</v>
      </c>
      <c r="AG8" s="52">
        <v>89.78</v>
      </c>
      <c r="AH8" s="52">
        <v>83.45</v>
      </c>
      <c r="AI8" s="52">
        <v>66.760000000000005</v>
      </c>
      <c r="AJ8" s="52">
        <v>65.540000000000006</v>
      </c>
      <c r="AK8" s="52">
        <v>77</v>
      </c>
      <c r="AL8" s="54">
        <f t="shared" si="1"/>
        <v>80.291250000000005</v>
      </c>
      <c r="AM8" s="54">
        <f t="shared" si="2"/>
        <v>65.540000000000006</v>
      </c>
      <c r="AN8" s="55">
        <v>1009.1</v>
      </c>
      <c r="AO8" s="52">
        <v>1009.6</v>
      </c>
      <c r="AP8" s="52">
        <v>1009.7</v>
      </c>
      <c r="AQ8" s="52">
        <v>1010</v>
      </c>
      <c r="AR8" s="52">
        <v>1010.3</v>
      </c>
      <c r="AS8" s="52">
        <v>1009.1</v>
      </c>
      <c r="AT8" s="52">
        <v>1007.2</v>
      </c>
      <c r="AU8" s="56">
        <v>1007.7</v>
      </c>
      <c r="AV8" s="51">
        <f t="shared" si="3"/>
        <v>3</v>
      </c>
      <c r="AW8" s="51">
        <f t="shared" si="3"/>
        <v>2</v>
      </c>
      <c r="AX8" s="51">
        <f t="shared" si="3"/>
        <v>2</v>
      </c>
      <c r="AY8" s="51">
        <f t="shared" si="3"/>
        <v>0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2</v>
      </c>
      <c r="BD8" s="51" t="str">
        <f t="shared" si="4"/>
        <v>ESE03</v>
      </c>
      <c r="BE8" s="177" t="s">
        <v>348</v>
      </c>
      <c r="BF8" s="181">
        <v>3</v>
      </c>
      <c r="BG8" s="114">
        <f t="shared" si="5"/>
        <v>27.324999999999999</v>
      </c>
      <c r="BH8" s="115">
        <f t="shared" si="6"/>
        <v>31.45</v>
      </c>
      <c r="BI8" s="450" t="s">
        <v>331</v>
      </c>
      <c r="BJ8" s="451" t="s">
        <v>387</v>
      </c>
      <c r="BK8" s="451" t="s">
        <v>387</v>
      </c>
      <c r="BL8" s="451" t="s">
        <v>309</v>
      </c>
      <c r="BM8" s="451" t="s">
        <v>331</v>
      </c>
      <c r="BN8" s="451" t="s">
        <v>320</v>
      </c>
      <c r="BO8" s="451" t="s">
        <v>287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27.8</v>
      </c>
      <c r="G9" s="51"/>
      <c r="H9" s="51">
        <v>26.2</v>
      </c>
      <c r="I9" s="51"/>
      <c r="J9" s="51">
        <v>33.1</v>
      </c>
      <c r="K9" s="51"/>
      <c r="L9" s="51">
        <v>30</v>
      </c>
      <c r="M9" s="88">
        <f t="shared" si="0"/>
        <v>29.274999999999999</v>
      </c>
      <c r="N9" s="51">
        <v>26.2</v>
      </c>
      <c r="O9" s="76">
        <v>33.299999999999997</v>
      </c>
      <c r="P9" s="41">
        <v>0.1</v>
      </c>
      <c r="Q9" s="41">
        <v>0.9</v>
      </c>
      <c r="R9" s="41">
        <v>1</v>
      </c>
      <c r="S9" s="41">
        <v>1</v>
      </c>
      <c r="T9" s="38">
        <v>1.4</v>
      </c>
      <c r="U9" s="41">
        <v>1.4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94.31</v>
      </c>
      <c r="AF9" s="52"/>
      <c r="AG9" s="52">
        <v>91.47</v>
      </c>
      <c r="AH9" s="52"/>
      <c r="AI9" s="52">
        <v>66.41</v>
      </c>
      <c r="AJ9" s="52"/>
      <c r="AK9" s="52">
        <v>76.88</v>
      </c>
      <c r="AL9" s="54">
        <f t="shared" si="1"/>
        <v>82.267499999999998</v>
      </c>
      <c r="AM9" s="54">
        <f t="shared" si="2"/>
        <v>66.41</v>
      </c>
      <c r="AN9" s="55"/>
      <c r="AO9" s="52">
        <v>1009.9</v>
      </c>
      <c r="AP9" s="52"/>
      <c r="AQ9" s="52">
        <v>1010.4</v>
      </c>
      <c r="AR9" s="52"/>
      <c r="AS9" s="52">
        <v>1009.4</v>
      </c>
      <c r="AT9" s="52"/>
      <c r="AU9" s="56">
        <v>1008.1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27</v>
      </c>
      <c r="BH9" s="115">
        <f t="shared" si="6"/>
        <v>31.55</v>
      </c>
      <c r="BI9" s="450"/>
      <c r="BJ9" s="451" t="s">
        <v>387</v>
      </c>
      <c r="BK9" s="451"/>
      <c r="BL9" s="451" t="s">
        <v>387</v>
      </c>
      <c r="BM9" s="451"/>
      <c r="BN9" s="451" t="s">
        <v>331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27.9</v>
      </c>
      <c r="G10" s="51"/>
      <c r="H10" s="51">
        <v>26.6</v>
      </c>
      <c r="I10" s="51"/>
      <c r="J10" s="51">
        <v>32.299999999999997</v>
      </c>
      <c r="K10" s="51"/>
      <c r="L10" s="51">
        <v>31.2</v>
      </c>
      <c r="M10" s="88">
        <f t="shared" si="0"/>
        <v>29.5</v>
      </c>
      <c r="N10" s="51">
        <v>26.6</v>
      </c>
      <c r="O10" s="76">
        <v>33.200000000000003</v>
      </c>
      <c r="P10" s="41">
        <v>7</v>
      </c>
      <c r="Q10" s="41">
        <v>19</v>
      </c>
      <c r="R10" s="41">
        <v>19</v>
      </c>
      <c r="S10" s="41">
        <v>19</v>
      </c>
      <c r="T10" s="38">
        <v>18.7</v>
      </c>
      <c r="U10" s="41">
        <v>18.7</v>
      </c>
      <c r="V10" s="41"/>
      <c r="W10" s="41" t="s">
        <v>284</v>
      </c>
      <c r="X10" s="41"/>
      <c r="Y10" s="41" t="s">
        <v>410</v>
      </c>
      <c r="Z10" s="41"/>
      <c r="AA10" s="41" t="s">
        <v>376</v>
      </c>
      <c r="AB10" s="41"/>
      <c r="AC10" s="37" t="s">
        <v>292</v>
      </c>
      <c r="AD10" s="52"/>
      <c r="AE10" s="52">
        <v>95.99</v>
      </c>
      <c r="AF10" s="52"/>
      <c r="AG10" s="52">
        <v>94.82</v>
      </c>
      <c r="AH10" s="52"/>
      <c r="AI10" s="52">
        <v>73.260000000000005</v>
      </c>
      <c r="AJ10" s="52"/>
      <c r="AK10" s="52">
        <v>77.06</v>
      </c>
      <c r="AL10" s="54">
        <f t="shared" si="1"/>
        <v>85.282499999999999</v>
      </c>
      <c r="AM10" s="54">
        <f t="shared" si="2"/>
        <v>73.260000000000005</v>
      </c>
      <c r="AN10" s="55"/>
      <c r="AO10" s="52">
        <v>1009.6</v>
      </c>
      <c r="AP10" s="52"/>
      <c r="AQ10" s="52">
        <v>1010.3</v>
      </c>
      <c r="AR10" s="52"/>
      <c r="AS10" s="52">
        <v>1009.8</v>
      </c>
      <c r="AT10" s="52"/>
      <c r="AU10" s="56">
        <v>1007.3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2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2</v>
      </c>
      <c r="BD10" s="51" t="str">
        <f t="shared" si="4"/>
        <v>NNE02</v>
      </c>
      <c r="BE10" s="177" t="s">
        <v>411</v>
      </c>
      <c r="BF10" s="181">
        <v>2</v>
      </c>
      <c r="BG10" s="114">
        <f t="shared" si="5"/>
        <v>27.25</v>
      </c>
      <c r="BH10" s="115">
        <f t="shared" si="6"/>
        <v>31.75</v>
      </c>
      <c r="BI10" s="450"/>
      <c r="BJ10" s="451" t="s">
        <v>387</v>
      </c>
      <c r="BK10" s="451"/>
      <c r="BL10" s="451" t="s">
        <v>387</v>
      </c>
      <c r="BM10" s="451"/>
      <c r="BN10" s="451" t="s">
        <v>287</v>
      </c>
      <c r="BO10" s="451"/>
      <c r="BP10" s="452" t="s">
        <v>308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28.8</v>
      </c>
      <c r="G11" s="51"/>
      <c r="H11" s="51">
        <v>27.1</v>
      </c>
      <c r="I11" s="51"/>
      <c r="J11" s="51">
        <v>32.799999999999997</v>
      </c>
      <c r="K11" s="51"/>
      <c r="L11" s="51">
        <v>30.3</v>
      </c>
      <c r="M11" s="88">
        <f t="shared" si="0"/>
        <v>29.75</v>
      </c>
      <c r="N11" s="51">
        <v>25.9</v>
      </c>
      <c r="O11" s="76">
        <v>33.200000000000003</v>
      </c>
      <c r="P11" s="41" t="s">
        <v>301</v>
      </c>
      <c r="Q11" s="41">
        <v>6</v>
      </c>
      <c r="R11" s="41">
        <v>6</v>
      </c>
      <c r="S11" s="41">
        <v>6</v>
      </c>
      <c r="T11" s="38">
        <v>6</v>
      </c>
      <c r="U11" s="41">
        <v>6</v>
      </c>
      <c r="V11" s="41"/>
      <c r="W11" s="41" t="s">
        <v>408</v>
      </c>
      <c r="X11" s="41"/>
      <c r="Y11" s="41" t="s">
        <v>290</v>
      </c>
      <c r="Z11" s="41"/>
      <c r="AA11" s="41" t="s">
        <v>305</v>
      </c>
      <c r="AB11" s="41"/>
      <c r="AC11" s="37" t="s">
        <v>344</v>
      </c>
      <c r="AD11" s="52"/>
      <c r="AE11" s="52">
        <v>92.17</v>
      </c>
      <c r="AF11" s="52"/>
      <c r="AG11" s="52">
        <v>91.53</v>
      </c>
      <c r="AH11" s="52"/>
      <c r="AI11" s="52">
        <v>61.77</v>
      </c>
      <c r="AJ11" s="52"/>
      <c r="AK11" s="52">
        <v>78.77</v>
      </c>
      <c r="AL11" s="54">
        <f t="shared" ref="AL11" si="7">IF(COUNT(AE11,AG11,AI11,AK11)&gt;2,AVERAGE(AD11:AK11),"")</f>
        <v>81.06</v>
      </c>
      <c r="AM11" s="54">
        <f t="shared" ref="AM11" si="8">IF(COUNT(AE11,AG11,AI11,AK11)&gt;2,MIN(AD11:AK11),"")</f>
        <v>61.77</v>
      </c>
      <c r="AN11" s="55"/>
      <c r="AO11" s="52">
        <v>1009.9</v>
      </c>
      <c r="AP11" s="52"/>
      <c r="AQ11" s="52">
        <v>1010.7</v>
      </c>
      <c r="AR11" s="52"/>
      <c r="AS11" s="52">
        <v>1009.3</v>
      </c>
      <c r="AT11" s="52"/>
      <c r="AU11" s="56">
        <v>1008.2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389</v>
      </c>
      <c r="BF11" s="181">
        <v>3</v>
      </c>
      <c r="BG11" s="112">
        <f t="shared" ref="BG11" si="9">IF(COUNT(F11,H11)&gt;=1,AVERAGE(E11:H11),"")</f>
        <v>27.950000000000003</v>
      </c>
      <c r="BH11" s="113">
        <f t="shared" ref="BH11" si="10">IF(COUNT(J11,L11)&gt;=1,AVERAGE(I11:L11),"")</f>
        <v>31.549999999999997</v>
      </c>
      <c r="BI11" s="462"/>
      <c r="BJ11" s="463" t="s">
        <v>387</v>
      </c>
      <c r="BK11" s="463"/>
      <c r="BL11" s="463" t="s">
        <v>320</v>
      </c>
      <c r="BM11" s="463"/>
      <c r="BN11" s="463" t="s">
        <v>331</v>
      </c>
      <c r="BO11" s="463"/>
      <c r="BP11" s="464" t="s">
        <v>291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27.1</v>
      </c>
      <c r="G12" s="84"/>
      <c r="H12" s="84">
        <v>26.1</v>
      </c>
      <c r="I12" s="84"/>
      <c r="J12" s="84">
        <v>33.6</v>
      </c>
      <c r="K12" s="84"/>
      <c r="L12" s="84">
        <v>30.8</v>
      </c>
      <c r="M12" s="100">
        <f t="shared" si="0"/>
        <v>29.400000000000002</v>
      </c>
      <c r="N12" s="84">
        <v>25.9</v>
      </c>
      <c r="O12" s="85">
        <v>34.6</v>
      </c>
      <c r="P12" s="57">
        <v>0.5</v>
      </c>
      <c r="Q12" s="57">
        <v>0.7</v>
      </c>
      <c r="R12" s="57">
        <v>0.7</v>
      </c>
      <c r="S12" s="57">
        <v>0.7</v>
      </c>
      <c r="T12" s="58">
        <v>0.7</v>
      </c>
      <c r="U12" s="57">
        <v>0.7</v>
      </c>
      <c r="V12" s="57"/>
      <c r="W12" s="57" t="s">
        <v>284</v>
      </c>
      <c r="X12" s="57"/>
      <c r="Y12" s="57" t="s">
        <v>284</v>
      </c>
      <c r="Z12" s="57"/>
      <c r="AA12" s="57" t="s">
        <v>355</v>
      </c>
      <c r="AB12" s="57"/>
      <c r="AC12" s="59" t="s">
        <v>284</v>
      </c>
      <c r="AD12" s="60"/>
      <c r="AE12" s="60">
        <v>95.96</v>
      </c>
      <c r="AF12" s="60"/>
      <c r="AG12" s="60">
        <v>96.51</v>
      </c>
      <c r="AH12" s="60"/>
      <c r="AI12" s="60">
        <v>64.19</v>
      </c>
      <c r="AJ12" s="60"/>
      <c r="AK12" s="60">
        <v>79.77</v>
      </c>
      <c r="AL12" s="101">
        <f t="shared" si="1"/>
        <v>84.107499999999987</v>
      </c>
      <c r="AM12" s="101">
        <f t="shared" si="2"/>
        <v>64.19</v>
      </c>
      <c r="AN12" s="61"/>
      <c r="AO12" s="60">
        <v>1011</v>
      </c>
      <c r="AP12" s="60"/>
      <c r="AQ12" s="60">
        <v>1012.1</v>
      </c>
      <c r="AR12" s="60"/>
      <c r="AS12" s="60">
        <v>1009.6</v>
      </c>
      <c r="AT12" s="60"/>
      <c r="AU12" s="62">
        <v>1008.6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NW01</v>
      </c>
      <c r="BE12" s="179" t="s">
        <v>342</v>
      </c>
      <c r="BF12" s="183">
        <v>1</v>
      </c>
      <c r="BG12" s="114">
        <f t="shared" ref="BG12:BG25" si="20">IF(COUNT(F12,H12)&gt;=1,AVERAGE(E12:H12),"")</f>
        <v>26.6</v>
      </c>
      <c r="BH12" s="115">
        <f t="shared" ref="BH12:BH25" si="21">IF(COUNT(J12,L12)&gt;=1,AVERAGE(I12:L12),"")</f>
        <v>32.200000000000003</v>
      </c>
      <c r="BI12" s="465"/>
      <c r="BJ12" s="466" t="s">
        <v>387</v>
      </c>
      <c r="BK12" s="466"/>
      <c r="BL12" s="466" t="s">
        <v>387</v>
      </c>
      <c r="BM12" s="466"/>
      <c r="BN12" s="466" t="s">
        <v>366</v>
      </c>
      <c r="BO12" s="466"/>
      <c r="BP12" s="467" t="s">
        <v>306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26.5</v>
      </c>
      <c r="F13" s="51">
        <v>25.2</v>
      </c>
      <c r="G13" s="51">
        <v>24.5</v>
      </c>
      <c r="H13" s="51">
        <v>25</v>
      </c>
      <c r="I13" s="51">
        <v>28.3</v>
      </c>
      <c r="J13" s="51">
        <v>33.299999999999997</v>
      </c>
      <c r="K13" s="51">
        <v>35.200000000000003</v>
      </c>
      <c r="L13" s="51">
        <v>31.8</v>
      </c>
      <c r="M13" s="88">
        <f t="shared" si="0"/>
        <v>28.725000000000001</v>
      </c>
      <c r="N13" s="51">
        <v>24.7</v>
      </c>
      <c r="O13" s="76">
        <v>35.200000000000003</v>
      </c>
      <c r="P13" s="41">
        <v>16</v>
      </c>
      <c r="Q13" s="41">
        <v>16</v>
      </c>
      <c r="R13" s="41">
        <v>16</v>
      </c>
      <c r="S13" s="41">
        <v>16</v>
      </c>
      <c r="T13" s="38">
        <v>16.399999999999999</v>
      </c>
      <c r="U13" s="41">
        <v>16.399999999999999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376</v>
      </c>
      <c r="AB13" s="41" t="s">
        <v>376</v>
      </c>
      <c r="AC13" s="37" t="s">
        <v>336</v>
      </c>
      <c r="AD13" s="52">
        <v>91.49</v>
      </c>
      <c r="AE13" s="52">
        <v>91.41</v>
      </c>
      <c r="AF13" s="52">
        <v>95.31</v>
      </c>
      <c r="AG13" s="52">
        <v>94.76</v>
      </c>
      <c r="AH13" s="52">
        <v>79.91</v>
      </c>
      <c r="AI13" s="52">
        <v>64.13</v>
      </c>
      <c r="AJ13" s="52">
        <v>50.57</v>
      </c>
      <c r="AK13" s="52">
        <v>64.97</v>
      </c>
      <c r="AL13" s="54">
        <f t="shared" si="1"/>
        <v>79.068750000000009</v>
      </c>
      <c r="AM13" s="54">
        <f t="shared" si="2"/>
        <v>50.57</v>
      </c>
      <c r="AN13" s="55">
        <v>1009.3</v>
      </c>
      <c r="AO13" s="52">
        <v>1010.6</v>
      </c>
      <c r="AP13" s="52">
        <v>1010.1</v>
      </c>
      <c r="AQ13" s="52">
        <v>1011.5</v>
      </c>
      <c r="AR13" s="52">
        <v>1010.7</v>
      </c>
      <c r="AS13" s="52">
        <v>1008.6</v>
      </c>
      <c r="AT13" s="52">
        <v>1005.5</v>
      </c>
      <c r="AU13" s="56">
        <v>1006.4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1</v>
      </c>
      <c r="BC13" s="51">
        <f t="shared" si="18"/>
        <v>2</v>
      </c>
      <c r="BD13" s="51" t="str">
        <f t="shared" si="19"/>
        <v>SE02</v>
      </c>
      <c r="BE13" s="177" t="s">
        <v>303</v>
      </c>
      <c r="BF13" s="181">
        <v>2</v>
      </c>
      <c r="BG13" s="114">
        <f t="shared" si="20"/>
        <v>25.3</v>
      </c>
      <c r="BH13" s="115">
        <f t="shared" si="21"/>
        <v>32.15</v>
      </c>
      <c r="BI13" s="450" t="s">
        <v>387</v>
      </c>
      <c r="BJ13" s="451" t="s">
        <v>387</v>
      </c>
      <c r="BK13" s="451" t="s">
        <v>387</v>
      </c>
      <c r="BL13" s="451" t="s">
        <v>309</v>
      </c>
      <c r="BM13" s="451" t="s">
        <v>331</v>
      </c>
      <c r="BN13" s="451" t="s">
        <v>321</v>
      </c>
      <c r="BO13" s="451" t="s">
        <v>321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27.2</v>
      </c>
      <c r="G14" s="51"/>
      <c r="H14" s="51">
        <v>26.9</v>
      </c>
      <c r="I14" s="51"/>
      <c r="J14" s="51">
        <v>33.299999999999997</v>
      </c>
      <c r="K14" s="51"/>
      <c r="L14" s="51">
        <v>29.6</v>
      </c>
      <c r="M14" s="88">
        <f t="shared" si="0"/>
        <v>29.25</v>
      </c>
      <c r="N14" s="51">
        <v>26.7</v>
      </c>
      <c r="O14" s="76">
        <v>33.6</v>
      </c>
      <c r="P14" s="41">
        <v>0.1</v>
      </c>
      <c r="Q14" s="41">
        <v>2</v>
      </c>
      <c r="R14" s="41">
        <v>2</v>
      </c>
      <c r="S14" s="41">
        <v>2</v>
      </c>
      <c r="T14" s="38">
        <v>1.8</v>
      </c>
      <c r="U14" s="41">
        <v>1.8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98.25</v>
      </c>
      <c r="AF14" s="52"/>
      <c r="AG14" s="52">
        <v>96.53</v>
      </c>
      <c r="AH14" s="52"/>
      <c r="AI14" s="52">
        <v>66.84</v>
      </c>
      <c r="AJ14" s="52"/>
      <c r="AK14" s="52">
        <v>82</v>
      </c>
      <c r="AL14" s="54">
        <f t="shared" si="1"/>
        <v>85.905000000000001</v>
      </c>
      <c r="AM14" s="54">
        <f t="shared" si="2"/>
        <v>66.84</v>
      </c>
      <c r="AN14" s="55"/>
      <c r="AO14" s="52">
        <v>1009.7</v>
      </c>
      <c r="AP14" s="52"/>
      <c r="AQ14" s="52">
        <v>1010.5</v>
      </c>
      <c r="AR14" s="52"/>
      <c r="AS14" s="52">
        <v>1008.4</v>
      </c>
      <c r="AT14" s="52"/>
      <c r="AU14" s="56">
        <v>1007.6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27.049999999999997</v>
      </c>
      <c r="BH14" s="115">
        <f t="shared" si="21"/>
        <v>31.45</v>
      </c>
      <c r="BI14" s="450"/>
      <c r="BJ14" s="451" t="s">
        <v>387</v>
      </c>
      <c r="BK14" s="451"/>
      <c r="BL14" s="451" t="s">
        <v>387</v>
      </c>
      <c r="BM14" s="451"/>
      <c r="BN14" s="451" t="s">
        <v>314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27.2</v>
      </c>
      <c r="G15" s="51"/>
      <c r="H15" s="51">
        <v>26.3</v>
      </c>
      <c r="I15" s="51"/>
      <c r="J15" s="51">
        <v>32.4</v>
      </c>
      <c r="K15" s="51"/>
      <c r="L15" s="51">
        <v>30.2</v>
      </c>
      <c r="M15" s="88">
        <f t="shared" si="0"/>
        <v>29.025000000000002</v>
      </c>
      <c r="N15" s="51">
        <v>26.3</v>
      </c>
      <c r="O15" s="76">
        <v>32.9</v>
      </c>
      <c r="P15" s="41">
        <v>0.1</v>
      </c>
      <c r="Q15" s="41">
        <v>0.9</v>
      </c>
      <c r="R15" s="41">
        <v>0.9</v>
      </c>
      <c r="S15" s="41">
        <v>0.9</v>
      </c>
      <c r="T15" s="38">
        <v>0.9</v>
      </c>
      <c r="U15" s="41">
        <v>0.9</v>
      </c>
      <c r="V15" s="41"/>
      <c r="W15" s="41" t="s">
        <v>284</v>
      </c>
      <c r="X15" s="41"/>
      <c r="Y15" s="41" t="s">
        <v>352</v>
      </c>
      <c r="Z15" s="41"/>
      <c r="AA15" s="41" t="s">
        <v>284</v>
      </c>
      <c r="AB15" s="41"/>
      <c r="AC15" s="37" t="s">
        <v>284</v>
      </c>
      <c r="AD15" s="52"/>
      <c r="AE15" s="52">
        <v>95.97</v>
      </c>
      <c r="AF15" s="52"/>
      <c r="AG15" s="52">
        <v>94.25</v>
      </c>
      <c r="AH15" s="52"/>
      <c r="AI15" s="52">
        <v>69.489999999999995</v>
      </c>
      <c r="AJ15" s="52"/>
      <c r="AK15" s="52">
        <v>74.66</v>
      </c>
      <c r="AL15" s="54">
        <f t="shared" si="1"/>
        <v>83.592500000000001</v>
      </c>
      <c r="AM15" s="54">
        <f t="shared" si="2"/>
        <v>69.489999999999995</v>
      </c>
      <c r="AN15" s="55"/>
      <c r="AO15" s="52">
        <v>1007.7</v>
      </c>
      <c r="AP15" s="52"/>
      <c r="AQ15" s="52">
        <v>1008.9</v>
      </c>
      <c r="AR15" s="52"/>
      <c r="AS15" s="52">
        <v>1007.9</v>
      </c>
      <c r="AT15" s="52"/>
      <c r="AU15" s="56">
        <v>1005.7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1</v>
      </c>
      <c r="AZ15" s="51" t="str">
        <f t="shared" si="15"/>
        <v/>
      </c>
      <c r="BA15" s="51">
        <f t="shared" si="16"/>
        <v>0</v>
      </c>
      <c r="BB15" s="51" t="str">
        <f t="shared" si="17"/>
        <v/>
      </c>
      <c r="BC15" s="51">
        <f t="shared" si="18"/>
        <v>0</v>
      </c>
      <c r="BD15" s="51" t="str">
        <f t="shared" si="19"/>
        <v>N01</v>
      </c>
      <c r="BE15" s="177" t="s">
        <v>364</v>
      </c>
      <c r="BF15" s="181">
        <v>1</v>
      </c>
      <c r="BG15" s="114">
        <f t="shared" si="20"/>
        <v>26.75</v>
      </c>
      <c r="BH15" s="115">
        <f t="shared" si="21"/>
        <v>31.299999999999997</v>
      </c>
      <c r="BI15" s="450"/>
      <c r="BJ15" s="451" t="s">
        <v>387</v>
      </c>
      <c r="BK15" s="451"/>
      <c r="BL15" s="451" t="s">
        <v>387</v>
      </c>
      <c r="BM15" s="451"/>
      <c r="BN15" s="451" t="s">
        <v>309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26.9</v>
      </c>
      <c r="G16" s="51"/>
      <c r="H16" s="51">
        <v>26.8</v>
      </c>
      <c r="I16" s="51"/>
      <c r="J16" s="51">
        <v>33.5</v>
      </c>
      <c r="K16" s="51"/>
      <c r="L16" s="51">
        <v>31.9</v>
      </c>
      <c r="M16" s="88">
        <f t="shared" si="0"/>
        <v>29.774999999999999</v>
      </c>
      <c r="N16" s="51">
        <v>26.6</v>
      </c>
      <c r="O16" s="76">
        <v>34.799999999999997</v>
      </c>
      <c r="P16" s="41">
        <v>4</v>
      </c>
      <c r="Q16" s="41">
        <v>4</v>
      </c>
      <c r="R16" s="41">
        <v>4</v>
      </c>
      <c r="S16" s="41">
        <v>4</v>
      </c>
      <c r="T16" s="38">
        <v>3.9</v>
      </c>
      <c r="U16" s="41">
        <v>3.9</v>
      </c>
      <c r="V16" s="41"/>
      <c r="W16" s="41" t="s">
        <v>295</v>
      </c>
      <c r="X16" s="41"/>
      <c r="Y16" s="41" t="s">
        <v>284</v>
      </c>
      <c r="Z16" s="41"/>
      <c r="AA16" s="41" t="s">
        <v>406</v>
      </c>
      <c r="AB16" s="41"/>
      <c r="AC16" s="37" t="s">
        <v>376</v>
      </c>
      <c r="AD16" s="52"/>
      <c r="AE16" s="52">
        <v>91.51</v>
      </c>
      <c r="AF16" s="52"/>
      <c r="AG16" s="52">
        <v>90.97</v>
      </c>
      <c r="AH16" s="52"/>
      <c r="AI16" s="52">
        <v>59.39</v>
      </c>
      <c r="AJ16" s="52"/>
      <c r="AK16" s="52">
        <v>64.989999999999995</v>
      </c>
      <c r="AL16" s="54">
        <f t="shared" si="1"/>
        <v>76.715000000000003</v>
      </c>
      <c r="AM16" s="54">
        <f t="shared" si="2"/>
        <v>59.39</v>
      </c>
      <c r="AN16" s="55"/>
      <c r="AO16" s="52">
        <v>1011.6</v>
      </c>
      <c r="AP16" s="52"/>
      <c r="AQ16" s="52">
        <v>1012.7</v>
      </c>
      <c r="AR16" s="52"/>
      <c r="AS16" s="52">
        <v>1010.6</v>
      </c>
      <c r="AT16" s="52"/>
      <c r="AU16" s="56">
        <v>1008.4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0</v>
      </c>
      <c r="AZ16" s="51" t="str">
        <f t="shared" si="15"/>
        <v/>
      </c>
      <c r="BA16" s="51">
        <f t="shared" si="16"/>
        <v>2</v>
      </c>
      <c r="BB16" s="51" t="str">
        <f t="shared" si="17"/>
        <v/>
      </c>
      <c r="BC16" s="51">
        <f t="shared" si="18"/>
        <v>1</v>
      </c>
      <c r="BD16" s="51" t="str">
        <f t="shared" si="19"/>
        <v>ENE02</v>
      </c>
      <c r="BE16" s="177" t="s">
        <v>399</v>
      </c>
      <c r="BF16" s="181">
        <v>2</v>
      </c>
      <c r="BG16" s="114">
        <f t="shared" si="20"/>
        <v>26.85</v>
      </c>
      <c r="BH16" s="115">
        <f t="shared" si="21"/>
        <v>32.700000000000003</v>
      </c>
      <c r="BI16" s="450"/>
      <c r="BJ16" s="451" t="s">
        <v>387</v>
      </c>
      <c r="BK16" s="451"/>
      <c r="BL16" s="451" t="s">
        <v>310</v>
      </c>
      <c r="BM16" s="451"/>
      <c r="BN16" s="451" t="s">
        <v>321</v>
      </c>
      <c r="BO16" s="451"/>
      <c r="BP16" s="452" t="s">
        <v>293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28.1</v>
      </c>
      <c r="F17" s="51">
        <v>27.4</v>
      </c>
      <c r="G17" s="51">
        <v>26.2</v>
      </c>
      <c r="H17" s="51">
        <v>26.9</v>
      </c>
      <c r="I17" s="51">
        <v>30.2</v>
      </c>
      <c r="J17" s="51">
        <v>32.4</v>
      </c>
      <c r="K17" s="51">
        <v>32</v>
      </c>
      <c r="L17" s="51">
        <v>30.2</v>
      </c>
      <c r="M17" s="88">
        <f t="shared" si="0"/>
        <v>29.174999999999997</v>
      </c>
      <c r="N17" s="51">
        <v>26</v>
      </c>
      <c r="O17" s="76">
        <v>32.6</v>
      </c>
      <c r="P17" s="41" t="s">
        <v>301</v>
      </c>
      <c r="Q17" s="41">
        <v>6</v>
      </c>
      <c r="R17" s="41">
        <v>6</v>
      </c>
      <c r="S17" s="41">
        <v>6</v>
      </c>
      <c r="T17" s="38">
        <v>5.8</v>
      </c>
      <c r="U17" s="41">
        <v>5.8</v>
      </c>
      <c r="V17" s="41" t="s">
        <v>284</v>
      </c>
      <c r="W17" s="41" t="s">
        <v>305</v>
      </c>
      <c r="X17" s="41" t="s">
        <v>323</v>
      </c>
      <c r="Y17" s="41" t="s">
        <v>380</v>
      </c>
      <c r="Z17" s="41" t="s">
        <v>284</v>
      </c>
      <c r="AA17" s="41" t="s">
        <v>408</v>
      </c>
      <c r="AB17" s="41" t="s">
        <v>405</v>
      </c>
      <c r="AC17" s="37" t="s">
        <v>369</v>
      </c>
      <c r="AD17" s="52">
        <v>94.87</v>
      </c>
      <c r="AE17" s="52">
        <v>94.85</v>
      </c>
      <c r="AF17" s="52">
        <v>95.37</v>
      </c>
      <c r="AG17" s="52">
        <v>95.96</v>
      </c>
      <c r="AH17" s="52">
        <v>88.05</v>
      </c>
      <c r="AI17" s="52">
        <v>73.7</v>
      </c>
      <c r="AJ17" s="52">
        <v>71.92</v>
      </c>
      <c r="AK17" s="52">
        <v>85.02</v>
      </c>
      <c r="AL17" s="54">
        <f t="shared" si="1"/>
        <v>87.467500000000001</v>
      </c>
      <c r="AM17" s="54">
        <f t="shared" si="2"/>
        <v>71.92</v>
      </c>
      <c r="AN17" s="55">
        <v>1009</v>
      </c>
      <c r="AO17" s="52">
        <v>1008.9</v>
      </c>
      <c r="AP17" s="52">
        <v>1009.1</v>
      </c>
      <c r="AQ17" s="52">
        <v>1010.4</v>
      </c>
      <c r="AR17" s="52">
        <v>1010</v>
      </c>
      <c r="AS17" s="52">
        <v>1009</v>
      </c>
      <c r="AT17" s="52">
        <v>1007.2</v>
      </c>
      <c r="AU17" s="56">
        <v>1008.1</v>
      </c>
      <c r="AV17" s="51">
        <f t="shared" si="11"/>
        <v>0</v>
      </c>
      <c r="AW17" s="51">
        <f t="shared" si="12"/>
        <v>1</v>
      </c>
      <c r="AX17" s="51">
        <f t="shared" si="13"/>
        <v>1</v>
      </c>
      <c r="AY17" s="51">
        <f t="shared" si="14"/>
        <v>2</v>
      </c>
      <c r="AZ17" s="51">
        <f t="shared" si="15"/>
        <v>0</v>
      </c>
      <c r="BA17" s="51">
        <f t="shared" si="16"/>
        <v>3</v>
      </c>
      <c r="BB17" s="51">
        <f t="shared" si="17"/>
        <v>4</v>
      </c>
      <c r="BC17" s="51">
        <f t="shared" si="18"/>
        <v>2</v>
      </c>
      <c r="BD17" s="51" t="str">
        <f t="shared" si="19"/>
        <v>ESE04</v>
      </c>
      <c r="BE17" s="177" t="s">
        <v>348</v>
      </c>
      <c r="BF17" s="181">
        <v>4</v>
      </c>
      <c r="BG17" s="114">
        <f t="shared" si="20"/>
        <v>27.15</v>
      </c>
      <c r="BH17" s="115">
        <f t="shared" si="21"/>
        <v>31.2</v>
      </c>
      <c r="BI17" s="450" t="s">
        <v>309</v>
      </c>
      <c r="BJ17" s="451" t="s">
        <v>331</v>
      </c>
      <c r="BK17" s="451" t="s">
        <v>331</v>
      </c>
      <c r="BL17" s="451" t="s">
        <v>331</v>
      </c>
      <c r="BM17" s="451" t="s">
        <v>331</v>
      </c>
      <c r="BN17" s="451" t="s">
        <v>375</v>
      </c>
      <c r="BO17" s="451" t="s">
        <v>429</v>
      </c>
      <c r="BP17" s="452" t="s">
        <v>293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26</v>
      </c>
      <c r="G18" s="51"/>
      <c r="H18" s="51">
        <v>26.8</v>
      </c>
      <c r="I18" s="51"/>
      <c r="J18" s="51">
        <v>33</v>
      </c>
      <c r="K18" s="51"/>
      <c r="L18" s="51">
        <v>30.4</v>
      </c>
      <c r="M18" s="88">
        <f t="shared" si="0"/>
        <v>29.049999999999997</v>
      </c>
      <c r="N18" s="51">
        <v>26</v>
      </c>
      <c r="O18" s="76">
        <v>33.299999999999997</v>
      </c>
      <c r="P18" s="41">
        <v>0.4</v>
      </c>
      <c r="Q18" s="41">
        <v>7</v>
      </c>
      <c r="R18" s="41">
        <v>7</v>
      </c>
      <c r="S18" s="41">
        <v>7</v>
      </c>
      <c r="T18" s="38">
        <v>6.8</v>
      </c>
      <c r="U18" s="41">
        <v>6.8</v>
      </c>
      <c r="V18" s="41"/>
      <c r="W18" s="41" t="s">
        <v>284</v>
      </c>
      <c r="X18" s="41"/>
      <c r="Y18" s="41" t="s">
        <v>284</v>
      </c>
      <c r="Z18" s="41"/>
      <c r="AA18" s="41" t="s">
        <v>376</v>
      </c>
      <c r="AB18" s="41"/>
      <c r="AC18" s="37" t="s">
        <v>305</v>
      </c>
      <c r="AD18" s="52"/>
      <c r="AE18" s="52">
        <v>95.36</v>
      </c>
      <c r="AF18" s="52"/>
      <c r="AG18" s="52">
        <v>96.52</v>
      </c>
      <c r="AH18" s="52"/>
      <c r="AI18" s="52">
        <v>67.98</v>
      </c>
      <c r="AJ18" s="52"/>
      <c r="AK18" s="52">
        <v>78.78</v>
      </c>
      <c r="AL18" s="54">
        <f t="shared" si="1"/>
        <v>84.66</v>
      </c>
      <c r="AM18" s="54">
        <f t="shared" si="2"/>
        <v>67.98</v>
      </c>
      <c r="AN18" s="55"/>
      <c r="AO18" s="52">
        <v>1009.3</v>
      </c>
      <c r="AP18" s="52"/>
      <c r="AQ18" s="52">
        <v>1009.7</v>
      </c>
      <c r="AR18" s="52"/>
      <c r="AS18" s="52">
        <v>1009.3</v>
      </c>
      <c r="AT18" s="52"/>
      <c r="AU18" s="56">
        <v>1008.3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E01</v>
      </c>
      <c r="BE18" s="177" t="s">
        <v>389</v>
      </c>
      <c r="BF18" s="181">
        <v>1</v>
      </c>
      <c r="BG18" s="114">
        <f t="shared" si="20"/>
        <v>26.4</v>
      </c>
      <c r="BH18" s="115">
        <f t="shared" si="21"/>
        <v>31.7</v>
      </c>
      <c r="BI18" s="450"/>
      <c r="BJ18" s="451" t="s">
        <v>387</v>
      </c>
      <c r="BK18" s="451"/>
      <c r="BL18" s="451" t="s">
        <v>309</v>
      </c>
      <c r="BM18" s="451"/>
      <c r="BN18" s="451" t="s">
        <v>309</v>
      </c>
      <c r="BO18" s="451"/>
      <c r="BP18" s="452" t="s">
        <v>314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28.2</v>
      </c>
      <c r="F19" s="51">
        <v>27.1</v>
      </c>
      <c r="G19" s="51">
        <v>26.6</v>
      </c>
      <c r="H19" s="51">
        <v>27</v>
      </c>
      <c r="I19" s="51">
        <v>28.6</v>
      </c>
      <c r="J19" s="51">
        <v>31.6</v>
      </c>
      <c r="K19" s="51">
        <v>31.5</v>
      </c>
      <c r="L19" s="51">
        <v>29.9</v>
      </c>
      <c r="M19" s="88">
        <f t="shared" si="0"/>
        <v>28.8125</v>
      </c>
      <c r="N19" s="51">
        <v>26.8</v>
      </c>
      <c r="O19" s="76">
        <v>32.1</v>
      </c>
      <c r="P19" s="41">
        <v>0.6</v>
      </c>
      <c r="Q19" s="41">
        <v>3</v>
      </c>
      <c r="R19" s="41">
        <v>3</v>
      </c>
      <c r="S19" s="41">
        <v>3</v>
      </c>
      <c r="T19" s="38">
        <v>3</v>
      </c>
      <c r="U19" s="41">
        <v>3</v>
      </c>
      <c r="V19" s="41" t="s">
        <v>391</v>
      </c>
      <c r="W19" s="41" t="s">
        <v>302</v>
      </c>
      <c r="X19" s="41" t="s">
        <v>398</v>
      </c>
      <c r="Y19" s="41" t="s">
        <v>323</v>
      </c>
      <c r="Z19" s="41" t="s">
        <v>380</v>
      </c>
      <c r="AA19" s="41" t="s">
        <v>341</v>
      </c>
      <c r="AB19" s="41" t="s">
        <v>351</v>
      </c>
      <c r="AC19" s="37" t="s">
        <v>369</v>
      </c>
      <c r="AD19" s="52">
        <v>92.13</v>
      </c>
      <c r="AE19" s="52">
        <v>93.17</v>
      </c>
      <c r="AF19" s="52">
        <v>94.26</v>
      </c>
      <c r="AG19" s="52">
        <v>94.83</v>
      </c>
      <c r="AH19" s="52">
        <v>90.02</v>
      </c>
      <c r="AI19" s="52">
        <v>79.88</v>
      </c>
      <c r="AJ19" s="52">
        <v>79.86</v>
      </c>
      <c r="AK19" s="52">
        <v>84.99</v>
      </c>
      <c r="AL19" s="54">
        <f t="shared" si="1"/>
        <v>88.642499999999998</v>
      </c>
      <c r="AM19" s="54">
        <f t="shared" si="2"/>
        <v>79.86</v>
      </c>
      <c r="AN19" s="55">
        <v>1010.5</v>
      </c>
      <c r="AO19" s="52">
        <v>1011.3</v>
      </c>
      <c r="AP19" s="52">
        <v>1010.9</v>
      </c>
      <c r="AQ19" s="52">
        <v>1011.6</v>
      </c>
      <c r="AR19" s="52">
        <v>1011.9</v>
      </c>
      <c r="AS19" s="52">
        <v>1011.2</v>
      </c>
      <c r="AT19" s="52">
        <v>1009.5</v>
      </c>
      <c r="AU19" s="56">
        <v>1008.8</v>
      </c>
      <c r="AV19" s="51">
        <f t="shared" si="11"/>
        <v>1</v>
      </c>
      <c r="AW19" s="51">
        <f t="shared" si="12"/>
        <v>1</v>
      </c>
      <c r="AX19" s="51">
        <f t="shared" si="13"/>
        <v>2</v>
      </c>
      <c r="AY19" s="51">
        <f t="shared" si="14"/>
        <v>1</v>
      </c>
      <c r="AZ19" s="51">
        <f t="shared" si="15"/>
        <v>2</v>
      </c>
      <c r="BA19" s="51">
        <f t="shared" si="16"/>
        <v>3</v>
      </c>
      <c r="BB19" s="51">
        <f t="shared" si="17"/>
        <v>2</v>
      </c>
      <c r="BC19" s="51">
        <f t="shared" si="18"/>
        <v>2</v>
      </c>
      <c r="BD19" s="51" t="str">
        <f t="shared" si="19"/>
        <v>NW03</v>
      </c>
      <c r="BE19" s="177" t="s">
        <v>342</v>
      </c>
      <c r="BF19" s="181">
        <v>3</v>
      </c>
      <c r="BG19" s="114">
        <f t="shared" si="20"/>
        <v>27.225000000000001</v>
      </c>
      <c r="BH19" s="115">
        <f t="shared" si="21"/>
        <v>30.4</v>
      </c>
      <c r="BI19" s="450" t="s">
        <v>331</v>
      </c>
      <c r="BJ19" s="451" t="s">
        <v>387</v>
      </c>
      <c r="BK19" s="451" t="s">
        <v>387</v>
      </c>
      <c r="BL19" s="451" t="s">
        <v>331</v>
      </c>
      <c r="BM19" s="451" t="s">
        <v>331</v>
      </c>
      <c r="BN19" s="451" t="s">
        <v>366</v>
      </c>
      <c r="BO19" s="451" t="s">
        <v>321</v>
      </c>
      <c r="BP19" s="452" t="s">
        <v>332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27.6</v>
      </c>
      <c r="F20" s="81">
        <v>27</v>
      </c>
      <c r="G20" s="81">
        <v>26.4</v>
      </c>
      <c r="H20" s="81">
        <v>27.2</v>
      </c>
      <c r="I20" s="81">
        <v>30.7</v>
      </c>
      <c r="J20" s="81">
        <v>32.4</v>
      </c>
      <c r="K20" s="81">
        <v>32.299999999999997</v>
      </c>
      <c r="L20" s="81">
        <v>30.2</v>
      </c>
      <c r="M20" s="98">
        <f t="shared" si="0"/>
        <v>29.225000000000001</v>
      </c>
      <c r="N20" s="81">
        <v>26.4</v>
      </c>
      <c r="O20" s="82">
        <v>33</v>
      </c>
      <c r="P20" s="63">
        <v>2</v>
      </c>
      <c r="Q20" s="63">
        <v>2</v>
      </c>
      <c r="R20" s="63">
        <v>2</v>
      </c>
      <c r="S20" s="63">
        <v>2</v>
      </c>
      <c r="T20" s="64">
        <v>2.2999999999999998</v>
      </c>
      <c r="U20" s="63">
        <v>2.2999999999999998</v>
      </c>
      <c r="V20" s="63" t="s">
        <v>391</v>
      </c>
      <c r="W20" s="63" t="s">
        <v>323</v>
      </c>
      <c r="X20" s="63" t="s">
        <v>284</v>
      </c>
      <c r="Y20" s="63" t="s">
        <v>326</v>
      </c>
      <c r="Z20" s="63" t="s">
        <v>319</v>
      </c>
      <c r="AA20" s="63" t="s">
        <v>406</v>
      </c>
      <c r="AB20" s="63" t="s">
        <v>356</v>
      </c>
      <c r="AC20" s="65" t="s">
        <v>369</v>
      </c>
      <c r="AD20" s="66">
        <v>93.19</v>
      </c>
      <c r="AE20" s="66">
        <v>95.96</v>
      </c>
      <c r="AF20" s="66">
        <v>94.81</v>
      </c>
      <c r="AG20" s="66">
        <v>94.84</v>
      </c>
      <c r="AH20" s="66">
        <v>78.36</v>
      </c>
      <c r="AI20" s="66">
        <v>67.06</v>
      </c>
      <c r="AJ20" s="66">
        <v>67.040000000000006</v>
      </c>
      <c r="AK20" s="66">
        <v>80.16</v>
      </c>
      <c r="AL20" s="99">
        <f t="shared" si="1"/>
        <v>83.927499999999995</v>
      </c>
      <c r="AM20" s="99">
        <f t="shared" si="2"/>
        <v>67.040000000000006</v>
      </c>
      <c r="AN20" s="67">
        <v>1009.2</v>
      </c>
      <c r="AO20" s="66">
        <v>1009.3</v>
      </c>
      <c r="AP20" s="66">
        <v>1008.8</v>
      </c>
      <c r="AQ20" s="66">
        <v>1010.3</v>
      </c>
      <c r="AR20" s="66">
        <v>1010.6</v>
      </c>
      <c r="AS20" s="66">
        <v>1009.1</v>
      </c>
      <c r="AT20" s="66">
        <v>1007.3</v>
      </c>
      <c r="AU20" s="68">
        <v>1007.7</v>
      </c>
      <c r="AV20" s="81">
        <f t="shared" si="11"/>
        <v>1</v>
      </c>
      <c r="AW20" s="81">
        <f t="shared" si="12"/>
        <v>1</v>
      </c>
      <c r="AX20" s="81">
        <f t="shared" si="13"/>
        <v>0</v>
      </c>
      <c r="AY20" s="81">
        <f t="shared" si="14"/>
        <v>2</v>
      </c>
      <c r="AZ20" s="81">
        <f t="shared" si="15"/>
        <v>1</v>
      </c>
      <c r="BA20" s="81">
        <f t="shared" si="16"/>
        <v>2</v>
      </c>
      <c r="BB20" s="81">
        <f t="shared" si="17"/>
        <v>3</v>
      </c>
      <c r="BC20" s="81">
        <f t="shared" si="18"/>
        <v>2</v>
      </c>
      <c r="BD20" s="81" t="str">
        <f t="shared" si="19"/>
        <v>S03</v>
      </c>
      <c r="BE20" s="178" t="s">
        <v>288</v>
      </c>
      <c r="BF20" s="182">
        <v>3</v>
      </c>
      <c r="BG20" s="114">
        <f t="shared" si="20"/>
        <v>27.05</v>
      </c>
      <c r="BH20" s="115">
        <f t="shared" si="21"/>
        <v>31.4</v>
      </c>
      <c r="BI20" s="462" t="s">
        <v>331</v>
      </c>
      <c r="BJ20" s="463" t="s">
        <v>320</v>
      </c>
      <c r="BK20" s="463" t="s">
        <v>339</v>
      </c>
      <c r="BL20" s="463" t="s">
        <v>331</v>
      </c>
      <c r="BM20" s="463" t="s">
        <v>324</v>
      </c>
      <c r="BN20" s="463" t="s">
        <v>306</v>
      </c>
      <c r="BO20" s="463" t="s">
        <v>339</v>
      </c>
      <c r="BP20" s="464" t="s">
        <v>312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27.1</v>
      </c>
      <c r="F21" s="84">
        <v>26.6</v>
      </c>
      <c r="G21" s="84">
        <v>26.1</v>
      </c>
      <c r="H21" s="84">
        <v>26.1</v>
      </c>
      <c r="I21" s="84">
        <v>31.1</v>
      </c>
      <c r="J21" s="84">
        <v>34.200000000000003</v>
      </c>
      <c r="K21" s="84">
        <v>33.700000000000003</v>
      </c>
      <c r="L21" s="84">
        <v>31</v>
      </c>
      <c r="M21" s="100">
        <f t="shared" si="0"/>
        <v>29.487499999999997</v>
      </c>
      <c r="N21" s="84">
        <v>25.9</v>
      </c>
      <c r="O21" s="85">
        <v>34.700000000000003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355</v>
      </c>
      <c r="X21" s="57" t="s">
        <v>284</v>
      </c>
      <c r="Y21" s="57" t="s">
        <v>284</v>
      </c>
      <c r="Z21" s="57" t="s">
        <v>311</v>
      </c>
      <c r="AA21" s="57" t="s">
        <v>400</v>
      </c>
      <c r="AB21" s="57" t="s">
        <v>323</v>
      </c>
      <c r="AC21" s="59" t="s">
        <v>284</v>
      </c>
      <c r="AD21" s="60">
        <v>95.96</v>
      </c>
      <c r="AE21" s="60">
        <v>95.95</v>
      </c>
      <c r="AF21" s="60">
        <v>95.37</v>
      </c>
      <c r="AG21" s="60">
        <v>98.24</v>
      </c>
      <c r="AH21" s="60">
        <v>73.92</v>
      </c>
      <c r="AI21" s="60">
        <v>59.9</v>
      </c>
      <c r="AJ21" s="60">
        <v>60.87</v>
      </c>
      <c r="AK21" s="60">
        <v>69.23</v>
      </c>
      <c r="AL21" s="101">
        <f t="shared" si="1"/>
        <v>81.180000000000007</v>
      </c>
      <c r="AM21" s="101">
        <f t="shared" si="2"/>
        <v>59.9</v>
      </c>
      <c r="AN21" s="61">
        <v>1009.5</v>
      </c>
      <c r="AO21" s="60">
        <v>1009.7</v>
      </c>
      <c r="AP21" s="60">
        <v>1009.6</v>
      </c>
      <c r="AQ21" s="60">
        <v>1010.8</v>
      </c>
      <c r="AR21" s="60">
        <v>1010.5</v>
      </c>
      <c r="AS21" s="60">
        <v>1008.6</v>
      </c>
      <c r="AT21" s="60">
        <v>1006.8</v>
      </c>
      <c r="AU21" s="62">
        <v>1007.4</v>
      </c>
      <c r="AV21" s="84">
        <f t="shared" si="11"/>
        <v>0</v>
      </c>
      <c r="AW21" s="84">
        <f t="shared" si="12"/>
        <v>1</v>
      </c>
      <c r="AX21" s="84">
        <f t="shared" si="13"/>
        <v>0</v>
      </c>
      <c r="AY21" s="84">
        <f t="shared" si="14"/>
        <v>0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NW01</v>
      </c>
      <c r="BE21" s="179" t="s">
        <v>342</v>
      </c>
      <c r="BF21" s="183">
        <v>1</v>
      </c>
      <c r="BG21" s="110">
        <f t="shared" si="20"/>
        <v>26.475000000000001</v>
      </c>
      <c r="BH21" s="111">
        <f t="shared" si="21"/>
        <v>32.5</v>
      </c>
      <c r="BI21" s="450" t="s">
        <v>387</v>
      </c>
      <c r="BJ21" s="451" t="s">
        <v>387</v>
      </c>
      <c r="BK21" s="451" t="s">
        <v>387</v>
      </c>
      <c r="BL21" s="451" t="s">
        <v>387</v>
      </c>
      <c r="BM21" s="451" t="s">
        <v>321</v>
      </c>
      <c r="BN21" s="451" t="s">
        <v>321</v>
      </c>
      <c r="BO21" s="451" t="s">
        <v>331</v>
      </c>
      <c r="BP21" s="452" t="s">
        <v>331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27.6</v>
      </c>
      <c r="F22" s="51">
        <v>26.8</v>
      </c>
      <c r="G22" s="51">
        <v>26.5</v>
      </c>
      <c r="H22" s="51">
        <v>26.9</v>
      </c>
      <c r="I22" s="51">
        <v>30.1</v>
      </c>
      <c r="J22" s="51">
        <v>32.6</v>
      </c>
      <c r="K22" s="51">
        <v>32.1</v>
      </c>
      <c r="L22" s="51">
        <v>30.1</v>
      </c>
      <c r="M22" s="88">
        <f t="shared" si="0"/>
        <v>29.087499999999999</v>
      </c>
      <c r="N22" s="51">
        <v>26.5</v>
      </c>
      <c r="O22" s="76">
        <v>33.1</v>
      </c>
      <c r="P22" s="41">
        <v>13</v>
      </c>
      <c r="Q22" s="41">
        <v>13</v>
      </c>
      <c r="R22" s="41">
        <v>13</v>
      </c>
      <c r="S22" s="41">
        <v>13</v>
      </c>
      <c r="T22" s="38">
        <v>13.2</v>
      </c>
      <c r="U22" s="41">
        <v>13.2</v>
      </c>
      <c r="V22" s="41" t="s">
        <v>390</v>
      </c>
      <c r="W22" s="41" t="s">
        <v>355</v>
      </c>
      <c r="X22" s="41" t="s">
        <v>390</v>
      </c>
      <c r="Y22" s="41" t="s">
        <v>354</v>
      </c>
      <c r="Z22" s="41" t="s">
        <v>369</v>
      </c>
      <c r="AA22" s="41" t="s">
        <v>336</v>
      </c>
      <c r="AB22" s="41" t="s">
        <v>408</v>
      </c>
      <c r="AC22" s="37" t="s">
        <v>311</v>
      </c>
      <c r="AD22" s="52">
        <v>93.19</v>
      </c>
      <c r="AE22" s="52">
        <v>91.51</v>
      </c>
      <c r="AF22" s="52">
        <v>90.95</v>
      </c>
      <c r="AG22" s="52">
        <v>94.27</v>
      </c>
      <c r="AH22" s="52">
        <v>82.06</v>
      </c>
      <c r="AI22" s="52">
        <v>67.900000000000006</v>
      </c>
      <c r="AJ22" s="52">
        <v>69.84</v>
      </c>
      <c r="AK22" s="52">
        <v>80.63</v>
      </c>
      <c r="AL22" s="54">
        <f t="shared" si="1"/>
        <v>83.793750000000003</v>
      </c>
      <c r="AM22" s="54">
        <f t="shared" si="2"/>
        <v>67.900000000000006</v>
      </c>
      <c r="AN22" s="55">
        <v>1008.6</v>
      </c>
      <c r="AO22" s="52">
        <v>1009.1</v>
      </c>
      <c r="AP22" s="52">
        <v>1008.7</v>
      </c>
      <c r="AQ22" s="52">
        <v>1009.7</v>
      </c>
      <c r="AR22" s="52">
        <v>1010.5</v>
      </c>
      <c r="AS22" s="52">
        <v>1008.6</v>
      </c>
      <c r="AT22" s="52">
        <v>1006.8</v>
      </c>
      <c r="AU22" s="56">
        <v>1006.8</v>
      </c>
      <c r="AV22" s="51">
        <f t="shared" si="11"/>
        <v>1</v>
      </c>
      <c r="AW22" s="51">
        <f t="shared" si="12"/>
        <v>1</v>
      </c>
      <c r="AX22" s="51">
        <f t="shared" si="13"/>
        <v>1</v>
      </c>
      <c r="AY22" s="51">
        <f t="shared" si="14"/>
        <v>2</v>
      </c>
      <c r="AZ22" s="51">
        <f t="shared" si="15"/>
        <v>2</v>
      </c>
      <c r="BA22" s="51">
        <f t="shared" si="16"/>
        <v>2</v>
      </c>
      <c r="BB22" s="51">
        <f t="shared" si="17"/>
        <v>3</v>
      </c>
      <c r="BC22" s="51">
        <f t="shared" si="18"/>
        <v>1</v>
      </c>
      <c r="BD22" s="51" t="str">
        <f t="shared" si="19"/>
        <v>E03</v>
      </c>
      <c r="BE22" s="177" t="s">
        <v>389</v>
      </c>
      <c r="BF22" s="181">
        <v>3</v>
      </c>
      <c r="BG22" s="114">
        <f t="shared" si="20"/>
        <v>26.950000000000003</v>
      </c>
      <c r="BH22" s="115">
        <f t="shared" si="21"/>
        <v>31.225000000000001</v>
      </c>
      <c r="BI22" s="450" t="s">
        <v>387</v>
      </c>
      <c r="BJ22" s="451" t="s">
        <v>287</v>
      </c>
      <c r="BK22" s="451" t="s">
        <v>306</v>
      </c>
      <c r="BL22" s="451" t="s">
        <v>331</v>
      </c>
      <c r="BM22" s="451" t="s">
        <v>331</v>
      </c>
      <c r="BN22" s="451" t="s">
        <v>383</v>
      </c>
      <c r="BO22" s="451" t="s">
        <v>287</v>
      </c>
      <c r="BP22" s="452" t="s">
        <v>403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26.8</v>
      </c>
      <c r="G23" s="51"/>
      <c r="H23" s="51">
        <v>26.2</v>
      </c>
      <c r="I23" s="51"/>
      <c r="J23" s="51">
        <v>33.799999999999997</v>
      </c>
      <c r="K23" s="51"/>
      <c r="L23" s="51">
        <v>30.7</v>
      </c>
      <c r="M23" s="88">
        <f t="shared" si="0"/>
        <v>29.375</v>
      </c>
      <c r="N23" s="51">
        <v>25.9</v>
      </c>
      <c r="O23" s="76">
        <v>35.200000000000003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401</v>
      </c>
      <c r="AB23" s="41"/>
      <c r="AC23" s="37" t="s">
        <v>284</v>
      </c>
      <c r="AD23" s="52"/>
      <c r="AE23" s="52">
        <v>94.27</v>
      </c>
      <c r="AF23" s="52"/>
      <c r="AG23" s="52">
        <v>95.37</v>
      </c>
      <c r="AH23" s="52"/>
      <c r="AI23" s="52">
        <v>60.89</v>
      </c>
      <c r="AJ23" s="52"/>
      <c r="AK23" s="52">
        <v>78.36</v>
      </c>
      <c r="AL23" s="54">
        <f t="shared" si="1"/>
        <v>82.222499999999997</v>
      </c>
      <c r="AM23" s="54">
        <f t="shared" si="2"/>
        <v>60.89</v>
      </c>
      <c r="AN23" s="55"/>
      <c r="AO23" s="52">
        <v>1010</v>
      </c>
      <c r="AP23" s="52"/>
      <c r="AQ23" s="52">
        <v>1011.1</v>
      </c>
      <c r="AR23" s="52"/>
      <c r="AS23" s="52">
        <v>1009.7</v>
      </c>
      <c r="AT23" s="52"/>
      <c r="AU23" s="56">
        <v>1008.7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0</v>
      </c>
      <c r="BD23" s="51" t="str">
        <f t="shared" si="19"/>
        <v>NE02</v>
      </c>
      <c r="BE23" s="177" t="s">
        <v>404</v>
      </c>
      <c r="BF23" s="181">
        <v>2</v>
      </c>
      <c r="BG23" s="114">
        <f t="shared" si="20"/>
        <v>26.5</v>
      </c>
      <c r="BH23" s="115">
        <f t="shared" si="21"/>
        <v>32.25</v>
      </c>
      <c r="BI23" s="450"/>
      <c r="BJ23" s="451" t="s">
        <v>309</v>
      </c>
      <c r="BK23" s="451"/>
      <c r="BL23" s="451" t="s">
        <v>309</v>
      </c>
      <c r="BM23" s="451"/>
      <c r="BN23" s="451" t="s">
        <v>321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29.6</v>
      </c>
      <c r="G24" s="51"/>
      <c r="H24" s="51">
        <v>28.9</v>
      </c>
      <c r="I24" s="51"/>
      <c r="J24" s="51">
        <v>32.5</v>
      </c>
      <c r="K24" s="51"/>
      <c r="L24" s="51">
        <v>30.5</v>
      </c>
      <c r="M24" s="88">
        <f t="shared" si="0"/>
        <v>30.375</v>
      </c>
      <c r="N24" s="51">
        <v>28.6</v>
      </c>
      <c r="O24" s="76">
        <v>33.1</v>
      </c>
      <c r="P24" s="41" t="s">
        <v>301</v>
      </c>
      <c r="Q24" s="41" t="s">
        <v>301</v>
      </c>
      <c r="R24" s="41">
        <v>3</v>
      </c>
      <c r="S24" s="41">
        <v>3</v>
      </c>
      <c r="T24" s="38">
        <v>2.9</v>
      </c>
      <c r="U24" s="41">
        <v>2.9</v>
      </c>
      <c r="V24" s="41"/>
      <c r="W24" s="41" t="s">
        <v>319</v>
      </c>
      <c r="X24" s="41"/>
      <c r="Y24" s="41" t="s">
        <v>328</v>
      </c>
      <c r="Z24" s="41"/>
      <c r="AA24" s="41" t="s">
        <v>376</v>
      </c>
      <c r="AB24" s="41"/>
      <c r="AC24" s="37" t="s">
        <v>290</v>
      </c>
      <c r="AD24" s="52"/>
      <c r="AE24" s="52">
        <v>86.47</v>
      </c>
      <c r="AF24" s="52"/>
      <c r="AG24" s="52">
        <v>88.98</v>
      </c>
      <c r="AH24" s="52"/>
      <c r="AI24" s="52">
        <v>76.349999999999994</v>
      </c>
      <c r="AJ24" s="52"/>
      <c r="AK24" s="52">
        <v>81.63</v>
      </c>
      <c r="AL24" s="54">
        <f>IF(COUNT(AE24,AG24,AI24,AK24)&gt;2,AVERAGE(AD24:AK24),"")</f>
        <v>83.357499999999987</v>
      </c>
      <c r="AM24" s="54">
        <f>IF(COUNT(AE24,AG24,AI24,AK24)&gt;2,MIN(AD24:AK24),"")</f>
        <v>76.349999999999994</v>
      </c>
      <c r="AN24" s="55"/>
      <c r="AO24" s="52">
        <v>1009.1</v>
      </c>
      <c r="AP24" s="52"/>
      <c r="AQ24" s="52">
        <v>1010.4</v>
      </c>
      <c r="AR24" s="52"/>
      <c r="AS24" s="52">
        <v>1009.8</v>
      </c>
      <c r="AT24" s="52"/>
      <c r="AU24" s="56">
        <v>1009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288</v>
      </c>
      <c r="BF24" s="181">
        <v>2</v>
      </c>
      <c r="BG24" s="114">
        <f t="shared" si="20"/>
        <v>29.25</v>
      </c>
      <c r="BH24" s="115">
        <f t="shared" si="21"/>
        <v>31.5</v>
      </c>
      <c r="BI24" s="450"/>
      <c r="BJ24" s="451" t="s">
        <v>306</v>
      </c>
      <c r="BK24" s="451"/>
      <c r="BL24" s="451" t="s">
        <v>309</v>
      </c>
      <c r="BM24" s="451"/>
      <c r="BN24" s="451" t="s">
        <v>287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29.3</v>
      </c>
      <c r="F25" s="78">
        <v>27.9</v>
      </c>
      <c r="G25" s="78">
        <v>27.2</v>
      </c>
      <c r="H25" s="78">
        <v>27.2</v>
      </c>
      <c r="I25" s="78">
        <v>28.6</v>
      </c>
      <c r="J25" s="78">
        <v>31.9</v>
      </c>
      <c r="K25" s="78">
        <v>32.799999999999997</v>
      </c>
      <c r="L25" s="78">
        <v>30</v>
      </c>
      <c r="M25" s="89">
        <f t="shared" si="0"/>
        <v>29.362500000000004</v>
      </c>
      <c r="N25" s="78">
        <v>26.9</v>
      </c>
      <c r="O25" s="79">
        <v>32.9</v>
      </c>
      <c r="P25" s="69" t="s">
        <v>301</v>
      </c>
      <c r="Q25" s="69" t="s">
        <v>301</v>
      </c>
      <c r="R25" s="69">
        <v>0.1</v>
      </c>
      <c r="S25" s="69">
        <v>0.1</v>
      </c>
      <c r="T25" s="70">
        <v>0.1</v>
      </c>
      <c r="U25" s="69">
        <v>0.1</v>
      </c>
      <c r="V25" s="69" t="s">
        <v>351</v>
      </c>
      <c r="W25" s="69" t="s">
        <v>390</v>
      </c>
      <c r="X25" s="69" t="s">
        <v>398</v>
      </c>
      <c r="Y25" s="69" t="s">
        <v>391</v>
      </c>
      <c r="Z25" s="69" t="s">
        <v>298</v>
      </c>
      <c r="AA25" s="69" t="s">
        <v>304</v>
      </c>
      <c r="AB25" s="69" t="s">
        <v>400</v>
      </c>
      <c r="AC25" s="71" t="s">
        <v>369</v>
      </c>
      <c r="AD25" s="72">
        <v>90.59</v>
      </c>
      <c r="AE25" s="72">
        <v>94.31</v>
      </c>
      <c r="AF25" s="72">
        <v>94.28</v>
      </c>
      <c r="AG25" s="72">
        <v>92.62</v>
      </c>
      <c r="AH25" s="72">
        <v>80.91</v>
      </c>
      <c r="AI25" s="72">
        <v>74.06</v>
      </c>
      <c r="AJ25" s="72">
        <v>69.150000000000006</v>
      </c>
      <c r="AK25" s="72">
        <v>80.61</v>
      </c>
      <c r="AL25" s="87">
        <f t="shared" si="1"/>
        <v>84.566249999999997</v>
      </c>
      <c r="AM25" s="87">
        <f t="shared" si="2"/>
        <v>69.150000000000006</v>
      </c>
      <c r="AN25" s="73">
        <v>1008.7</v>
      </c>
      <c r="AO25" s="72">
        <v>1008.5</v>
      </c>
      <c r="AP25" s="72">
        <v>1008.2</v>
      </c>
      <c r="AQ25" s="72">
        <v>1009.3</v>
      </c>
      <c r="AR25" s="72">
        <v>1010.3</v>
      </c>
      <c r="AS25" s="72">
        <v>1008.6</v>
      </c>
      <c r="AT25" s="72">
        <v>1006.8</v>
      </c>
      <c r="AU25" s="74">
        <v>1007.7</v>
      </c>
      <c r="AV25" s="78">
        <f t="shared" ref="AV25:BC25" si="22">IF(RIGHT(V25,2)="","",IF(RIGHT(V25,2)="LG",0,INT(RIGHT(V25,2))))</f>
        <v>2</v>
      </c>
      <c r="AW25" s="78">
        <f t="shared" si="22"/>
        <v>1</v>
      </c>
      <c r="AX25" s="78">
        <f t="shared" si="22"/>
        <v>2</v>
      </c>
      <c r="AY25" s="78">
        <f t="shared" si="22"/>
        <v>1</v>
      </c>
      <c r="AZ25" s="78">
        <f t="shared" si="22"/>
        <v>2</v>
      </c>
      <c r="BA25" s="78">
        <f t="shared" si="22"/>
        <v>1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E02</v>
      </c>
      <c r="BE25" s="180" t="s">
        <v>389</v>
      </c>
      <c r="BF25" s="184">
        <v>2</v>
      </c>
      <c r="BG25" s="203">
        <f t="shared" si="20"/>
        <v>27.900000000000002</v>
      </c>
      <c r="BH25" s="204">
        <f t="shared" si="21"/>
        <v>30.824999999999999</v>
      </c>
      <c r="BI25" s="453" t="s">
        <v>287</v>
      </c>
      <c r="BJ25" s="454" t="s">
        <v>285</v>
      </c>
      <c r="BK25" s="454" t="s">
        <v>309</v>
      </c>
      <c r="BL25" s="454" t="s">
        <v>324</v>
      </c>
      <c r="BM25" s="454" t="s">
        <v>331</v>
      </c>
      <c r="BN25" s="454" t="s">
        <v>287</v>
      </c>
      <c r="BO25" s="454" t="s">
        <v>339</v>
      </c>
      <c r="BP25" s="455" t="s">
        <v>321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27.2</v>
      </c>
      <c r="F4" s="41">
        <v>26.4</v>
      </c>
      <c r="G4" s="41">
        <v>26</v>
      </c>
      <c r="H4" s="41">
        <v>26</v>
      </c>
      <c r="I4" s="41">
        <v>27.6</v>
      </c>
      <c r="J4" s="41">
        <v>30.6</v>
      </c>
      <c r="K4" s="41">
        <v>33.200000000000003</v>
      </c>
      <c r="L4" s="41">
        <v>29.8</v>
      </c>
      <c r="M4" s="88">
        <f t="shared" ref="M4:M25" si="0">IF(COUNT(F4,H4,J4,L4)&gt;=3,AVERAGE(E4:L4),"")</f>
        <v>28.35</v>
      </c>
      <c r="N4" s="41">
        <v>25.6</v>
      </c>
      <c r="O4" s="53">
        <v>33.5</v>
      </c>
      <c r="P4" s="41" t="s">
        <v>301</v>
      </c>
      <c r="Q4" s="41">
        <v>0.3</v>
      </c>
      <c r="R4" s="41">
        <v>0.3</v>
      </c>
      <c r="S4" s="41">
        <v>0.3</v>
      </c>
      <c r="T4" s="38">
        <v>0.3</v>
      </c>
      <c r="U4" s="41">
        <v>0.3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94.84</v>
      </c>
      <c r="AE4" s="52">
        <v>98.83</v>
      </c>
      <c r="AF4" s="52">
        <v>98.82</v>
      </c>
      <c r="AG4" s="52">
        <v>98.82</v>
      </c>
      <c r="AH4" s="52">
        <v>95.98</v>
      </c>
      <c r="AI4" s="52">
        <v>79.75</v>
      </c>
      <c r="AJ4" s="52">
        <v>71.709999999999994</v>
      </c>
      <c r="AK4" s="52">
        <v>82.03</v>
      </c>
      <c r="AL4" s="54">
        <f t="shared" ref="AL4:AL25" si="1">IF(COUNT(AE4,AG4,AI4,AK4)&gt;2,AVERAGE(AD4:AK4),"")</f>
        <v>90.097499999999997</v>
      </c>
      <c r="AM4" s="54">
        <f t="shared" ref="AM4:AM25" si="2">IF(COUNT(AE4,AG4,AI4,AK4)&gt;2,MIN(AD4:AK4),"")</f>
        <v>71.709999999999994</v>
      </c>
      <c r="AN4" s="55">
        <v>1007.1</v>
      </c>
      <c r="AO4" s="52">
        <v>1004.9</v>
      </c>
      <c r="AP4" s="52">
        <v>1007.7</v>
      </c>
      <c r="AQ4" s="52">
        <v>1008.8</v>
      </c>
      <c r="AR4" s="52">
        <v>1010.2</v>
      </c>
      <c r="AS4" s="52">
        <v>1008.7</v>
      </c>
      <c r="AT4" s="52">
        <v>1006.6</v>
      </c>
      <c r="AU4" s="56">
        <v>1007.1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26.4</v>
      </c>
      <c r="BH4" s="115">
        <f t="shared" ref="BH4:BH10" si="6">IF(COUNT(J4,L4)&gt;=1,AVERAGE(I4:L4),"")</f>
        <v>30.3</v>
      </c>
      <c r="BI4" s="459" t="s">
        <v>387</v>
      </c>
      <c r="BJ4" s="460" t="s">
        <v>387</v>
      </c>
      <c r="BK4" s="460" t="s">
        <v>387</v>
      </c>
      <c r="BL4" s="460" t="s">
        <v>387</v>
      </c>
      <c r="BM4" s="460" t="s">
        <v>387</v>
      </c>
      <c r="BN4" s="460" t="s">
        <v>387</v>
      </c>
      <c r="BO4" s="460" t="s">
        <v>287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27</v>
      </c>
      <c r="G5" s="41"/>
      <c r="H5" s="41">
        <v>26.7</v>
      </c>
      <c r="I5" s="41"/>
      <c r="J5" s="41">
        <v>30.6</v>
      </c>
      <c r="K5" s="41"/>
      <c r="L5" s="41">
        <v>30.5</v>
      </c>
      <c r="M5" s="88">
        <f t="shared" si="0"/>
        <v>28.700000000000003</v>
      </c>
      <c r="N5" s="41">
        <v>26.6</v>
      </c>
      <c r="O5" s="53">
        <v>32.5</v>
      </c>
      <c r="P5" s="41" t="s">
        <v>301</v>
      </c>
      <c r="Q5" s="41">
        <v>2</v>
      </c>
      <c r="R5" s="41">
        <v>2</v>
      </c>
      <c r="S5" s="41">
        <v>2</v>
      </c>
      <c r="T5" s="38">
        <v>1.6</v>
      </c>
      <c r="U5" s="41">
        <v>1.6</v>
      </c>
      <c r="V5" s="41"/>
      <c r="W5" s="41" t="s">
        <v>402</v>
      </c>
      <c r="X5" s="41"/>
      <c r="Y5" s="41" t="s">
        <v>410</v>
      </c>
      <c r="Z5" s="41"/>
      <c r="AA5" s="41" t="s">
        <v>302</v>
      </c>
      <c r="AB5" s="41"/>
      <c r="AC5" s="37" t="s">
        <v>376</v>
      </c>
      <c r="AD5" s="52"/>
      <c r="AE5" s="52">
        <v>90.98</v>
      </c>
      <c r="AF5" s="52"/>
      <c r="AG5" s="52">
        <v>94.82</v>
      </c>
      <c r="AH5" s="52"/>
      <c r="AI5" s="52">
        <v>82.61</v>
      </c>
      <c r="AJ5" s="52"/>
      <c r="AK5" s="52">
        <v>86.55</v>
      </c>
      <c r="AL5" s="54">
        <f t="shared" si="1"/>
        <v>88.740000000000009</v>
      </c>
      <c r="AM5" s="54">
        <f t="shared" si="2"/>
        <v>82.61</v>
      </c>
      <c r="AN5" s="55"/>
      <c r="AO5" s="52">
        <v>1007.7</v>
      </c>
      <c r="AP5" s="52"/>
      <c r="AQ5" s="52">
        <v>1008.9</v>
      </c>
      <c r="AR5" s="52"/>
      <c r="AS5" s="52">
        <v>1009</v>
      </c>
      <c r="AT5" s="52"/>
      <c r="AU5" s="56">
        <v>1007.3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2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NNE02</v>
      </c>
      <c r="BE5" s="177" t="s">
        <v>411</v>
      </c>
      <c r="BF5" s="181">
        <v>2</v>
      </c>
      <c r="BG5" s="114">
        <f t="shared" si="5"/>
        <v>26.85</v>
      </c>
      <c r="BH5" s="115">
        <f t="shared" si="6"/>
        <v>30.55</v>
      </c>
      <c r="BI5" s="450"/>
      <c r="BJ5" s="451" t="s">
        <v>309</v>
      </c>
      <c r="BK5" s="451"/>
      <c r="BL5" s="451" t="s">
        <v>436</v>
      </c>
      <c r="BM5" s="451"/>
      <c r="BN5" s="451" t="s">
        <v>309</v>
      </c>
      <c r="BO5" s="451"/>
      <c r="BP5" s="452" t="s">
        <v>387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28.5</v>
      </c>
      <c r="G6" s="41"/>
      <c r="H6" s="41">
        <v>27.4</v>
      </c>
      <c r="I6" s="41"/>
      <c r="J6" s="41">
        <v>31.6</v>
      </c>
      <c r="K6" s="41"/>
      <c r="L6" s="41">
        <v>30.8</v>
      </c>
      <c r="M6" s="88">
        <f t="shared" si="0"/>
        <v>29.574999999999999</v>
      </c>
      <c r="N6" s="41">
        <v>26.8</v>
      </c>
      <c r="O6" s="53">
        <v>32.700000000000003</v>
      </c>
      <c r="P6" s="41" t="s">
        <v>301</v>
      </c>
      <c r="Q6" s="41">
        <v>7</v>
      </c>
      <c r="R6" s="41">
        <v>7</v>
      </c>
      <c r="S6" s="41">
        <v>7</v>
      </c>
      <c r="T6" s="38">
        <v>6.6</v>
      </c>
      <c r="U6" s="41">
        <v>6.6</v>
      </c>
      <c r="V6" s="41"/>
      <c r="W6" s="41" t="s">
        <v>311</v>
      </c>
      <c r="X6" s="41"/>
      <c r="Y6" s="41" t="s">
        <v>323</v>
      </c>
      <c r="Z6" s="41"/>
      <c r="AA6" s="41" t="s">
        <v>369</v>
      </c>
      <c r="AB6" s="41"/>
      <c r="AC6" s="37" t="s">
        <v>302</v>
      </c>
      <c r="AD6" s="52"/>
      <c r="AE6" s="52">
        <v>85.35</v>
      </c>
      <c r="AF6" s="52"/>
      <c r="AG6" s="52">
        <v>91</v>
      </c>
      <c r="AH6" s="52"/>
      <c r="AI6" s="52">
        <v>74.88</v>
      </c>
      <c r="AJ6" s="52"/>
      <c r="AK6" s="52">
        <v>75.650000000000006</v>
      </c>
      <c r="AL6" s="54">
        <f t="shared" si="1"/>
        <v>81.72</v>
      </c>
      <c r="AM6" s="54">
        <f t="shared" si="2"/>
        <v>74.88</v>
      </c>
      <c r="AN6" s="55"/>
      <c r="AO6" s="52">
        <v>1006.5</v>
      </c>
      <c r="AP6" s="52"/>
      <c r="AQ6" s="52">
        <v>1008</v>
      </c>
      <c r="AR6" s="52"/>
      <c r="AS6" s="52">
        <v>1007.8</v>
      </c>
      <c r="AT6" s="52"/>
      <c r="AU6" s="56">
        <v>1006.4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ESE02</v>
      </c>
      <c r="BE6" s="177" t="s">
        <v>348</v>
      </c>
      <c r="BF6" s="181">
        <v>2</v>
      </c>
      <c r="BG6" s="114">
        <f t="shared" si="5"/>
        <v>27.95</v>
      </c>
      <c r="BH6" s="115">
        <f t="shared" si="6"/>
        <v>31.200000000000003</v>
      </c>
      <c r="BI6" s="450"/>
      <c r="BJ6" s="451" t="s">
        <v>331</v>
      </c>
      <c r="BK6" s="451"/>
      <c r="BL6" s="451" t="s">
        <v>331</v>
      </c>
      <c r="BM6" s="451"/>
      <c r="BN6" s="451" t="s">
        <v>320</v>
      </c>
      <c r="BO6" s="451"/>
      <c r="BP6" s="452" t="s">
        <v>331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</v>
      </c>
      <c r="G7" s="51"/>
      <c r="H7" s="51">
        <v>26.6</v>
      </c>
      <c r="I7" s="51"/>
      <c r="J7" s="51">
        <v>31.2</v>
      </c>
      <c r="K7" s="51"/>
      <c r="L7" s="51">
        <v>27.8</v>
      </c>
      <c r="M7" s="88">
        <f t="shared" si="0"/>
        <v>28.15</v>
      </c>
      <c r="N7" s="51">
        <v>26.4</v>
      </c>
      <c r="O7" s="76">
        <v>32</v>
      </c>
      <c r="P7" s="41" t="s">
        <v>301</v>
      </c>
      <c r="Q7" s="41">
        <v>6</v>
      </c>
      <c r="R7" s="41">
        <v>6</v>
      </c>
      <c r="S7" s="41">
        <v>6</v>
      </c>
      <c r="T7" s="38">
        <v>6</v>
      </c>
      <c r="U7" s="41">
        <v>6</v>
      </c>
      <c r="V7" s="41"/>
      <c r="W7" s="41" t="s">
        <v>284</v>
      </c>
      <c r="X7" s="41"/>
      <c r="Y7" s="41" t="s">
        <v>284</v>
      </c>
      <c r="Z7" s="41"/>
      <c r="AA7" s="41" t="s">
        <v>376</v>
      </c>
      <c r="AB7" s="41"/>
      <c r="AC7" s="37" t="s">
        <v>284</v>
      </c>
      <c r="AD7" s="52"/>
      <c r="AE7" s="52">
        <v>94.83</v>
      </c>
      <c r="AF7" s="52"/>
      <c r="AG7" s="52">
        <v>94.82</v>
      </c>
      <c r="AH7" s="52"/>
      <c r="AI7" s="52">
        <v>75.709999999999994</v>
      </c>
      <c r="AJ7" s="52"/>
      <c r="AK7" s="52">
        <v>93.2</v>
      </c>
      <c r="AL7" s="54">
        <f t="shared" si="1"/>
        <v>89.639999999999986</v>
      </c>
      <c r="AM7" s="54">
        <f t="shared" si="2"/>
        <v>75.709999999999994</v>
      </c>
      <c r="AN7" s="55"/>
      <c r="AO7" s="52">
        <v>1007.7</v>
      </c>
      <c r="AP7" s="52"/>
      <c r="AQ7" s="52">
        <v>1009.3</v>
      </c>
      <c r="AR7" s="52"/>
      <c r="AS7" s="52">
        <v>1009</v>
      </c>
      <c r="AT7" s="52"/>
      <c r="AU7" s="56">
        <v>1007.2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E01</v>
      </c>
      <c r="BE7" s="177" t="s">
        <v>389</v>
      </c>
      <c r="BF7" s="181">
        <v>1</v>
      </c>
      <c r="BG7" s="114">
        <f t="shared" si="5"/>
        <v>26.8</v>
      </c>
      <c r="BH7" s="115">
        <f t="shared" si="6"/>
        <v>29.5</v>
      </c>
      <c r="BI7" s="450"/>
      <c r="BJ7" s="451" t="s">
        <v>309</v>
      </c>
      <c r="BK7" s="451"/>
      <c r="BL7" s="451" t="s">
        <v>309</v>
      </c>
      <c r="BM7" s="451"/>
      <c r="BN7" s="451" t="s">
        <v>309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28.2</v>
      </c>
      <c r="F8" s="51">
        <v>27.3</v>
      </c>
      <c r="G8" s="51">
        <v>27.1</v>
      </c>
      <c r="H8" s="51">
        <v>27</v>
      </c>
      <c r="I8" s="51">
        <v>28.2</v>
      </c>
      <c r="J8" s="51">
        <v>31.4</v>
      </c>
      <c r="K8" s="51">
        <v>32.1</v>
      </c>
      <c r="L8" s="51">
        <v>30.8</v>
      </c>
      <c r="M8" s="88">
        <f t="shared" si="0"/>
        <v>29.012499999999999</v>
      </c>
      <c r="N8" s="51">
        <v>26.9</v>
      </c>
      <c r="O8" s="76">
        <v>32.200000000000003</v>
      </c>
      <c r="P8" s="41">
        <v>4</v>
      </c>
      <c r="Q8" s="41">
        <v>7</v>
      </c>
      <c r="R8" s="41">
        <v>7</v>
      </c>
      <c r="S8" s="41">
        <v>7</v>
      </c>
      <c r="T8" s="38">
        <v>7.3</v>
      </c>
      <c r="U8" s="41">
        <v>7.3</v>
      </c>
      <c r="V8" s="41" t="s">
        <v>410</v>
      </c>
      <c r="W8" s="41" t="s">
        <v>304</v>
      </c>
      <c r="X8" s="41" t="s">
        <v>402</v>
      </c>
      <c r="Y8" s="41" t="s">
        <v>359</v>
      </c>
      <c r="Z8" s="41" t="s">
        <v>354</v>
      </c>
      <c r="AA8" s="41" t="s">
        <v>346</v>
      </c>
      <c r="AB8" s="41" t="s">
        <v>419</v>
      </c>
      <c r="AC8" s="37" t="s">
        <v>336</v>
      </c>
      <c r="AD8" s="52">
        <v>84.31</v>
      </c>
      <c r="AE8" s="52">
        <v>88.86</v>
      </c>
      <c r="AF8" s="52">
        <v>87.79</v>
      </c>
      <c r="AG8" s="52">
        <v>90.98</v>
      </c>
      <c r="AH8" s="52">
        <v>83.81</v>
      </c>
      <c r="AI8" s="52">
        <v>74.849999999999994</v>
      </c>
      <c r="AJ8" s="52">
        <v>68.61</v>
      </c>
      <c r="AK8" s="52">
        <v>73.88</v>
      </c>
      <c r="AL8" s="54">
        <f t="shared" si="1"/>
        <v>81.636250000000004</v>
      </c>
      <c r="AM8" s="54">
        <f t="shared" si="2"/>
        <v>68.61</v>
      </c>
      <c r="AN8" s="55">
        <v>1006.6</v>
      </c>
      <c r="AO8" s="52">
        <v>1007</v>
      </c>
      <c r="AP8" s="52">
        <v>1006.8</v>
      </c>
      <c r="AQ8" s="52">
        <v>1008</v>
      </c>
      <c r="AR8" s="52">
        <v>1009.5</v>
      </c>
      <c r="AS8" s="52">
        <v>1008</v>
      </c>
      <c r="AT8" s="52">
        <v>1006.2</v>
      </c>
      <c r="AU8" s="56">
        <v>1006.8</v>
      </c>
      <c r="AV8" s="51">
        <f t="shared" si="3"/>
        <v>2</v>
      </c>
      <c r="AW8" s="51">
        <f t="shared" si="3"/>
        <v>1</v>
      </c>
      <c r="AX8" s="51">
        <f t="shared" si="3"/>
        <v>1</v>
      </c>
      <c r="AY8" s="51">
        <f t="shared" si="3"/>
        <v>2</v>
      </c>
      <c r="AZ8" s="51">
        <f t="shared" si="3"/>
        <v>2</v>
      </c>
      <c r="BA8" s="51">
        <f t="shared" si="3"/>
        <v>3</v>
      </c>
      <c r="BB8" s="51">
        <f t="shared" si="3"/>
        <v>4</v>
      </c>
      <c r="BC8" s="51">
        <f t="shared" si="3"/>
        <v>2</v>
      </c>
      <c r="BD8" s="51" t="str">
        <f t="shared" si="4"/>
        <v>ENE04</v>
      </c>
      <c r="BE8" s="177" t="s">
        <v>399</v>
      </c>
      <c r="BF8" s="181">
        <v>4</v>
      </c>
      <c r="BG8" s="114">
        <f t="shared" si="5"/>
        <v>27.4</v>
      </c>
      <c r="BH8" s="115">
        <f t="shared" si="6"/>
        <v>30.624999999999996</v>
      </c>
      <c r="BI8" s="450" t="s">
        <v>331</v>
      </c>
      <c r="BJ8" s="451" t="s">
        <v>387</v>
      </c>
      <c r="BK8" s="451" t="s">
        <v>387</v>
      </c>
      <c r="BL8" s="451" t="s">
        <v>309</v>
      </c>
      <c r="BM8" s="451" t="s">
        <v>387</v>
      </c>
      <c r="BN8" s="451" t="s">
        <v>306</v>
      </c>
      <c r="BO8" s="451" t="s">
        <v>287</v>
      </c>
      <c r="BP8" s="452" t="s">
        <v>306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</v>
      </c>
      <c r="G9" s="51"/>
      <c r="H9" s="51">
        <v>26.6</v>
      </c>
      <c r="I9" s="51"/>
      <c r="J9" s="51">
        <v>31.8</v>
      </c>
      <c r="K9" s="51"/>
      <c r="L9" s="51">
        <v>30</v>
      </c>
      <c r="M9" s="88">
        <f t="shared" si="0"/>
        <v>28.85</v>
      </c>
      <c r="N9" s="51">
        <v>26.4</v>
      </c>
      <c r="O9" s="76">
        <v>31.9</v>
      </c>
      <c r="P9" s="41">
        <v>0.2</v>
      </c>
      <c r="Q9" s="41">
        <v>1</v>
      </c>
      <c r="R9" s="41">
        <v>1</v>
      </c>
      <c r="S9" s="41">
        <v>11</v>
      </c>
      <c r="T9" s="38">
        <v>10.9</v>
      </c>
      <c r="U9" s="41">
        <v>10.9</v>
      </c>
      <c r="V9" s="41"/>
      <c r="W9" s="41" t="s">
        <v>284</v>
      </c>
      <c r="X9" s="41"/>
      <c r="Y9" s="41" t="s">
        <v>284</v>
      </c>
      <c r="Z9" s="41"/>
      <c r="AA9" s="41" t="s">
        <v>329</v>
      </c>
      <c r="AB9" s="41"/>
      <c r="AC9" s="37" t="s">
        <v>284</v>
      </c>
      <c r="AD9" s="52"/>
      <c r="AE9" s="52">
        <v>94.83</v>
      </c>
      <c r="AF9" s="52"/>
      <c r="AG9" s="52">
        <v>95.95</v>
      </c>
      <c r="AH9" s="52"/>
      <c r="AI9" s="52">
        <v>72.739999999999995</v>
      </c>
      <c r="AJ9" s="52"/>
      <c r="AK9" s="52">
        <v>88.55</v>
      </c>
      <c r="AL9" s="54">
        <f t="shared" si="1"/>
        <v>88.017499999999998</v>
      </c>
      <c r="AM9" s="54">
        <f t="shared" si="2"/>
        <v>72.739999999999995</v>
      </c>
      <c r="AN9" s="55"/>
      <c r="AO9" s="52">
        <v>1007.4</v>
      </c>
      <c r="AP9" s="52"/>
      <c r="AQ9" s="52">
        <v>1008.2</v>
      </c>
      <c r="AR9" s="52"/>
      <c r="AS9" s="52">
        <v>1008.5</v>
      </c>
      <c r="AT9" s="52"/>
      <c r="AU9" s="56">
        <v>1007.7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1</v>
      </c>
      <c r="BB9" s="51" t="str">
        <f t="shared" si="3"/>
        <v/>
      </c>
      <c r="BC9" s="51">
        <f t="shared" si="3"/>
        <v>0</v>
      </c>
      <c r="BD9" s="51" t="str">
        <f t="shared" si="4"/>
        <v>NE01</v>
      </c>
      <c r="BE9" s="177" t="s">
        <v>404</v>
      </c>
      <c r="BF9" s="181">
        <v>1</v>
      </c>
      <c r="BG9" s="114">
        <f t="shared" si="5"/>
        <v>26.8</v>
      </c>
      <c r="BH9" s="115">
        <f t="shared" si="6"/>
        <v>30.9</v>
      </c>
      <c r="BI9" s="450"/>
      <c r="BJ9" s="451" t="s">
        <v>309</v>
      </c>
      <c r="BK9" s="451"/>
      <c r="BL9" s="451" t="s">
        <v>309</v>
      </c>
      <c r="BM9" s="451"/>
      <c r="BN9" s="451" t="s">
        <v>331</v>
      </c>
      <c r="BO9" s="451"/>
      <c r="BP9" s="452" t="s">
        <v>387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28</v>
      </c>
      <c r="G10" s="51"/>
      <c r="H10" s="51">
        <v>27.2</v>
      </c>
      <c r="I10" s="51"/>
      <c r="J10" s="51">
        <v>32.200000000000003</v>
      </c>
      <c r="K10" s="51"/>
      <c r="L10" s="51">
        <v>31</v>
      </c>
      <c r="M10" s="88">
        <f t="shared" si="0"/>
        <v>29.6</v>
      </c>
      <c r="N10" s="51">
        <v>26.8</v>
      </c>
      <c r="O10" s="76">
        <v>32.5</v>
      </c>
      <c r="P10" s="41">
        <v>5</v>
      </c>
      <c r="Q10" s="41">
        <v>5</v>
      </c>
      <c r="R10" s="41">
        <v>8</v>
      </c>
      <c r="S10" s="41">
        <v>8</v>
      </c>
      <c r="T10" s="38">
        <v>7.7</v>
      </c>
      <c r="U10" s="41">
        <v>7.7</v>
      </c>
      <c r="V10" s="41"/>
      <c r="W10" s="41" t="s">
        <v>355</v>
      </c>
      <c r="X10" s="41"/>
      <c r="Y10" s="41" t="s">
        <v>328</v>
      </c>
      <c r="Z10" s="41"/>
      <c r="AA10" s="41" t="s">
        <v>346</v>
      </c>
      <c r="AB10" s="41"/>
      <c r="AC10" s="37" t="s">
        <v>406</v>
      </c>
      <c r="AD10" s="52"/>
      <c r="AE10" s="52">
        <v>92.67</v>
      </c>
      <c r="AF10" s="52"/>
      <c r="AG10" s="52">
        <v>93.17</v>
      </c>
      <c r="AH10" s="52"/>
      <c r="AI10" s="52">
        <v>72.38</v>
      </c>
      <c r="AJ10" s="52"/>
      <c r="AK10" s="52">
        <v>80.27</v>
      </c>
      <c r="AL10" s="54">
        <f t="shared" si="1"/>
        <v>84.622500000000002</v>
      </c>
      <c r="AM10" s="54">
        <f t="shared" si="2"/>
        <v>72.38</v>
      </c>
      <c r="AN10" s="55"/>
      <c r="AO10" s="52">
        <v>1007</v>
      </c>
      <c r="AP10" s="52"/>
      <c r="AQ10" s="52">
        <v>1007.3</v>
      </c>
      <c r="AR10" s="52"/>
      <c r="AS10" s="52">
        <v>1008.6</v>
      </c>
      <c r="AT10" s="52"/>
      <c r="AU10" s="56">
        <v>1007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2</v>
      </c>
      <c r="BD10" s="51" t="str">
        <f t="shared" si="4"/>
        <v>NE03</v>
      </c>
      <c r="BE10" s="177" t="s">
        <v>404</v>
      </c>
      <c r="BF10" s="181">
        <v>3</v>
      </c>
      <c r="BG10" s="114">
        <f t="shared" si="5"/>
        <v>27.6</v>
      </c>
      <c r="BH10" s="115">
        <f t="shared" si="6"/>
        <v>31.6</v>
      </c>
      <c r="BI10" s="450"/>
      <c r="BJ10" s="451" t="s">
        <v>387</v>
      </c>
      <c r="BK10" s="451"/>
      <c r="BL10" s="451" t="s">
        <v>306</v>
      </c>
      <c r="BM10" s="451"/>
      <c r="BN10" s="451" t="s">
        <v>306</v>
      </c>
      <c r="BO10" s="451"/>
      <c r="BP10" s="452" t="s">
        <v>309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27.8</v>
      </c>
      <c r="G11" s="51"/>
      <c r="H11" s="51">
        <v>26.9</v>
      </c>
      <c r="I11" s="51"/>
      <c r="J11" s="51">
        <v>31.1</v>
      </c>
      <c r="K11" s="51"/>
      <c r="L11" s="51">
        <v>30.8</v>
      </c>
      <c r="M11" s="88">
        <f t="shared" si="0"/>
        <v>29.150000000000002</v>
      </c>
      <c r="N11" s="51">
        <v>26.7</v>
      </c>
      <c r="O11" s="76">
        <v>32.299999999999997</v>
      </c>
      <c r="P11" s="41" t="s">
        <v>301</v>
      </c>
      <c r="Q11" s="41">
        <v>2</v>
      </c>
      <c r="R11" s="41">
        <v>2</v>
      </c>
      <c r="S11" s="41">
        <v>2</v>
      </c>
      <c r="T11" s="38">
        <v>1.7</v>
      </c>
      <c r="U11" s="41">
        <v>1.7</v>
      </c>
      <c r="V11" s="41"/>
      <c r="W11" s="41" t="s">
        <v>329</v>
      </c>
      <c r="X11" s="41"/>
      <c r="Y11" s="41" t="s">
        <v>398</v>
      </c>
      <c r="Z11" s="41"/>
      <c r="AA11" s="41" t="s">
        <v>380</v>
      </c>
      <c r="AB11" s="41"/>
      <c r="AC11" s="37" t="s">
        <v>369</v>
      </c>
      <c r="AD11" s="52"/>
      <c r="AE11" s="52">
        <v>86.3</v>
      </c>
      <c r="AF11" s="52"/>
      <c r="AG11" s="52">
        <v>92.61</v>
      </c>
      <c r="AH11" s="52"/>
      <c r="AI11" s="52">
        <v>73.92</v>
      </c>
      <c r="AJ11" s="52"/>
      <c r="AK11" s="52">
        <v>77.459999999999994</v>
      </c>
      <c r="AL11" s="54">
        <f t="shared" ref="AL11" si="7">IF(COUNT(AE11,AG11,AI11,AK11)&gt;2,AVERAGE(AD11:AK11),"")</f>
        <v>82.572499999999991</v>
      </c>
      <c r="AM11" s="54">
        <f t="shared" ref="AM11" si="8">IF(COUNT(AE11,AG11,AI11,AK11)&gt;2,MIN(AD11:AK11),"")</f>
        <v>73.92</v>
      </c>
      <c r="AN11" s="55"/>
      <c r="AO11" s="52">
        <v>1007.3</v>
      </c>
      <c r="AP11" s="52"/>
      <c r="AQ11" s="52">
        <v>1008.8</v>
      </c>
      <c r="AR11" s="52"/>
      <c r="AS11" s="52">
        <v>1008.6</v>
      </c>
      <c r="AT11" s="52"/>
      <c r="AU11" s="56">
        <v>1007.4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393</v>
      </c>
      <c r="BF11" s="181">
        <v>2</v>
      </c>
      <c r="BG11" s="112">
        <f t="shared" ref="BG11" si="9">IF(COUNT(F11,H11)&gt;=1,AVERAGE(E11:H11),"")</f>
        <v>27.35</v>
      </c>
      <c r="BH11" s="113">
        <f t="shared" ref="BH11" si="10">IF(COUNT(J11,L11)&gt;=1,AVERAGE(I11:L11),"")</f>
        <v>30.950000000000003</v>
      </c>
      <c r="BI11" s="462"/>
      <c r="BJ11" s="463" t="s">
        <v>320</v>
      </c>
      <c r="BK11" s="463"/>
      <c r="BL11" s="463" t="s">
        <v>309</v>
      </c>
      <c r="BM11" s="463"/>
      <c r="BN11" s="463" t="s">
        <v>331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26.5</v>
      </c>
      <c r="G12" s="84"/>
      <c r="H12" s="84">
        <v>26.4</v>
      </c>
      <c r="I12" s="84"/>
      <c r="J12" s="84">
        <v>30.8</v>
      </c>
      <c r="K12" s="84"/>
      <c r="L12" s="84">
        <v>28.6</v>
      </c>
      <c r="M12" s="100">
        <f t="shared" si="0"/>
        <v>28.075000000000003</v>
      </c>
      <c r="N12" s="84">
        <v>26.2</v>
      </c>
      <c r="O12" s="85">
        <v>32</v>
      </c>
      <c r="P12" s="57" t="s">
        <v>301</v>
      </c>
      <c r="Q12" s="57" t="s">
        <v>301</v>
      </c>
      <c r="R12" s="57">
        <v>0.1</v>
      </c>
      <c r="S12" s="57">
        <v>3</v>
      </c>
      <c r="T12" s="58">
        <v>3.4</v>
      </c>
      <c r="U12" s="57">
        <v>3.4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96.52</v>
      </c>
      <c r="AF12" s="60"/>
      <c r="AG12" s="60">
        <v>96.51</v>
      </c>
      <c r="AH12" s="60"/>
      <c r="AI12" s="60">
        <v>77.459999999999994</v>
      </c>
      <c r="AJ12" s="60"/>
      <c r="AK12" s="60">
        <v>93.79</v>
      </c>
      <c r="AL12" s="101">
        <f t="shared" si="1"/>
        <v>91.070000000000007</v>
      </c>
      <c r="AM12" s="101">
        <f t="shared" si="2"/>
        <v>77.459999999999994</v>
      </c>
      <c r="AN12" s="61"/>
      <c r="AO12" s="60">
        <v>1008.9</v>
      </c>
      <c r="AP12" s="60"/>
      <c r="AQ12" s="60">
        <v>1009.9</v>
      </c>
      <c r="AR12" s="60"/>
      <c r="AS12" s="60">
        <v>1009.5</v>
      </c>
      <c r="AT12" s="60"/>
      <c r="AU12" s="62">
        <v>1008.3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26.45</v>
      </c>
      <c r="BH12" s="115">
        <f t="shared" ref="BH12:BH25" si="21">IF(COUNT(J12,L12)&gt;=1,AVERAGE(I12:L12),"")</f>
        <v>29.700000000000003</v>
      </c>
      <c r="BI12" s="465"/>
      <c r="BJ12" s="466" t="s">
        <v>387</v>
      </c>
      <c r="BK12" s="466"/>
      <c r="BL12" s="466" t="s">
        <v>309</v>
      </c>
      <c r="BM12" s="466"/>
      <c r="BN12" s="466" t="s">
        <v>331</v>
      </c>
      <c r="BO12" s="466"/>
      <c r="BP12" s="467" t="s">
        <v>320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27.3</v>
      </c>
      <c r="F13" s="51">
        <v>26.6</v>
      </c>
      <c r="G13" s="51">
        <v>25.5</v>
      </c>
      <c r="H13" s="51">
        <v>25.4</v>
      </c>
      <c r="I13" s="51">
        <v>27</v>
      </c>
      <c r="J13" s="51">
        <v>27.8</v>
      </c>
      <c r="K13" s="51">
        <v>28.4</v>
      </c>
      <c r="L13" s="51">
        <v>28.1</v>
      </c>
      <c r="M13" s="88">
        <f t="shared" si="0"/>
        <v>27.012500000000003</v>
      </c>
      <c r="N13" s="51">
        <v>25.3</v>
      </c>
      <c r="O13" s="76">
        <v>29</v>
      </c>
      <c r="P13" s="41" t="s">
        <v>301</v>
      </c>
      <c r="Q13" s="41">
        <v>22</v>
      </c>
      <c r="R13" s="41">
        <v>25</v>
      </c>
      <c r="S13" s="41">
        <v>26</v>
      </c>
      <c r="T13" s="38">
        <v>25.7</v>
      </c>
      <c r="U13" s="41">
        <v>25.7</v>
      </c>
      <c r="V13" s="41" t="s">
        <v>284</v>
      </c>
      <c r="W13" s="41" t="s">
        <v>284</v>
      </c>
      <c r="X13" s="41" t="s">
        <v>302</v>
      </c>
      <c r="Y13" s="41" t="s">
        <v>284</v>
      </c>
      <c r="Z13" s="41" t="s">
        <v>284</v>
      </c>
      <c r="AA13" s="41" t="s">
        <v>284</v>
      </c>
      <c r="AB13" s="41" t="s">
        <v>352</v>
      </c>
      <c r="AC13" s="37" t="s">
        <v>352</v>
      </c>
      <c r="AD13" s="52">
        <v>91</v>
      </c>
      <c r="AE13" s="52">
        <v>95.95</v>
      </c>
      <c r="AF13" s="52">
        <v>94.78</v>
      </c>
      <c r="AG13" s="52">
        <v>95.34</v>
      </c>
      <c r="AH13" s="52">
        <v>87.26</v>
      </c>
      <c r="AI13" s="52">
        <v>84.27</v>
      </c>
      <c r="AJ13" s="52">
        <v>85.85</v>
      </c>
      <c r="AK13" s="52">
        <v>83.8</v>
      </c>
      <c r="AL13" s="54">
        <f t="shared" si="1"/>
        <v>89.78125</v>
      </c>
      <c r="AM13" s="54">
        <f t="shared" si="2"/>
        <v>83.8</v>
      </c>
      <c r="AN13" s="55">
        <v>1006.4</v>
      </c>
      <c r="AO13" s="52">
        <v>1007.7</v>
      </c>
      <c r="AP13" s="52">
        <v>1007</v>
      </c>
      <c r="AQ13" s="52">
        <v>1008.6</v>
      </c>
      <c r="AR13" s="52">
        <v>1009.4</v>
      </c>
      <c r="AS13" s="52">
        <v>1009.2</v>
      </c>
      <c r="AT13" s="52">
        <v>1007.5</v>
      </c>
      <c r="AU13" s="56">
        <v>1007.6</v>
      </c>
      <c r="AV13" s="51">
        <f t="shared" si="11"/>
        <v>0</v>
      </c>
      <c r="AW13" s="51">
        <f t="shared" si="12"/>
        <v>0</v>
      </c>
      <c r="AX13" s="51">
        <f t="shared" si="13"/>
        <v>1</v>
      </c>
      <c r="AY13" s="51">
        <f t="shared" si="14"/>
        <v>0</v>
      </c>
      <c r="AZ13" s="51">
        <f t="shared" si="15"/>
        <v>0</v>
      </c>
      <c r="BA13" s="51">
        <f t="shared" si="16"/>
        <v>0</v>
      </c>
      <c r="BB13" s="51">
        <f t="shared" si="17"/>
        <v>1</v>
      </c>
      <c r="BC13" s="51">
        <f t="shared" si="18"/>
        <v>1</v>
      </c>
      <c r="BD13" s="51" t="str">
        <f t="shared" si="19"/>
        <v>SE01</v>
      </c>
      <c r="BE13" s="177" t="s">
        <v>303</v>
      </c>
      <c r="BF13" s="181">
        <v>1</v>
      </c>
      <c r="BG13" s="114">
        <f t="shared" si="20"/>
        <v>26.200000000000003</v>
      </c>
      <c r="BH13" s="115">
        <f t="shared" si="21"/>
        <v>27.824999999999996</v>
      </c>
      <c r="BI13" s="450" t="s">
        <v>387</v>
      </c>
      <c r="BJ13" s="451" t="s">
        <v>387</v>
      </c>
      <c r="BK13" s="451" t="s">
        <v>387</v>
      </c>
      <c r="BL13" s="451" t="s">
        <v>387</v>
      </c>
      <c r="BM13" s="451" t="s">
        <v>387</v>
      </c>
      <c r="BN13" s="451" t="s">
        <v>387</v>
      </c>
      <c r="BO13" s="451" t="s">
        <v>387</v>
      </c>
      <c r="BP13" s="452" t="s">
        <v>441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27.3</v>
      </c>
      <c r="G14" s="51"/>
      <c r="H14" s="51">
        <v>27</v>
      </c>
      <c r="I14" s="51"/>
      <c r="J14" s="51">
        <v>28.3</v>
      </c>
      <c r="K14" s="51"/>
      <c r="L14" s="51">
        <v>28.4</v>
      </c>
      <c r="M14" s="88">
        <f t="shared" si="0"/>
        <v>27.75</v>
      </c>
      <c r="N14" s="51">
        <v>26.9</v>
      </c>
      <c r="O14" s="76">
        <v>31</v>
      </c>
      <c r="P14" s="41" t="s">
        <v>301</v>
      </c>
      <c r="Q14" s="41">
        <v>0.1</v>
      </c>
      <c r="R14" s="41">
        <v>18</v>
      </c>
      <c r="S14" s="41">
        <v>19</v>
      </c>
      <c r="T14" s="38">
        <v>19.100000000000001</v>
      </c>
      <c r="U14" s="41">
        <v>19.100000000000001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91.54</v>
      </c>
      <c r="AF14" s="52"/>
      <c r="AG14" s="52">
        <v>96.53</v>
      </c>
      <c r="AH14" s="52"/>
      <c r="AI14" s="52">
        <v>89.46</v>
      </c>
      <c r="AJ14" s="52"/>
      <c r="AK14" s="52">
        <v>93.78</v>
      </c>
      <c r="AL14" s="54">
        <f t="shared" si="1"/>
        <v>92.827499999999986</v>
      </c>
      <c r="AM14" s="54">
        <f t="shared" si="2"/>
        <v>89.46</v>
      </c>
      <c r="AN14" s="55"/>
      <c r="AO14" s="52">
        <v>1007.1</v>
      </c>
      <c r="AP14" s="52"/>
      <c r="AQ14" s="52">
        <v>1008</v>
      </c>
      <c r="AR14" s="52"/>
      <c r="AS14" s="52">
        <v>1009</v>
      </c>
      <c r="AT14" s="52"/>
      <c r="AU14" s="56">
        <v>1007.1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27.15</v>
      </c>
      <c r="BH14" s="115">
        <f t="shared" si="21"/>
        <v>28.35</v>
      </c>
      <c r="BI14" s="450"/>
      <c r="BJ14" s="451" t="s">
        <v>387</v>
      </c>
      <c r="BK14" s="451"/>
      <c r="BL14" s="451" t="s">
        <v>387</v>
      </c>
      <c r="BM14" s="451"/>
      <c r="BN14" s="451" t="s">
        <v>309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25.3</v>
      </c>
      <c r="G15" s="51"/>
      <c r="H15" s="51">
        <v>26.1</v>
      </c>
      <c r="I15" s="51"/>
      <c r="J15" s="51">
        <v>29.3</v>
      </c>
      <c r="K15" s="51"/>
      <c r="L15" s="51">
        <v>29.2</v>
      </c>
      <c r="M15" s="88">
        <f t="shared" si="0"/>
        <v>27.475000000000001</v>
      </c>
      <c r="N15" s="51">
        <v>25.3</v>
      </c>
      <c r="O15" s="76">
        <v>30.3</v>
      </c>
      <c r="P15" s="41" t="s">
        <v>301</v>
      </c>
      <c r="Q15" s="41" t="s">
        <v>301</v>
      </c>
      <c r="R15" s="41">
        <v>11</v>
      </c>
      <c r="S15" s="41">
        <v>11</v>
      </c>
      <c r="T15" s="38">
        <v>10.7</v>
      </c>
      <c r="U15" s="41">
        <v>10.7</v>
      </c>
      <c r="V15" s="41"/>
      <c r="W15" s="41" t="s">
        <v>284</v>
      </c>
      <c r="X15" s="41"/>
      <c r="Y15" s="41" t="s">
        <v>284</v>
      </c>
      <c r="Z15" s="41"/>
      <c r="AA15" s="41" t="s">
        <v>344</v>
      </c>
      <c r="AB15" s="41"/>
      <c r="AC15" s="37" t="s">
        <v>284</v>
      </c>
      <c r="AD15" s="52"/>
      <c r="AE15" s="52">
        <v>92.52</v>
      </c>
      <c r="AF15" s="52"/>
      <c r="AG15" s="52">
        <v>91.47</v>
      </c>
      <c r="AH15" s="52"/>
      <c r="AI15" s="52">
        <v>86.95</v>
      </c>
      <c r="AJ15" s="52"/>
      <c r="AK15" s="52">
        <v>87.45</v>
      </c>
      <c r="AL15" s="54">
        <f t="shared" si="1"/>
        <v>89.597499999999997</v>
      </c>
      <c r="AM15" s="54">
        <f t="shared" si="2"/>
        <v>86.95</v>
      </c>
      <c r="AN15" s="55"/>
      <c r="AO15" s="52">
        <v>1005.1</v>
      </c>
      <c r="AP15" s="52"/>
      <c r="AQ15" s="52">
        <v>1006.8</v>
      </c>
      <c r="AR15" s="52"/>
      <c r="AS15" s="52">
        <v>1007</v>
      </c>
      <c r="AT15" s="52"/>
      <c r="AU15" s="56">
        <v>1004.9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0</v>
      </c>
      <c r="BD15" s="51" t="str">
        <f t="shared" si="19"/>
        <v>SE03</v>
      </c>
      <c r="BE15" s="177" t="s">
        <v>303</v>
      </c>
      <c r="BF15" s="181">
        <v>3</v>
      </c>
      <c r="BG15" s="114">
        <f t="shared" si="20"/>
        <v>25.700000000000003</v>
      </c>
      <c r="BH15" s="115">
        <f t="shared" si="21"/>
        <v>29.25</v>
      </c>
      <c r="BI15" s="450"/>
      <c r="BJ15" s="451" t="s">
        <v>309</v>
      </c>
      <c r="BK15" s="451"/>
      <c r="BL15" s="451" t="s">
        <v>387</v>
      </c>
      <c r="BM15" s="451"/>
      <c r="BN15" s="451" t="s">
        <v>331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27.4</v>
      </c>
      <c r="G16" s="51"/>
      <c r="H16" s="51">
        <v>26.2</v>
      </c>
      <c r="I16" s="51"/>
      <c r="J16" s="51">
        <v>28.1</v>
      </c>
      <c r="K16" s="51"/>
      <c r="L16" s="51">
        <v>28.7</v>
      </c>
      <c r="M16" s="88">
        <f t="shared" si="0"/>
        <v>27.599999999999998</v>
      </c>
      <c r="N16" s="51">
        <v>26.1</v>
      </c>
      <c r="O16" s="76">
        <v>29.3</v>
      </c>
      <c r="P16" s="41">
        <v>2</v>
      </c>
      <c r="Q16" s="41">
        <v>64</v>
      </c>
      <c r="R16" s="41">
        <v>66</v>
      </c>
      <c r="S16" s="41">
        <v>67</v>
      </c>
      <c r="T16" s="38">
        <v>66.900000000000006</v>
      </c>
      <c r="U16" s="41">
        <v>66.900000000000006</v>
      </c>
      <c r="V16" s="41"/>
      <c r="W16" s="41" t="s">
        <v>284</v>
      </c>
      <c r="X16" s="41"/>
      <c r="Y16" s="41" t="s">
        <v>355</v>
      </c>
      <c r="Z16" s="41"/>
      <c r="AA16" s="41" t="s">
        <v>284</v>
      </c>
      <c r="AB16" s="41"/>
      <c r="AC16" s="37" t="s">
        <v>284</v>
      </c>
      <c r="AD16" s="52"/>
      <c r="AE16" s="52">
        <v>89.4</v>
      </c>
      <c r="AF16" s="52"/>
      <c r="AG16" s="52">
        <v>91.47</v>
      </c>
      <c r="AH16" s="52"/>
      <c r="AI16" s="52">
        <v>86.84</v>
      </c>
      <c r="AJ16" s="52"/>
      <c r="AK16" s="52">
        <v>83.37</v>
      </c>
      <c r="AL16" s="54">
        <f t="shared" si="1"/>
        <v>87.77000000000001</v>
      </c>
      <c r="AM16" s="54">
        <f t="shared" si="2"/>
        <v>83.37</v>
      </c>
      <c r="AN16" s="55"/>
      <c r="AO16" s="52">
        <v>1008.4</v>
      </c>
      <c r="AP16" s="52"/>
      <c r="AQ16" s="52">
        <v>1010.1</v>
      </c>
      <c r="AR16" s="52"/>
      <c r="AS16" s="52">
        <v>1010.3</v>
      </c>
      <c r="AT16" s="52"/>
      <c r="AU16" s="56">
        <v>1009.2</v>
      </c>
      <c r="AV16" s="51" t="str">
        <f t="shared" si="11"/>
        <v/>
      </c>
      <c r="AW16" s="51">
        <f t="shared" si="12"/>
        <v>0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0</v>
      </c>
      <c r="BB16" s="51" t="str">
        <f t="shared" si="17"/>
        <v/>
      </c>
      <c r="BC16" s="51">
        <f t="shared" si="18"/>
        <v>0</v>
      </c>
      <c r="BD16" s="51" t="str">
        <f t="shared" si="19"/>
        <v>NW01</v>
      </c>
      <c r="BE16" s="177" t="s">
        <v>342</v>
      </c>
      <c r="BF16" s="181">
        <v>1</v>
      </c>
      <c r="BG16" s="114">
        <f t="shared" si="20"/>
        <v>26.799999999999997</v>
      </c>
      <c r="BH16" s="115">
        <f t="shared" si="21"/>
        <v>28.4</v>
      </c>
      <c r="BI16" s="450"/>
      <c r="BJ16" s="451" t="s">
        <v>387</v>
      </c>
      <c r="BK16" s="451"/>
      <c r="BL16" s="451" t="s">
        <v>387</v>
      </c>
      <c r="BM16" s="451"/>
      <c r="BN16" s="451" t="s">
        <v>387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28.1</v>
      </c>
      <c r="F17" s="51">
        <v>28</v>
      </c>
      <c r="G17" s="51">
        <v>27.5</v>
      </c>
      <c r="H17" s="51">
        <v>27.8</v>
      </c>
      <c r="I17" s="51">
        <v>26</v>
      </c>
      <c r="J17" s="51">
        <v>27.2</v>
      </c>
      <c r="K17" s="51">
        <v>29.5</v>
      </c>
      <c r="L17" s="51">
        <v>29.1</v>
      </c>
      <c r="M17" s="88">
        <f t="shared" si="0"/>
        <v>27.899999999999995</v>
      </c>
      <c r="N17" s="51">
        <v>25.5</v>
      </c>
      <c r="O17" s="76">
        <v>30.1</v>
      </c>
      <c r="P17" s="41" t="s">
        <v>301</v>
      </c>
      <c r="Q17" s="41" t="s">
        <v>301</v>
      </c>
      <c r="R17" s="41">
        <v>22</v>
      </c>
      <c r="S17" s="41">
        <v>22</v>
      </c>
      <c r="T17" s="38">
        <v>21.8</v>
      </c>
      <c r="U17" s="41">
        <v>21.8</v>
      </c>
      <c r="V17" s="41" t="s">
        <v>328</v>
      </c>
      <c r="W17" s="41" t="s">
        <v>329</v>
      </c>
      <c r="X17" s="41" t="s">
        <v>284</v>
      </c>
      <c r="Y17" s="41" t="s">
        <v>328</v>
      </c>
      <c r="Z17" s="41" t="s">
        <v>380</v>
      </c>
      <c r="AA17" s="41" t="s">
        <v>400</v>
      </c>
      <c r="AB17" s="41" t="s">
        <v>416</v>
      </c>
      <c r="AC17" s="37" t="s">
        <v>304</v>
      </c>
      <c r="AD17" s="52">
        <v>92.13</v>
      </c>
      <c r="AE17" s="52">
        <v>94.87</v>
      </c>
      <c r="AF17" s="52">
        <v>94.85</v>
      </c>
      <c r="AG17" s="52">
        <v>94.31</v>
      </c>
      <c r="AH17" s="52">
        <v>93.12</v>
      </c>
      <c r="AI17" s="52">
        <v>94.84</v>
      </c>
      <c r="AJ17" s="52">
        <v>85.45</v>
      </c>
      <c r="AK17" s="52">
        <v>86.93</v>
      </c>
      <c r="AL17" s="54">
        <f t="shared" si="1"/>
        <v>92.0625</v>
      </c>
      <c r="AM17" s="54">
        <f t="shared" si="2"/>
        <v>85.45</v>
      </c>
      <c r="AN17" s="55">
        <v>1006.9</v>
      </c>
      <c r="AO17" s="52">
        <v>1006.6</v>
      </c>
      <c r="AP17" s="52">
        <v>1006.8</v>
      </c>
      <c r="AQ17" s="52">
        <v>1008</v>
      </c>
      <c r="AR17" s="52">
        <v>1008.4</v>
      </c>
      <c r="AS17" s="52">
        <v>1008.5</v>
      </c>
      <c r="AT17" s="52">
        <v>1006.2</v>
      </c>
      <c r="AU17" s="56">
        <v>1006.8</v>
      </c>
      <c r="AV17" s="51">
        <f t="shared" si="11"/>
        <v>1</v>
      </c>
      <c r="AW17" s="51">
        <f t="shared" si="12"/>
        <v>1</v>
      </c>
      <c r="AX17" s="51">
        <f t="shared" si="13"/>
        <v>0</v>
      </c>
      <c r="AY17" s="51">
        <f t="shared" si="14"/>
        <v>1</v>
      </c>
      <c r="AZ17" s="51">
        <f t="shared" si="15"/>
        <v>2</v>
      </c>
      <c r="BA17" s="51">
        <f t="shared" si="16"/>
        <v>1</v>
      </c>
      <c r="BB17" s="51">
        <f t="shared" si="17"/>
        <v>3</v>
      </c>
      <c r="BC17" s="51">
        <f t="shared" si="18"/>
        <v>1</v>
      </c>
      <c r="BD17" s="51" t="str">
        <f t="shared" si="19"/>
        <v>ENE03</v>
      </c>
      <c r="BE17" s="177" t="s">
        <v>399</v>
      </c>
      <c r="BF17" s="181">
        <v>3</v>
      </c>
      <c r="BG17" s="114">
        <f t="shared" si="20"/>
        <v>27.849999999999998</v>
      </c>
      <c r="BH17" s="115">
        <f t="shared" si="21"/>
        <v>27.950000000000003</v>
      </c>
      <c r="BI17" s="450" t="s">
        <v>309</v>
      </c>
      <c r="BJ17" s="451" t="s">
        <v>324</v>
      </c>
      <c r="BK17" s="451" t="s">
        <v>331</v>
      </c>
      <c r="BL17" s="451" t="s">
        <v>375</v>
      </c>
      <c r="BM17" s="451" t="s">
        <v>387</v>
      </c>
      <c r="BN17" s="451" t="s">
        <v>387</v>
      </c>
      <c r="BO17" s="451" t="s">
        <v>331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27.1</v>
      </c>
      <c r="G18" s="51"/>
      <c r="H18" s="51">
        <v>26.5</v>
      </c>
      <c r="I18" s="51"/>
      <c r="J18" s="51">
        <v>27.3</v>
      </c>
      <c r="K18" s="51"/>
      <c r="L18" s="51">
        <v>27.2</v>
      </c>
      <c r="M18" s="88">
        <f t="shared" si="0"/>
        <v>27.025000000000002</v>
      </c>
      <c r="N18" s="51">
        <v>26.1</v>
      </c>
      <c r="O18" s="76">
        <v>27.5</v>
      </c>
      <c r="P18" s="41">
        <v>24</v>
      </c>
      <c r="Q18" s="41">
        <v>35</v>
      </c>
      <c r="R18" s="41">
        <v>49</v>
      </c>
      <c r="S18" s="41">
        <v>50</v>
      </c>
      <c r="T18" s="38">
        <v>50.4</v>
      </c>
      <c r="U18" s="41">
        <v>50.4</v>
      </c>
      <c r="V18" s="41"/>
      <c r="W18" s="41" t="s">
        <v>284</v>
      </c>
      <c r="X18" s="41"/>
      <c r="Y18" s="41" t="s">
        <v>284</v>
      </c>
      <c r="Z18" s="41"/>
      <c r="AA18" s="41" t="s">
        <v>284</v>
      </c>
      <c r="AB18" s="41"/>
      <c r="AC18" s="37" t="s">
        <v>355</v>
      </c>
      <c r="AD18" s="52"/>
      <c r="AE18" s="52">
        <v>94.84</v>
      </c>
      <c r="AF18" s="52"/>
      <c r="AG18" s="52">
        <v>97.09</v>
      </c>
      <c r="AH18" s="52"/>
      <c r="AI18" s="52">
        <v>95.97</v>
      </c>
      <c r="AJ18" s="52"/>
      <c r="AK18" s="52">
        <v>94.28</v>
      </c>
      <c r="AL18" s="54">
        <f t="shared" si="1"/>
        <v>95.544999999999987</v>
      </c>
      <c r="AM18" s="54">
        <f t="shared" si="2"/>
        <v>94.28</v>
      </c>
      <c r="AN18" s="55"/>
      <c r="AO18" s="52">
        <v>1007.2</v>
      </c>
      <c r="AP18" s="52"/>
      <c r="AQ18" s="52">
        <v>1008.3</v>
      </c>
      <c r="AR18" s="52"/>
      <c r="AS18" s="52">
        <v>1008.3</v>
      </c>
      <c r="AT18" s="52"/>
      <c r="AU18" s="56">
        <v>1007.3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0</v>
      </c>
      <c r="BB18" s="51" t="str">
        <f t="shared" si="17"/>
        <v/>
      </c>
      <c r="BC18" s="51">
        <f t="shared" si="18"/>
        <v>1</v>
      </c>
      <c r="BD18" s="51" t="str">
        <f t="shared" si="19"/>
        <v>NW01</v>
      </c>
      <c r="BE18" s="177" t="s">
        <v>342</v>
      </c>
      <c r="BF18" s="181">
        <v>1</v>
      </c>
      <c r="BG18" s="114">
        <f t="shared" si="20"/>
        <v>26.8</v>
      </c>
      <c r="BH18" s="115">
        <f t="shared" si="21"/>
        <v>27.25</v>
      </c>
      <c r="BI18" s="450"/>
      <c r="BJ18" s="451" t="s">
        <v>387</v>
      </c>
      <c r="BK18" s="451"/>
      <c r="BL18" s="451" t="s">
        <v>309</v>
      </c>
      <c r="BM18" s="451"/>
      <c r="BN18" s="451" t="s">
        <v>433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28.6</v>
      </c>
      <c r="F19" s="51">
        <v>28.7</v>
      </c>
      <c r="G19" s="51">
        <v>26.5</v>
      </c>
      <c r="H19" s="51">
        <v>26.6</v>
      </c>
      <c r="I19" s="51">
        <v>27.8</v>
      </c>
      <c r="J19" s="51">
        <v>26.7</v>
      </c>
      <c r="K19" s="51">
        <v>27.7</v>
      </c>
      <c r="L19" s="51">
        <v>28.5</v>
      </c>
      <c r="M19" s="88">
        <f t="shared" si="0"/>
        <v>27.637499999999999</v>
      </c>
      <c r="N19" s="51">
        <v>26</v>
      </c>
      <c r="O19" s="76">
        <v>29.2</v>
      </c>
      <c r="P19" s="41" t="s">
        <v>301</v>
      </c>
      <c r="Q19" s="41">
        <v>38</v>
      </c>
      <c r="R19" s="41">
        <v>63</v>
      </c>
      <c r="S19" s="41">
        <v>63</v>
      </c>
      <c r="T19" s="38">
        <v>63.3</v>
      </c>
      <c r="U19" s="41">
        <v>63.3</v>
      </c>
      <c r="V19" s="41" t="s">
        <v>410</v>
      </c>
      <c r="W19" s="41" t="s">
        <v>352</v>
      </c>
      <c r="X19" s="41" t="s">
        <v>290</v>
      </c>
      <c r="Y19" s="41" t="s">
        <v>311</v>
      </c>
      <c r="Z19" s="41" t="s">
        <v>284</v>
      </c>
      <c r="AA19" s="41" t="s">
        <v>400</v>
      </c>
      <c r="AB19" s="41" t="s">
        <v>355</v>
      </c>
      <c r="AC19" s="37" t="s">
        <v>311</v>
      </c>
      <c r="AD19" s="52">
        <v>90.02</v>
      </c>
      <c r="AE19" s="52">
        <v>87.41</v>
      </c>
      <c r="AF19" s="52">
        <v>93.14</v>
      </c>
      <c r="AG19" s="52">
        <v>96.52</v>
      </c>
      <c r="AH19" s="52">
        <v>93.2</v>
      </c>
      <c r="AI19" s="52">
        <v>94.26</v>
      </c>
      <c r="AJ19" s="52">
        <v>88.89</v>
      </c>
      <c r="AK19" s="52">
        <v>92.15</v>
      </c>
      <c r="AL19" s="54">
        <f t="shared" si="1"/>
        <v>91.94874999999999</v>
      </c>
      <c r="AM19" s="54">
        <f t="shared" si="2"/>
        <v>87.41</v>
      </c>
      <c r="AN19" s="55">
        <v>1007.7</v>
      </c>
      <c r="AO19" s="52">
        <v>1009.3</v>
      </c>
      <c r="AP19" s="52">
        <v>1008.8</v>
      </c>
      <c r="AQ19" s="52">
        <v>1009.4</v>
      </c>
      <c r="AR19" s="52">
        <v>1009.5</v>
      </c>
      <c r="AS19" s="52">
        <v>1010.6</v>
      </c>
      <c r="AT19" s="52">
        <v>1009.6</v>
      </c>
      <c r="AU19" s="56">
        <v>1008.7</v>
      </c>
      <c r="AV19" s="51">
        <f t="shared" si="11"/>
        <v>2</v>
      </c>
      <c r="AW19" s="51">
        <f t="shared" si="12"/>
        <v>1</v>
      </c>
      <c r="AX19" s="51">
        <f t="shared" si="13"/>
        <v>2</v>
      </c>
      <c r="AY19" s="51">
        <f t="shared" si="14"/>
        <v>1</v>
      </c>
      <c r="AZ19" s="51">
        <f t="shared" si="15"/>
        <v>0</v>
      </c>
      <c r="BA19" s="51">
        <f t="shared" si="16"/>
        <v>1</v>
      </c>
      <c r="BB19" s="51">
        <f t="shared" si="17"/>
        <v>1</v>
      </c>
      <c r="BC19" s="51">
        <f t="shared" si="18"/>
        <v>1</v>
      </c>
      <c r="BD19" s="51" t="str">
        <f t="shared" si="19"/>
        <v>NNE02</v>
      </c>
      <c r="BE19" s="177" t="s">
        <v>411</v>
      </c>
      <c r="BF19" s="181">
        <v>2</v>
      </c>
      <c r="BG19" s="114">
        <f t="shared" si="20"/>
        <v>27.6</v>
      </c>
      <c r="BH19" s="115">
        <f t="shared" si="21"/>
        <v>27.675000000000001</v>
      </c>
      <c r="BI19" s="450" t="s">
        <v>387</v>
      </c>
      <c r="BJ19" s="451" t="s">
        <v>309</v>
      </c>
      <c r="BK19" s="451" t="s">
        <v>387</v>
      </c>
      <c r="BL19" s="451" t="s">
        <v>387</v>
      </c>
      <c r="BM19" s="451" t="s">
        <v>331</v>
      </c>
      <c r="BN19" s="451" t="s">
        <v>331</v>
      </c>
      <c r="BO19" s="451" t="s">
        <v>309</v>
      </c>
      <c r="BP19" s="452" t="s">
        <v>387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28.8</v>
      </c>
      <c r="F20" s="81">
        <v>28.5</v>
      </c>
      <c r="G20" s="81">
        <v>27.5</v>
      </c>
      <c r="H20" s="81">
        <v>27.1</v>
      </c>
      <c r="I20" s="81">
        <v>29.8</v>
      </c>
      <c r="J20" s="81">
        <v>27.7</v>
      </c>
      <c r="K20" s="81">
        <v>29.1</v>
      </c>
      <c r="L20" s="81">
        <v>28.6</v>
      </c>
      <c r="M20" s="98">
        <f t="shared" si="0"/>
        <v>28.387499999999999</v>
      </c>
      <c r="N20" s="81">
        <v>27.1</v>
      </c>
      <c r="O20" s="82">
        <v>31.1</v>
      </c>
      <c r="P20" s="63">
        <v>7</v>
      </c>
      <c r="Q20" s="63">
        <v>29</v>
      </c>
      <c r="R20" s="63">
        <v>48</v>
      </c>
      <c r="S20" s="63">
        <v>48</v>
      </c>
      <c r="T20" s="64">
        <v>47.9</v>
      </c>
      <c r="U20" s="63">
        <v>47.9</v>
      </c>
      <c r="V20" s="63" t="s">
        <v>329</v>
      </c>
      <c r="W20" s="63" t="s">
        <v>305</v>
      </c>
      <c r="X20" s="63" t="s">
        <v>402</v>
      </c>
      <c r="Y20" s="63" t="s">
        <v>284</v>
      </c>
      <c r="Z20" s="63" t="s">
        <v>284</v>
      </c>
      <c r="AA20" s="63" t="s">
        <v>355</v>
      </c>
      <c r="AB20" s="63" t="s">
        <v>402</v>
      </c>
      <c r="AC20" s="65" t="s">
        <v>323</v>
      </c>
      <c r="AD20" s="66">
        <v>94.9</v>
      </c>
      <c r="AE20" s="66">
        <v>93.79</v>
      </c>
      <c r="AF20" s="66">
        <v>96.54</v>
      </c>
      <c r="AG20" s="66">
        <v>96.53</v>
      </c>
      <c r="AH20" s="66">
        <v>80.59</v>
      </c>
      <c r="AI20" s="66">
        <v>89.42</v>
      </c>
      <c r="AJ20" s="66">
        <v>83.91</v>
      </c>
      <c r="AK20" s="66">
        <v>90.55</v>
      </c>
      <c r="AL20" s="99">
        <f t="shared" si="1"/>
        <v>90.778749999999988</v>
      </c>
      <c r="AM20" s="99">
        <f t="shared" si="2"/>
        <v>80.59</v>
      </c>
      <c r="AN20" s="67">
        <v>1006.7</v>
      </c>
      <c r="AO20" s="66">
        <v>1006.8</v>
      </c>
      <c r="AP20" s="66">
        <v>1006.9</v>
      </c>
      <c r="AQ20" s="66">
        <v>1008.7</v>
      </c>
      <c r="AR20" s="66">
        <v>1008.8</v>
      </c>
      <c r="AS20" s="66">
        <v>1008.7</v>
      </c>
      <c r="AT20" s="66">
        <v>1006.7</v>
      </c>
      <c r="AU20" s="68">
        <v>1007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0</v>
      </c>
      <c r="AZ20" s="81">
        <f t="shared" si="15"/>
        <v>0</v>
      </c>
      <c r="BA20" s="81">
        <f t="shared" si="16"/>
        <v>1</v>
      </c>
      <c r="BB20" s="81">
        <f t="shared" si="17"/>
        <v>1</v>
      </c>
      <c r="BC20" s="81">
        <f t="shared" si="18"/>
        <v>1</v>
      </c>
      <c r="BD20" s="81" t="str">
        <f t="shared" si="19"/>
        <v>NE01</v>
      </c>
      <c r="BE20" s="178" t="s">
        <v>404</v>
      </c>
      <c r="BF20" s="182">
        <v>1</v>
      </c>
      <c r="BG20" s="114">
        <f t="shared" si="20"/>
        <v>27.975000000000001</v>
      </c>
      <c r="BH20" s="115">
        <f t="shared" si="21"/>
        <v>28.799999999999997</v>
      </c>
      <c r="BI20" s="462" t="s">
        <v>339</v>
      </c>
      <c r="BJ20" s="463" t="s">
        <v>331</v>
      </c>
      <c r="BK20" s="463" t="s">
        <v>387</v>
      </c>
      <c r="BL20" s="463" t="s">
        <v>387</v>
      </c>
      <c r="BM20" s="463" t="s">
        <v>387</v>
      </c>
      <c r="BN20" s="463" t="s">
        <v>309</v>
      </c>
      <c r="BO20" s="463" t="s">
        <v>320</v>
      </c>
      <c r="BP20" s="464" t="s">
        <v>314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27.8</v>
      </c>
      <c r="F21" s="84">
        <v>27.4</v>
      </c>
      <c r="G21" s="84">
        <v>26.8</v>
      </c>
      <c r="H21" s="84">
        <v>26.7</v>
      </c>
      <c r="I21" s="84">
        <v>27.2</v>
      </c>
      <c r="J21" s="84">
        <v>27.9</v>
      </c>
      <c r="K21" s="84">
        <v>30.3</v>
      </c>
      <c r="L21" s="84">
        <v>28.2</v>
      </c>
      <c r="M21" s="100">
        <f t="shared" si="0"/>
        <v>27.787500000000001</v>
      </c>
      <c r="N21" s="84">
        <v>26.4</v>
      </c>
      <c r="O21" s="85">
        <v>30.5</v>
      </c>
      <c r="P21" s="57" t="s">
        <v>301</v>
      </c>
      <c r="Q21" s="57" t="s">
        <v>301</v>
      </c>
      <c r="R21" s="57">
        <v>8</v>
      </c>
      <c r="S21" s="57">
        <v>11</v>
      </c>
      <c r="T21" s="58">
        <v>10.8</v>
      </c>
      <c r="U21" s="57">
        <v>10.8</v>
      </c>
      <c r="V21" s="57" t="s">
        <v>284</v>
      </c>
      <c r="W21" s="57" t="s">
        <v>284</v>
      </c>
      <c r="X21" s="57" t="s">
        <v>355</v>
      </c>
      <c r="Y21" s="57" t="s">
        <v>284</v>
      </c>
      <c r="Z21" s="57" t="s">
        <v>328</v>
      </c>
      <c r="AA21" s="57" t="s">
        <v>328</v>
      </c>
      <c r="AB21" s="57" t="s">
        <v>284</v>
      </c>
      <c r="AC21" s="59" t="s">
        <v>352</v>
      </c>
      <c r="AD21" s="60">
        <v>93.2</v>
      </c>
      <c r="AE21" s="60">
        <v>95.97</v>
      </c>
      <c r="AF21" s="60">
        <v>98.25</v>
      </c>
      <c r="AG21" s="60">
        <v>96.52</v>
      </c>
      <c r="AH21" s="60">
        <v>94.84</v>
      </c>
      <c r="AI21" s="60">
        <v>94.31</v>
      </c>
      <c r="AJ21" s="60">
        <v>69.510000000000005</v>
      </c>
      <c r="AK21" s="60">
        <v>82.82</v>
      </c>
      <c r="AL21" s="101">
        <f t="shared" si="1"/>
        <v>90.677499999999981</v>
      </c>
      <c r="AM21" s="101">
        <f t="shared" si="2"/>
        <v>69.510000000000005</v>
      </c>
      <c r="AN21" s="61">
        <v>1006.8</v>
      </c>
      <c r="AO21" s="60">
        <v>1007.4</v>
      </c>
      <c r="AP21" s="60">
        <v>1007.1</v>
      </c>
      <c r="AQ21" s="60">
        <v>1008.6</v>
      </c>
      <c r="AR21" s="60">
        <v>1009.4</v>
      </c>
      <c r="AS21" s="60">
        <v>1009</v>
      </c>
      <c r="AT21" s="60">
        <v>1006.7</v>
      </c>
      <c r="AU21" s="62">
        <v>1007.5</v>
      </c>
      <c r="AV21" s="84">
        <f t="shared" si="11"/>
        <v>0</v>
      </c>
      <c r="AW21" s="84">
        <f t="shared" si="12"/>
        <v>0</v>
      </c>
      <c r="AX21" s="84">
        <f t="shared" si="13"/>
        <v>1</v>
      </c>
      <c r="AY21" s="84">
        <f t="shared" si="14"/>
        <v>0</v>
      </c>
      <c r="AZ21" s="84">
        <f t="shared" si="15"/>
        <v>1</v>
      </c>
      <c r="BA21" s="84">
        <f t="shared" si="16"/>
        <v>1</v>
      </c>
      <c r="BB21" s="84">
        <f t="shared" si="17"/>
        <v>0</v>
      </c>
      <c r="BC21" s="84">
        <f t="shared" si="18"/>
        <v>1</v>
      </c>
      <c r="BD21" s="84" t="str">
        <f t="shared" si="19"/>
        <v>NW01</v>
      </c>
      <c r="BE21" s="179" t="s">
        <v>342</v>
      </c>
      <c r="BF21" s="183">
        <v>1</v>
      </c>
      <c r="BG21" s="110">
        <f t="shared" si="20"/>
        <v>27.175000000000001</v>
      </c>
      <c r="BH21" s="111">
        <f t="shared" si="21"/>
        <v>28.4</v>
      </c>
      <c r="BI21" s="450" t="s">
        <v>387</v>
      </c>
      <c r="BJ21" s="451" t="s">
        <v>387</v>
      </c>
      <c r="BK21" s="451" t="s">
        <v>387</v>
      </c>
      <c r="BL21" s="451" t="s">
        <v>387</v>
      </c>
      <c r="BM21" s="451" t="s">
        <v>387</v>
      </c>
      <c r="BN21" s="451" t="s">
        <v>387</v>
      </c>
      <c r="BO21" s="451" t="s">
        <v>309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</v>
      </c>
      <c r="F22" s="51">
        <v>28.3</v>
      </c>
      <c r="G22" s="51">
        <v>28.4</v>
      </c>
      <c r="H22" s="51">
        <v>26.4</v>
      </c>
      <c r="I22" s="51">
        <v>27.3</v>
      </c>
      <c r="J22" s="51">
        <v>26.3</v>
      </c>
      <c r="K22" s="51">
        <v>29.5</v>
      </c>
      <c r="L22" s="51">
        <v>28.8</v>
      </c>
      <c r="M22" s="88">
        <f t="shared" si="0"/>
        <v>28.000000000000004</v>
      </c>
      <c r="N22" s="51">
        <v>24</v>
      </c>
      <c r="O22" s="76">
        <v>30.4</v>
      </c>
      <c r="P22" s="41">
        <v>1</v>
      </c>
      <c r="Q22" s="41">
        <v>33</v>
      </c>
      <c r="R22" s="41">
        <v>167</v>
      </c>
      <c r="S22" s="41">
        <v>167</v>
      </c>
      <c r="T22" s="38">
        <v>166.5</v>
      </c>
      <c r="U22" s="41">
        <v>166.5</v>
      </c>
      <c r="V22" s="41" t="s">
        <v>400</v>
      </c>
      <c r="W22" s="41" t="s">
        <v>295</v>
      </c>
      <c r="X22" s="41" t="s">
        <v>354</v>
      </c>
      <c r="Y22" s="41" t="s">
        <v>390</v>
      </c>
      <c r="Z22" s="41" t="s">
        <v>319</v>
      </c>
      <c r="AA22" s="41" t="s">
        <v>284</v>
      </c>
      <c r="AB22" s="41" t="s">
        <v>390</v>
      </c>
      <c r="AC22" s="37" t="s">
        <v>402</v>
      </c>
      <c r="AD22" s="52">
        <v>84.9</v>
      </c>
      <c r="AE22" s="52">
        <v>88.41</v>
      </c>
      <c r="AF22" s="52">
        <v>88.95</v>
      </c>
      <c r="AG22" s="52">
        <v>94.81</v>
      </c>
      <c r="AH22" s="52">
        <v>93.18</v>
      </c>
      <c r="AI22" s="52">
        <v>88.25</v>
      </c>
      <c r="AJ22" s="52">
        <v>74.989999999999995</v>
      </c>
      <c r="AK22" s="52">
        <v>86.9</v>
      </c>
      <c r="AL22" s="54">
        <f t="shared" si="1"/>
        <v>87.548749999999998</v>
      </c>
      <c r="AM22" s="54">
        <f t="shared" si="2"/>
        <v>74.989999999999995</v>
      </c>
      <c r="AN22" s="55">
        <v>1005.6</v>
      </c>
      <c r="AO22" s="52">
        <v>1006.4</v>
      </c>
      <c r="AP22" s="52">
        <v>1005.7</v>
      </c>
      <c r="AQ22" s="52">
        <v>1007.3</v>
      </c>
      <c r="AR22" s="52">
        <v>1007.7</v>
      </c>
      <c r="AS22" s="52">
        <v>1007.7</v>
      </c>
      <c r="AT22" s="52">
        <v>1006.3</v>
      </c>
      <c r="AU22" s="56">
        <v>1006.6</v>
      </c>
      <c r="AV22" s="51">
        <f t="shared" si="11"/>
        <v>1</v>
      </c>
      <c r="AW22" s="51">
        <f t="shared" si="12"/>
        <v>1</v>
      </c>
      <c r="AX22" s="51">
        <f t="shared" si="13"/>
        <v>2</v>
      </c>
      <c r="AY22" s="51">
        <f t="shared" si="14"/>
        <v>1</v>
      </c>
      <c r="AZ22" s="51">
        <f t="shared" si="15"/>
        <v>1</v>
      </c>
      <c r="BA22" s="51">
        <f t="shared" si="16"/>
        <v>0</v>
      </c>
      <c r="BB22" s="51">
        <f t="shared" si="17"/>
        <v>1</v>
      </c>
      <c r="BC22" s="51">
        <f t="shared" si="18"/>
        <v>1</v>
      </c>
      <c r="BD22" s="51" t="str">
        <f t="shared" si="19"/>
        <v>NW02</v>
      </c>
      <c r="BE22" s="177" t="s">
        <v>342</v>
      </c>
      <c r="BF22" s="181">
        <v>2</v>
      </c>
      <c r="BG22" s="114">
        <f t="shared" si="20"/>
        <v>28.024999999999999</v>
      </c>
      <c r="BH22" s="115">
        <f t="shared" si="21"/>
        <v>27.974999999999998</v>
      </c>
      <c r="BI22" s="450" t="s">
        <v>387</v>
      </c>
      <c r="BJ22" s="451" t="s">
        <v>339</v>
      </c>
      <c r="BK22" s="451" t="s">
        <v>322</v>
      </c>
      <c r="BL22" s="451" t="s">
        <v>387</v>
      </c>
      <c r="BM22" s="451" t="s">
        <v>387</v>
      </c>
      <c r="BN22" s="451" t="s">
        <v>320</v>
      </c>
      <c r="BO22" s="451" t="s">
        <v>387</v>
      </c>
      <c r="BP22" s="452" t="s">
        <v>324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27.1</v>
      </c>
      <c r="G23" s="51"/>
      <c r="H23" s="51">
        <v>26.6</v>
      </c>
      <c r="I23" s="51"/>
      <c r="J23" s="51">
        <v>27.5</v>
      </c>
      <c r="K23" s="51"/>
      <c r="L23" s="51">
        <v>28.9</v>
      </c>
      <c r="M23" s="88">
        <f t="shared" si="0"/>
        <v>27.524999999999999</v>
      </c>
      <c r="N23" s="51">
        <v>26</v>
      </c>
      <c r="O23" s="76">
        <v>29.9</v>
      </c>
      <c r="P23" s="41" t="s">
        <v>301</v>
      </c>
      <c r="Q23" s="41">
        <v>11</v>
      </c>
      <c r="R23" s="41">
        <v>13</v>
      </c>
      <c r="S23" s="41">
        <v>13</v>
      </c>
      <c r="T23" s="38">
        <v>12.8</v>
      </c>
      <c r="U23" s="41">
        <v>12.8</v>
      </c>
      <c r="V23" s="41"/>
      <c r="W23" s="41" t="s">
        <v>284</v>
      </c>
      <c r="X23" s="41"/>
      <c r="Y23" s="41" t="s">
        <v>401</v>
      </c>
      <c r="Z23" s="41"/>
      <c r="AA23" s="41" t="s">
        <v>336</v>
      </c>
      <c r="AB23" s="41"/>
      <c r="AC23" s="37" t="s">
        <v>284</v>
      </c>
      <c r="AD23" s="52"/>
      <c r="AE23" s="52">
        <v>94.84</v>
      </c>
      <c r="AF23" s="52"/>
      <c r="AG23" s="52">
        <v>94.26</v>
      </c>
      <c r="AH23" s="52"/>
      <c r="AI23" s="52">
        <v>95.98</v>
      </c>
      <c r="AJ23" s="52"/>
      <c r="AK23" s="52">
        <v>84.88</v>
      </c>
      <c r="AL23" s="54">
        <f t="shared" si="1"/>
        <v>92.490000000000009</v>
      </c>
      <c r="AM23" s="54">
        <f t="shared" si="2"/>
        <v>84.88</v>
      </c>
      <c r="AN23" s="55"/>
      <c r="AO23" s="52">
        <v>1007</v>
      </c>
      <c r="AP23" s="52"/>
      <c r="AQ23" s="52">
        <v>1008.3</v>
      </c>
      <c r="AR23" s="52"/>
      <c r="AS23" s="52">
        <v>1009</v>
      </c>
      <c r="AT23" s="52"/>
      <c r="AU23" s="56">
        <v>1007.6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2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0</v>
      </c>
      <c r="BD23" s="51" t="str">
        <f t="shared" si="19"/>
        <v>NE02</v>
      </c>
      <c r="BE23" s="177" t="s">
        <v>404</v>
      </c>
      <c r="BF23" s="181">
        <v>2</v>
      </c>
      <c r="BG23" s="114">
        <f t="shared" si="20"/>
        <v>26.85</v>
      </c>
      <c r="BH23" s="115">
        <f t="shared" si="21"/>
        <v>28.2</v>
      </c>
      <c r="BI23" s="450"/>
      <c r="BJ23" s="451" t="s">
        <v>309</v>
      </c>
      <c r="BK23" s="451"/>
      <c r="BL23" s="451" t="s">
        <v>387</v>
      </c>
      <c r="BM23" s="451"/>
      <c r="BN23" s="451" t="s">
        <v>387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29.6</v>
      </c>
      <c r="G24" s="51"/>
      <c r="H24" s="51">
        <v>28</v>
      </c>
      <c r="I24" s="51"/>
      <c r="J24" s="51">
        <v>32.1</v>
      </c>
      <c r="K24" s="51"/>
      <c r="L24" s="51">
        <v>30.1</v>
      </c>
      <c r="M24" s="88">
        <f t="shared" si="0"/>
        <v>29.950000000000003</v>
      </c>
      <c r="N24" s="51">
        <v>27.4</v>
      </c>
      <c r="O24" s="76">
        <v>32.1</v>
      </c>
      <c r="P24" s="41" t="s">
        <v>301</v>
      </c>
      <c r="Q24" s="41">
        <v>16</v>
      </c>
      <c r="R24" s="41">
        <v>33</v>
      </c>
      <c r="S24" s="41">
        <v>33</v>
      </c>
      <c r="T24" s="38">
        <v>33.200000000000003</v>
      </c>
      <c r="U24" s="41">
        <v>33.200000000000003</v>
      </c>
      <c r="V24" s="41"/>
      <c r="W24" s="41" t="s">
        <v>305</v>
      </c>
      <c r="X24" s="41"/>
      <c r="Y24" s="41" t="s">
        <v>369</v>
      </c>
      <c r="Z24" s="41"/>
      <c r="AA24" s="41" t="s">
        <v>346</v>
      </c>
      <c r="AB24" s="41"/>
      <c r="AC24" s="37" t="s">
        <v>329</v>
      </c>
      <c r="AD24" s="52"/>
      <c r="AE24" s="52">
        <v>90.08</v>
      </c>
      <c r="AF24" s="52"/>
      <c r="AG24" s="52">
        <v>93.21</v>
      </c>
      <c r="AH24" s="52"/>
      <c r="AI24" s="52">
        <v>79.02</v>
      </c>
      <c r="AJ24" s="52"/>
      <c r="AK24" s="52">
        <v>86.51</v>
      </c>
      <c r="AL24" s="54">
        <f>IF(COUNT(AE24,AG24,AI24,AK24)&gt;2,AVERAGE(AD24:AK24),"")</f>
        <v>87.204999999999998</v>
      </c>
      <c r="AM24" s="54">
        <f>IF(COUNT(AE24,AG24,AI24,AK24)&gt;2,MIN(AD24:AK24),"")</f>
        <v>79.02</v>
      </c>
      <c r="AN24" s="55"/>
      <c r="AO24" s="52">
        <v>1006.5</v>
      </c>
      <c r="AP24" s="52"/>
      <c r="AQ24" s="52">
        <v>1008.1</v>
      </c>
      <c r="AR24" s="52"/>
      <c r="AS24" s="52">
        <v>1008.3</v>
      </c>
      <c r="AT24" s="52"/>
      <c r="AU24" s="56">
        <v>1007.4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404</v>
      </c>
      <c r="BF24" s="181">
        <v>3</v>
      </c>
      <c r="BG24" s="114">
        <f t="shared" si="20"/>
        <v>28.8</v>
      </c>
      <c r="BH24" s="115">
        <f t="shared" si="21"/>
        <v>31.1</v>
      </c>
      <c r="BI24" s="450"/>
      <c r="BJ24" s="451" t="s">
        <v>306</v>
      </c>
      <c r="BK24" s="451"/>
      <c r="BL24" s="451" t="s">
        <v>309</v>
      </c>
      <c r="BM24" s="451"/>
      <c r="BN24" s="451" t="s">
        <v>306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29.1</v>
      </c>
      <c r="F25" s="78">
        <v>28.1</v>
      </c>
      <c r="G25" s="78">
        <v>27.7</v>
      </c>
      <c r="H25" s="78">
        <v>27.2</v>
      </c>
      <c r="I25" s="78">
        <v>30.4</v>
      </c>
      <c r="J25" s="78">
        <v>32.200000000000003</v>
      </c>
      <c r="K25" s="78">
        <v>31.3</v>
      </c>
      <c r="L25" s="78">
        <v>30.2</v>
      </c>
      <c r="M25" s="89">
        <f t="shared" si="0"/>
        <v>29.524999999999999</v>
      </c>
      <c r="N25" s="78">
        <v>27</v>
      </c>
      <c r="O25" s="79">
        <v>32.9</v>
      </c>
      <c r="P25" s="69" t="s">
        <v>301</v>
      </c>
      <c r="Q25" s="69">
        <v>7</v>
      </c>
      <c r="R25" s="69">
        <v>11</v>
      </c>
      <c r="S25" s="69">
        <v>11</v>
      </c>
      <c r="T25" s="70">
        <v>11.3</v>
      </c>
      <c r="U25" s="69">
        <v>11.3</v>
      </c>
      <c r="V25" s="69" t="s">
        <v>284</v>
      </c>
      <c r="W25" s="69" t="s">
        <v>319</v>
      </c>
      <c r="X25" s="69" t="s">
        <v>284</v>
      </c>
      <c r="Y25" s="69" t="s">
        <v>390</v>
      </c>
      <c r="Z25" s="69" t="s">
        <v>351</v>
      </c>
      <c r="AA25" s="69" t="s">
        <v>426</v>
      </c>
      <c r="AB25" s="69" t="s">
        <v>406</v>
      </c>
      <c r="AC25" s="71" t="s">
        <v>351</v>
      </c>
      <c r="AD25" s="72">
        <v>90.58</v>
      </c>
      <c r="AE25" s="72">
        <v>92.67</v>
      </c>
      <c r="AF25" s="72">
        <v>94.3</v>
      </c>
      <c r="AG25" s="72">
        <v>93.17</v>
      </c>
      <c r="AH25" s="72">
        <v>83.56</v>
      </c>
      <c r="AI25" s="72">
        <v>75.86</v>
      </c>
      <c r="AJ25" s="72">
        <v>81.73</v>
      </c>
      <c r="AK25" s="72">
        <v>88.05</v>
      </c>
      <c r="AL25" s="87">
        <f t="shared" si="1"/>
        <v>87.49</v>
      </c>
      <c r="AM25" s="87">
        <f t="shared" si="2"/>
        <v>75.86</v>
      </c>
      <c r="AN25" s="73">
        <v>1005.7</v>
      </c>
      <c r="AO25" s="72">
        <v>1005.7</v>
      </c>
      <c r="AP25" s="72">
        <v>1005.3</v>
      </c>
      <c r="AQ25" s="72">
        <v>1006.8</v>
      </c>
      <c r="AR25" s="72">
        <v>1007.6</v>
      </c>
      <c r="AS25" s="72">
        <v>1007.5</v>
      </c>
      <c r="AT25" s="72">
        <v>1005.7</v>
      </c>
      <c r="AU25" s="74">
        <v>1006.3</v>
      </c>
      <c r="AV25" s="78">
        <f t="shared" ref="AV25:BC25" si="22">IF(RIGHT(V25,2)="","",IF(RIGHT(V25,2)="LG",0,INT(RIGHT(V25,2))))</f>
        <v>0</v>
      </c>
      <c r="AW25" s="78">
        <f t="shared" si="22"/>
        <v>1</v>
      </c>
      <c r="AX25" s="78">
        <f t="shared" si="22"/>
        <v>0</v>
      </c>
      <c r="AY25" s="78">
        <f t="shared" si="22"/>
        <v>1</v>
      </c>
      <c r="AZ25" s="78">
        <f t="shared" si="22"/>
        <v>2</v>
      </c>
      <c r="BA25" s="78">
        <f t="shared" si="22"/>
        <v>5</v>
      </c>
      <c r="BB25" s="78">
        <f t="shared" si="22"/>
        <v>2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NE05</v>
      </c>
      <c r="BE25" s="180" t="s">
        <v>404</v>
      </c>
      <c r="BF25" s="184">
        <v>5</v>
      </c>
      <c r="BG25" s="203">
        <f t="shared" si="20"/>
        <v>28.025000000000002</v>
      </c>
      <c r="BH25" s="204">
        <f t="shared" si="21"/>
        <v>31.025000000000002</v>
      </c>
      <c r="BI25" s="453" t="s">
        <v>306</v>
      </c>
      <c r="BJ25" s="454" t="s">
        <v>331</v>
      </c>
      <c r="BK25" s="454" t="s">
        <v>331</v>
      </c>
      <c r="BL25" s="454" t="s">
        <v>387</v>
      </c>
      <c r="BM25" s="454" t="s">
        <v>309</v>
      </c>
      <c r="BN25" s="454" t="s">
        <v>331</v>
      </c>
      <c r="BO25" s="454" t="s">
        <v>321</v>
      </c>
      <c r="BP25" s="455" t="s">
        <v>314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</v>
      </c>
      <c r="F4" s="41">
        <v>26.7</v>
      </c>
      <c r="G4" s="41">
        <v>25.9</v>
      </c>
      <c r="H4" s="41">
        <v>25.6</v>
      </c>
      <c r="I4" s="41">
        <v>25.8</v>
      </c>
      <c r="J4" s="41">
        <v>28.6</v>
      </c>
      <c r="K4" s="41">
        <v>30.6</v>
      </c>
      <c r="L4" s="41">
        <v>29.2</v>
      </c>
      <c r="M4" s="88">
        <f t="shared" ref="M4:M25" si="0">IF(COUNT(F4,H4,J4,L4)&gt;=3,AVERAGE(E4:L4),"")</f>
        <v>27.549999999999997</v>
      </c>
      <c r="N4" s="41">
        <v>25.4</v>
      </c>
      <c r="O4" s="53">
        <v>31.3</v>
      </c>
      <c r="P4" s="41">
        <v>4</v>
      </c>
      <c r="Q4" s="41">
        <v>41</v>
      </c>
      <c r="R4" s="41">
        <v>43</v>
      </c>
      <c r="S4" s="41">
        <v>43</v>
      </c>
      <c r="T4" s="38">
        <v>42.7</v>
      </c>
      <c r="U4" s="41">
        <v>42.7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99.42</v>
      </c>
      <c r="AE4" s="52">
        <v>98.83</v>
      </c>
      <c r="AF4" s="52">
        <v>98.82</v>
      </c>
      <c r="AG4" s="52">
        <v>100</v>
      </c>
      <c r="AH4" s="52">
        <v>100</v>
      </c>
      <c r="AI4" s="52">
        <v>92.16</v>
      </c>
      <c r="AJ4" s="52">
        <v>78.349999999999994</v>
      </c>
      <c r="AK4" s="52">
        <v>86.94</v>
      </c>
      <c r="AL4" s="54">
        <f t="shared" ref="AL4:AL25" si="1">IF(COUNT(AE4,AG4,AI4,AK4)&gt;2,AVERAGE(AD4:AK4),"")</f>
        <v>94.314999999999998</v>
      </c>
      <c r="AM4" s="54">
        <f t="shared" ref="AM4:AM25" si="2">IF(COUNT(AE4,AG4,AI4,AK4)&gt;2,MIN(AD4:AK4),"")</f>
        <v>78.349999999999994</v>
      </c>
      <c r="AN4" s="55">
        <v>1005.2</v>
      </c>
      <c r="AO4" s="52">
        <v>1004.8</v>
      </c>
      <c r="AP4" s="52">
        <v>1004.8</v>
      </c>
      <c r="AQ4" s="52">
        <v>1005.7</v>
      </c>
      <c r="AR4" s="52">
        <v>1007</v>
      </c>
      <c r="AS4" s="52">
        <v>1006.8</v>
      </c>
      <c r="AT4" s="52">
        <v>1004.5</v>
      </c>
      <c r="AU4" s="56">
        <v>1005.3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26.549999999999997</v>
      </c>
      <c r="BH4" s="115">
        <f t="shared" ref="BH4:BH10" si="6">IF(COUNT(J4,L4)&gt;=1,AVERAGE(I4:L4),"")</f>
        <v>28.55</v>
      </c>
      <c r="BI4" s="459" t="s">
        <v>387</v>
      </c>
      <c r="BJ4" s="460" t="s">
        <v>387</v>
      </c>
      <c r="BK4" s="460" t="s">
        <v>438</v>
      </c>
      <c r="BL4" s="460" t="s">
        <v>387</v>
      </c>
      <c r="BM4" s="460" t="s">
        <v>387</v>
      </c>
      <c r="BN4" s="460" t="s">
        <v>387</v>
      </c>
      <c r="BO4" s="460" t="s">
        <v>309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26.6</v>
      </c>
      <c r="G5" s="41"/>
      <c r="H5" s="41">
        <v>25.8</v>
      </c>
      <c r="I5" s="41"/>
      <c r="J5" s="41">
        <v>30.4</v>
      </c>
      <c r="K5" s="41"/>
      <c r="L5" s="41">
        <v>28.4</v>
      </c>
      <c r="M5" s="88">
        <f t="shared" si="0"/>
        <v>27.800000000000004</v>
      </c>
      <c r="N5" s="41">
        <v>25.5</v>
      </c>
      <c r="O5" s="53">
        <v>31</v>
      </c>
      <c r="P5" s="41">
        <v>17</v>
      </c>
      <c r="Q5" s="41">
        <v>24</v>
      </c>
      <c r="R5" s="41">
        <v>24</v>
      </c>
      <c r="S5" s="41">
        <v>24</v>
      </c>
      <c r="T5" s="38">
        <v>24.2</v>
      </c>
      <c r="U5" s="41">
        <v>24.2</v>
      </c>
      <c r="V5" s="41"/>
      <c r="W5" s="41" t="s">
        <v>408</v>
      </c>
      <c r="X5" s="41"/>
      <c r="Y5" s="41" t="s">
        <v>355</v>
      </c>
      <c r="Z5" s="41"/>
      <c r="AA5" s="41" t="s">
        <v>329</v>
      </c>
      <c r="AB5" s="41"/>
      <c r="AC5" s="37" t="s">
        <v>402</v>
      </c>
      <c r="AD5" s="52"/>
      <c r="AE5" s="52">
        <v>92.59</v>
      </c>
      <c r="AF5" s="52"/>
      <c r="AG5" s="52">
        <v>94.22</v>
      </c>
      <c r="AH5" s="52"/>
      <c r="AI5" s="52">
        <v>81.14</v>
      </c>
      <c r="AJ5" s="52"/>
      <c r="AK5" s="52">
        <v>88.42</v>
      </c>
      <c r="AL5" s="54">
        <f t="shared" si="1"/>
        <v>89.092500000000001</v>
      </c>
      <c r="AM5" s="54">
        <f t="shared" si="2"/>
        <v>81.14</v>
      </c>
      <c r="AN5" s="55"/>
      <c r="AO5" s="52">
        <v>1005</v>
      </c>
      <c r="AP5" s="52"/>
      <c r="AQ5" s="52">
        <v>1005.8</v>
      </c>
      <c r="AR5" s="52"/>
      <c r="AS5" s="52">
        <v>1006.5</v>
      </c>
      <c r="AT5" s="52"/>
      <c r="AU5" s="56">
        <v>1006.1</v>
      </c>
      <c r="AV5" s="51" t="str">
        <f t="shared" si="3"/>
        <v/>
      </c>
      <c r="AW5" s="51">
        <f t="shared" si="3"/>
        <v>3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E03</v>
      </c>
      <c r="BE5" s="177" t="s">
        <v>389</v>
      </c>
      <c r="BF5" s="181">
        <v>3</v>
      </c>
      <c r="BG5" s="114">
        <f t="shared" si="5"/>
        <v>26.200000000000003</v>
      </c>
      <c r="BH5" s="115">
        <f t="shared" si="6"/>
        <v>29.4</v>
      </c>
      <c r="BI5" s="450"/>
      <c r="BJ5" s="451" t="s">
        <v>387</v>
      </c>
      <c r="BK5" s="451"/>
      <c r="BL5" s="451" t="s">
        <v>387</v>
      </c>
      <c r="BM5" s="451"/>
      <c r="BN5" s="451" t="s">
        <v>331</v>
      </c>
      <c r="BO5" s="451"/>
      <c r="BP5" s="452" t="s">
        <v>321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26</v>
      </c>
      <c r="G6" s="41"/>
      <c r="H6" s="41">
        <v>27.2</v>
      </c>
      <c r="I6" s="41"/>
      <c r="J6" s="41">
        <v>31</v>
      </c>
      <c r="K6" s="41"/>
      <c r="L6" s="41">
        <v>29.5</v>
      </c>
      <c r="M6" s="88">
        <f t="shared" si="0"/>
        <v>28.425000000000001</v>
      </c>
      <c r="N6" s="41">
        <v>26</v>
      </c>
      <c r="O6" s="53">
        <v>31.4</v>
      </c>
      <c r="P6" s="41">
        <v>7</v>
      </c>
      <c r="Q6" s="41">
        <v>11</v>
      </c>
      <c r="R6" s="41">
        <v>11</v>
      </c>
      <c r="S6" s="41">
        <v>11</v>
      </c>
      <c r="T6" s="38">
        <v>10.7</v>
      </c>
      <c r="U6" s="41">
        <v>10.7</v>
      </c>
      <c r="V6" s="41"/>
      <c r="W6" s="41" t="s">
        <v>311</v>
      </c>
      <c r="X6" s="41"/>
      <c r="Y6" s="41" t="s">
        <v>284</v>
      </c>
      <c r="Z6" s="41"/>
      <c r="AA6" s="41" t="s">
        <v>347</v>
      </c>
      <c r="AB6" s="41"/>
      <c r="AC6" s="37" t="s">
        <v>344</v>
      </c>
      <c r="AD6" s="52"/>
      <c r="AE6" s="52">
        <v>92.56</v>
      </c>
      <c r="AF6" s="52"/>
      <c r="AG6" s="52">
        <v>90.45</v>
      </c>
      <c r="AH6" s="52"/>
      <c r="AI6" s="52">
        <v>75.680000000000007</v>
      </c>
      <c r="AJ6" s="52"/>
      <c r="AK6" s="52">
        <v>82.48</v>
      </c>
      <c r="AL6" s="54">
        <f t="shared" si="1"/>
        <v>85.292500000000004</v>
      </c>
      <c r="AM6" s="54">
        <f t="shared" si="2"/>
        <v>75.680000000000007</v>
      </c>
      <c r="AN6" s="55"/>
      <c r="AO6" s="52">
        <v>1003.6</v>
      </c>
      <c r="AP6" s="52"/>
      <c r="AQ6" s="52">
        <v>1003.7</v>
      </c>
      <c r="AR6" s="52"/>
      <c r="AS6" s="52">
        <v>1005</v>
      </c>
      <c r="AT6" s="52"/>
      <c r="AU6" s="56">
        <v>1004.9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3</v>
      </c>
      <c r="BB6" s="51" t="str">
        <f t="shared" si="3"/>
        <v/>
      </c>
      <c r="BC6" s="51">
        <f t="shared" si="3"/>
        <v>3</v>
      </c>
      <c r="BD6" s="51" t="str">
        <f t="shared" si="4"/>
        <v>ESE03</v>
      </c>
      <c r="BE6" s="177" t="s">
        <v>348</v>
      </c>
      <c r="BF6" s="181">
        <v>3</v>
      </c>
      <c r="BG6" s="114">
        <f t="shared" si="5"/>
        <v>26.6</v>
      </c>
      <c r="BH6" s="115">
        <f t="shared" si="6"/>
        <v>30.25</v>
      </c>
      <c r="BI6" s="450"/>
      <c r="BJ6" s="451" t="s">
        <v>387</v>
      </c>
      <c r="BK6" s="451"/>
      <c r="BL6" s="451" t="s">
        <v>387</v>
      </c>
      <c r="BM6" s="451"/>
      <c r="BN6" s="451" t="s">
        <v>289</v>
      </c>
      <c r="BO6" s="451"/>
      <c r="BP6" s="452" t="s">
        <v>320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</v>
      </c>
      <c r="G7" s="51"/>
      <c r="H7" s="51">
        <v>25.6</v>
      </c>
      <c r="I7" s="51"/>
      <c r="J7" s="51">
        <v>30</v>
      </c>
      <c r="K7" s="51"/>
      <c r="L7" s="51">
        <v>28.6</v>
      </c>
      <c r="M7" s="88">
        <f t="shared" si="0"/>
        <v>27.799999999999997</v>
      </c>
      <c r="N7" s="51">
        <v>25.2</v>
      </c>
      <c r="O7" s="76">
        <v>31.2</v>
      </c>
      <c r="P7" s="41">
        <v>3</v>
      </c>
      <c r="Q7" s="41">
        <v>28</v>
      </c>
      <c r="R7" s="41">
        <v>28</v>
      </c>
      <c r="S7" s="41">
        <v>28</v>
      </c>
      <c r="T7" s="38">
        <v>28</v>
      </c>
      <c r="U7" s="41">
        <v>28</v>
      </c>
      <c r="V7" s="41"/>
      <c r="W7" s="41" t="s">
        <v>284</v>
      </c>
      <c r="X7" s="41"/>
      <c r="Y7" s="41" t="s">
        <v>284</v>
      </c>
      <c r="Z7" s="41"/>
      <c r="AA7" s="41" t="s">
        <v>284</v>
      </c>
      <c r="AB7" s="41"/>
      <c r="AC7" s="37" t="s">
        <v>284</v>
      </c>
      <c r="AD7" s="52"/>
      <c r="AE7" s="52">
        <v>94.83</v>
      </c>
      <c r="AF7" s="52"/>
      <c r="AG7" s="52">
        <v>94.78</v>
      </c>
      <c r="AH7" s="52"/>
      <c r="AI7" s="52">
        <v>76.88</v>
      </c>
      <c r="AJ7" s="52"/>
      <c r="AK7" s="52">
        <v>90.55</v>
      </c>
      <c r="AL7" s="54">
        <f t="shared" si="1"/>
        <v>89.26</v>
      </c>
      <c r="AM7" s="54">
        <f t="shared" si="2"/>
        <v>76.88</v>
      </c>
      <c r="AN7" s="55"/>
      <c r="AO7" s="52">
        <v>1005</v>
      </c>
      <c r="AP7" s="52"/>
      <c r="AQ7" s="52">
        <v>1006.1</v>
      </c>
      <c r="AR7" s="52"/>
      <c r="AS7" s="52">
        <v>1006.3</v>
      </c>
      <c r="AT7" s="52"/>
      <c r="AU7" s="56">
        <v>1005.7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0</v>
      </c>
      <c r="BD7" s="51" t="str">
        <f t="shared" si="4"/>
        <v>LG</v>
      </c>
      <c r="BE7" s="177"/>
      <c r="BF7" s="181">
        <v>0</v>
      </c>
      <c r="BG7" s="114">
        <f t="shared" si="5"/>
        <v>26.3</v>
      </c>
      <c r="BH7" s="115">
        <f t="shared" si="6"/>
        <v>29.3</v>
      </c>
      <c r="BI7" s="450"/>
      <c r="BJ7" s="451" t="s">
        <v>387</v>
      </c>
      <c r="BK7" s="451"/>
      <c r="BL7" s="451" t="s">
        <v>387</v>
      </c>
      <c r="BM7" s="451"/>
      <c r="BN7" s="451" t="s">
        <v>309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28.4</v>
      </c>
      <c r="F8" s="51">
        <v>27.7</v>
      </c>
      <c r="G8" s="51">
        <v>26.2</v>
      </c>
      <c r="H8" s="51">
        <v>26.2</v>
      </c>
      <c r="I8" s="51">
        <v>27.6</v>
      </c>
      <c r="J8" s="51">
        <v>30.4</v>
      </c>
      <c r="K8" s="51">
        <v>30.5</v>
      </c>
      <c r="L8" s="51">
        <v>29.3</v>
      </c>
      <c r="M8" s="88">
        <f t="shared" si="0"/>
        <v>28.287500000000001</v>
      </c>
      <c r="N8" s="51">
        <v>25.8</v>
      </c>
      <c r="O8" s="76">
        <v>30.8</v>
      </c>
      <c r="P8" s="41">
        <v>0.3</v>
      </c>
      <c r="Q8" s="41">
        <v>13</v>
      </c>
      <c r="R8" s="41">
        <v>13</v>
      </c>
      <c r="S8" s="41">
        <v>13</v>
      </c>
      <c r="T8" s="38">
        <v>12.5</v>
      </c>
      <c r="U8" s="41">
        <v>12.5</v>
      </c>
      <c r="V8" s="41" t="s">
        <v>390</v>
      </c>
      <c r="W8" s="41" t="s">
        <v>390</v>
      </c>
      <c r="X8" s="41" t="s">
        <v>391</v>
      </c>
      <c r="Y8" s="41" t="s">
        <v>402</v>
      </c>
      <c r="Z8" s="41" t="s">
        <v>329</v>
      </c>
      <c r="AA8" s="41" t="s">
        <v>401</v>
      </c>
      <c r="AB8" s="41" t="s">
        <v>406</v>
      </c>
      <c r="AC8" s="37" t="s">
        <v>401</v>
      </c>
      <c r="AD8" s="52">
        <v>88.95</v>
      </c>
      <c r="AE8" s="52">
        <v>90.49</v>
      </c>
      <c r="AF8" s="52">
        <v>86.67</v>
      </c>
      <c r="AG8" s="52">
        <v>89.31</v>
      </c>
      <c r="AH8" s="52">
        <v>87.83</v>
      </c>
      <c r="AI8" s="52">
        <v>72.069999999999993</v>
      </c>
      <c r="AJ8" s="52">
        <v>76.05</v>
      </c>
      <c r="AK8" s="52">
        <v>83.93</v>
      </c>
      <c r="AL8" s="54">
        <f t="shared" si="1"/>
        <v>84.412499999999994</v>
      </c>
      <c r="AM8" s="54">
        <f t="shared" si="2"/>
        <v>72.069999999999993</v>
      </c>
      <c r="AN8" s="55">
        <v>1004.6</v>
      </c>
      <c r="AO8" s="52">
        <v>1004.2</v>
      </c>
      <c r="AP8" s="52">
        <v>1004.3</v>
      </c>
      <c r="AQ8" s="52">
        <v>1005.3</v>
      </c>
      <c r="AR8" s="52">
        <v>1006.6</v>
      </c>
      <c r="AS8" s="52">
        <v>1005.8</v>
      </c>
      <c r="AT8" s="52">
        <v>1004</v>
      </c>
      <c r="AU8" s="56">
        <v>1005</v>
      </c>
      <c r="AV8" s="51">
        <f t="shared" si="3"/>
        <v>1</v>
      </c>
      <c r="AW8" s="51">
        <f t="shared" si="3"/>
        <v>1</v>
      </c>
      <c r="AX8" s="51">
        <f t="shared" si="3"/>
        <v>1</v>
      </c>
      <c r="AY8" s="51">
        <f t="shared" si="3"/>
        <v>1</v>
      </c>
      <c r="AZ8" s="51">
        <f t="shared" si="3"/>
        <v>1</v>
      </c>
      <c r="BA8" s="51">
        <f t="shared" si="3"/>
        <v>2</v>
      </c>
      <c r="BB8" s="51">
        <f t="shared" si="3"/>
        <v>2</v>
      </c>
      <c r="BC8" s="51">
        <f t="shared" si="3"/>
        <v>2</v>
      </c>
      <c r="BD8" s="51" t="str">
        <f t="shared" si="4"/>
        <v>NE02</v>
      </c>
      <c r="BE8" s="177" t="s">
        <v>404</v>
      </c>
      <c r="BF8" s="181">
        <v>2</v>
      </c>
      <c r="BG8" s="114">
        <f t="shared" si="5"/>
        <v>27.125</v>
      </c>
      <c r="BH8" s="115">
        <f t="shared" si="6"/>
        <v>29.45</v>
      </c>
      <c r="BI8" s="450" t="s">
        <v>387</v>
      </c>
      <c r="BJ8" s="451" t="s">
        <v>387</v>
      </c>
      <c r="BK8" s="451" t="s">
        <v>387</v>
      </c>
      <c r="BL8" s="451" t="s">
        <v>387</v>
      </c>
      <c r="BM8" s="451" t="s">
        <v>309</v>
      </c>
      <c r="BN8" s="451" t="s">
        <v>309</v>
      </c>
      <c r="BO8" s="451" t="s">
        <v>331</v>
      </c>
      <c r="BP8" s="452" t="s">
        <v>320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26.4</v>
      </c>
      <c r="G9" s="51"/>
      <c r="H9" s="51">
        <v>26</v>
      </c>
      <c r="I9" s="51"/>
      <c r="J9" s="51">
        <v>30.3</v>
      </c>
      <c r="K9" s="51"/>
      <c r="L9" s="51">
        <v>28.6</v>
      </c>
      <c r="M9" s="88">
        <f t="shared" si="0"/>
        <v>27.825000000000003</v>
      </c>
      <c r="N9" s="51">
        <v>25.6</v>
      </c>
      <c r="O9" s="76">
        <v>31</v>
      </c>
      <c r="P9" s="41">
        <v>3</v>
      </c>
      <c r="Q9" s="41">
        <v>10</v>
      </c>
      <c r="R9" s="41">
        <v>10</v>
      </c>
      <c r="S9" s="41">
        <v>14</v>
      </c>
      <c r="T9" s="38">
        <v>13.5</v>
      </c>
      <c r="U9" s="41">
        <v>13.5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94.25</v>
      </c>
      <c r="AF9" s="52"/>
      <c r="AG9" s="52">
        <v>95.36</v>
      </c>
      <c r="AH9" s="52"/>
      <c r="AI9" s="52">
        <v>80.650000000000006</v>
      </c>
      <c r="AJ9" s="52"/>
      <c r="AK9" s="52">
        <v>92.16</v>
      </c>
      <c r="AL9" s="54">
        <f t="shared" si="1"/>
        <v>90.60499999999999</v>
      </c>
      <c r="AM9" s="54">
        <f t="shared" si="2"/>
        <v>80.650000000000006</v>
      </c>
      <c r="AN9" s="55"/>
      <c r="AO9" s="52">
        <v>1004.3</v>
      </c>
      <c r="AP9" s="52"/>
      <c r="AQ9" s="52">
        <v>1005.2</v>
      </c>
      <c r="AR9" s="52"/>
      <c r="AS9" s="52">
        <v>1006.1</v>
      </c>
      <c r="AT9" s="52"/>
      <c r="AU9" s="56">
        <v>1005.7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26.2</v>
      </c>
      <c r="BH9" s="115">
        <f t="shared" si="6"/>
        <v>29.450000000000003</v>
      </c>
      <c r="BI9" s="450"/>
      <c r="BJ9" s="451" t="s">
        <v>309</v>
      </c>
      <c r="BK9" s="451"/>
      <c r="BL9" s="451" t="s">
        <v>309</v>
      </c>
      <c r="BM9" s="451"/>
      <c r="BN9" s="451" t="s">
        <v>309</v>
      </c>
      <c r="BO9" s="451"/>
      <c r="BP9" s="452" t="s">
        <v>387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27.1</v>
      </c>
      <c r="G10" s="51"/>
      <c r="H10" s="51">
        <v>26.9</v>
      </c>
      <c r="I10" s="51"/>
      <c r="J10" s="51">
        <v>30</v>
      </c>
      <c r="K10" s="51"/>
      <c r="L10" s="51">
        <v>29.8</v>
      </c>
      <c r="M10" s="88">
        <f t="shared" si="0"/>
        <v>28.45</v>
      </c>
      <c r="N10" s="51">
        <v>26.6</v>
      </c>
      <c r="O10" s="76">
        <v>31.2</v>
      </c>
      <c r="P10" s="41">
        <v>4</v>
      </c>
      <c r="Q10" s="41">
        <v>7</v>
      </c>
      <c r="R10" s="41">
        <v>7</v>
      </c>
      <c r="S10" s="41">
        <v>7</v>
      </c>
      <c r="T10" s="38">
        <v>6.9</v>
      </c>
      <c r="U10" s="41">
        <v>6.9</v>
      </c>
      <c r="V10" s="41"/>
      <c r="W10" s="41" t="s">
        <v>284</v>
      </c>
      <c r="X10" s="41"/>
      <c r="Y10" s="41" t="s">
        <v>352</v>
      </c>
      <c r="Z10" s="41"/>
      <c r="AA10" s="41" t="s">
        <v>352</v>
      </c>
      <c r="AB10" s="41"/>
      <c r="AC10" s="37" t="s">
        <v>406</v>
      </c>
      <c r="AD10" s="52"/>
      <c r="AE10" s="52">
        <v>91.53</v>
      </c>
      <c r="AF10" s="52"/>
      <c r="AG10" s="52">
        <v>94.83</v>
      </c>
      <c r="AH10" s="52"/>
      <c r="AI10" s="52">
        <v>85</v>
      </c>
      <c r="AJ10" s="52"/>
      <c r="AK10" s="52">
        <v>81.540000000000006</v>
      </c>
      <c r="AL10" s="54">
        <f t="shared" si="1"/>
        <v>88.225000000000009</v>
      </c>
      <c r="AM10" s="54">
        <f t="shared" si="2"/>
        <v>81.540000000000006</v>
      </c>
      <c r="AN10" s="55"/>
      <c r="AO10" s="52">
        <v>1004.1</v>
      </c>
      <c r="AP10" s="52"/>
      <c r="AQ10" s="52">
        <v>1004.5</v>
      </c>
      <c r="AR10" s="52"/>
      <c r="AS10" s="52">
        <v>1006.1</v>
      </c>
      <c r="AT10" s="52"/>
      <c r="AU10" s="56">
        <v>1005.1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2</v>
      </c>
      <c r="BD10" s="51" t="str">
        <f t="shared" si="4"/>
        <v>ENE02</v>
      </c>
      <c r="BE10" s="177" t="s">
        <v>399</v>
      </c>
      <c r="BF10" s="181">
        <v>2</v>
      </c>
      <c r="BG10" s="114">
        <f t="shared" si="5"/>
        <v>27</v>
      </c>
      <c r="BH10" s="115">
        <f t="shared" si="6"/>
        <v>29.9</v>
      </c>
      <c r="BI10" s="450"/>
      <c r="BJ10" s="451" t="s">
        <v>387</v>
      </c>
      <c r="BK10" s="451"/>
      <c r="BL10" s="451" t="s">
        <v>387</v>
      </c>
      <c r="BM10" s="451"/>
      <c r="BN10" s="451" t="s">
        <v>309</v>
      </c>
      <c r="BO10" s="451"/>
      <c r="BP10" s="452" t="s">
        <v>340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</v>
      </c>
      <c r="G11" s="51"/>
      <c r="H11" s="51">
        <v>26.1</v>
      </c>
      <c r="I11" s="51"/>
      <c r="J11" s="51">
        <v>30.1</v>
      </c>
      <c r="K11" s="51"/>
      <c r="L11" s="51">
        <v>28.9</v>
      </c>
      <c r="M11" s="88">
        <f t="shared" si="0"/>
        <v>28.274999999999999</v>
      </c>
      <c r="N11" s="51">
        <v>25.8</v>
      </c>
      <c r="O11" s="76">
        <v>30.8</v>
      </c>
      <c r="P11" s="41">
        <v>21</v>
      </c>
      <c r="Q11" s="41">
        <v>32</v>
      </c>
      <c r="R11" s="41">
        <v>34</v>
      </c>
      <c r="S11" s="41">
        <v>34</v>
      </c>
      <c r="T11" s="38">
        <v>34</v>
      </c>
      <c r="U11" s="41">
        <v>34</v>
      </c>
      <c r="V11" s="41"/>
      <c r="W11" s="41" t="s">
        <v>329</v>
      </c>
      <c r="X11" s="41"/>
      <c r="Y11" s="41" t="s">
        <v>390</v>
      </c>
      <c r="Z11" s="41"/>
      <c r="AA11" s="41" t="s">
        <v>402</v>
      </c>
      <c r="AB11" s="41"/>
      <c r="AC11" s="37" t="s">
        <v>328</v>
      </c>
      <c r="AD11" s="52"/>
      <c r="AE11" s="52">
        <v>92.12</v>
      </c>
      <c r="AF11" s="52"/>
      <c r="AG11" s="52">
        <v>94.24</v>
      </c>
      <c r="AH11" s="52"/>
      <c r="AI11" s="52">
        <v>74.64</v>
      </c>
      <c r="AJ11" s="52"/>
      <c r="AK11" s="52">
        <v>81.92</v>
      </c>
      <c r="AL11" s="54">
        <f t="shared" ref="AL11" si="7">IF(COUNT(AE11,AG11,AI11,AK11)&gt;2,AVERAGE(AD11:AK11),"")</f>
        <v>85.73</v>
      </c>
      <c r="AM11" s="54">
        <f t="shared" ref="AM11" si="8">IF(COUNT(AE11,AG11,AI11,AK11)&gt;2,MIN(AD11:AK11),"")</f>
        <v>74.64</v>
      </c>
      <c r="AN11" s="55"/>
      <c r="AO11" s="52">
        <v>1004.1</v>
      </c>
      <c r="AP11" s="52"/>
      <c r="AQ11" s="52">
        <v>1005.5</v>
      </c>
      <c r="AR11" s="52"/>
      <c r="AS11" s="52">
        <v>1006.1</v>
      </c>
      <c r="AT11" s="52"/>
      <c r="AU11" s="56">
        <v>1005.5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404</v>
      </c>
      <c r="BF11" s="181">
        <v>1</v>
      </c>
      <c r="BG11" s="112">
        <f t="shared" ref="BG11" si="9">IF(COUNT(F11,H11)&gt;=1,AVERAGE(E11:H11),"")</f>
        <v>27.05</v>
      </c>
      <c r="BH11" s="113">
        <f t="shared" ref="BH11" si="10">IF(COUNT(J11,L11)&gt;=1,AVERAGE(I11:L11),"")</f>
        <v>29.5</v>
      </c>
      <c r="BI11" s="462"/>
      <c r="BJ11" s="463" t="s">
        <v>309</v>
      </c>
      <c r="BK11" s="463"/>
      <c r="BL11" s="463" t="s">
        <v>387</v>
      </c>
      <c r="BM11" s="463"/>
      <c r="BN11" s="463" t="s">
        <v>309</v>
      </c>
      <c r="BO11" s="463"/>
      <c r="BP11" s="464" t="s">
        <v>331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26.5</v>
      </c>
      <c r="G12" s="84"/>
      <c r="H12" s="84">
        <v>25.4</v>
      </c>
      <c r="I12" s="84"/>
      <c r="J12" s="84">
        <v>30.6</v>
      </c>
      <c r="K12" s="84"/>
      <c r="L12" s="84">
        <v>27.9</v>
      </c>
      <c r="M12" s="100">
        <f t="shared" si="0"/>
        <v>27.6</v>
      </c>
      <c r="N12" s="84">
        <v>25</v>
      </c>
      <c r="O12" s="85">
        <v>31.4</v>
      </c>
      <c r="P12" s="57">
        <v>4</v>
      </c>
      <c r="Q12" s="57">
        <v>14</v>
      </c>
      <c r="R12" s="57">
        <v>14</v>
      </c>
      <c r="S12" s="57">
        <v>21</v>
      </c>
      <c r="T12" s="58">
        <v>20.6</v>
      </c>
      <c r="U12" s="57">
        <v>20.6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96.52</v>
      </c>
      <c r="AF12" s="60"/>
      <c r="AG12" s="60">
        <v>97.07</v>
      </c>
      <c r="AH12" s="60"/>
      <c r="AI12" s="60">
        <v>72.97</v>
      </c>
      <c r="AJ12" s="60"/>
      <c r="AK12" s="60">
        <v>92.66</v>
      </c>
      <c r="AL12" s="101">
        <f t="shared" si="1"/>
        <v>89.804999999999978</v>
      </c>
      <c r="AM12" s="101">
        <f t="shared" si="2"/>
        <v>72.97</v>
      </c>
      <c r="AN12" s="61"/>
      <c r="AO12" s="60">
        <v>1005.9</v>
      </c>
      <c r="AP12" s="60"/>
      <c r="AQ12" s="60">
        <v>1006.8</v>
      </c>
      <c r="AR12" s="60"/>
      <c r="AS12" s="60">
        <v>1006.9</v>
      </c>
      <c r="AT12" s="60"/>
      <c r="AU12" s="62">
        <v>1006.5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25.95</v>
      </c>
      <c r="BH12" s="115">
        <f t="shared" ref="BH12:BH25" si="21">IF(COUNT(J12,L12)&gt;=1,AVERAGE(I12:L12),"")</f>
        <v>29.25</v>
      </c>
      <c r="BI12" s="465"/>
      <c r="BJ12" s="466" t="s">
        <v>387</v>
      </c>
      <c r="BK12" s="466"/>
      <c r="BL12" s="466" t="s">
        <v>387</v>
      </c>
      <c r="BM12" s="466"/>
      <c r="BN12" s="466" t="s">
        <v>331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26</v>
      </c>
      <c r="F13" s="51">
        <v>26</v>
      </c>
      <c r="G13" s="51">
        <v>25.1</v>
      </c>
      <c r="H13" s="51">
        <v>25.7</v>
      </c>
      <c r="I13" s="51">
        <v>27.3</v>
      </c>
      <c r="J13" s="51">
        <v>31.1</v>
      </c>
      <c r="K13" s="51">
        <v>32.700000000000003</v>
      </c>
      <c r="L13" s="51">
        <v>29.8</v>
      </c>
      <c r="M13" s="88">
        <f t="shared" si="0"/>
        <v>27.962499999999999</v>
      </c>
      <c r="N13" s="51">
        <v>25</v>
      </c>
      <c r="O13" s="76">
        <v>33</v>
      </c>
      <c r="P13" s="41">
        <v>12</v>
      </c>
      <c r="Q13" s="41">
        <v>37</v>
      </c>
      <c r="R13" s="41">
        <v>37</v>
      </c>
      <c r="S13" s="41">
        <v>37</v>
      </c>
      <c r="T13" s="38">
        <v>36.6</v>
      </c>
      <c r="U13" s="41">
        <v>36.6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284</v>
      </c>
      <c r="AB13" s="41" t="s">
        <v>329</v>
      </c>
      <c r="AC13" s="37" t="s">
        <v>284</v>
      </c>
      <c r="AD13" s="52">
        <v>96.5</v>
      </c>
      <c r="AE13" s="52">
        <v>95.36</v>
      </c>
      <c r="AF13" s="52">
        <v>98.23</v>
      </c>
      <c r="AG13" s="52">
        <v>97.07</v>
      </c>
      <c r="AH13" s="52">
        <v>88.86</v>
      </c>
      <c r="AI13" s="52">
        <v>73.05</v>
      </c>
      <c r="AJ13" s="52">
        <v>64.77</v>
      </c>
      <c r="AK13" s="52">
        <v>77.77</v>
      </c>
      <c r="AL13" s="54">
        <f t="shared" si="1"/>
        <v>86.451250000000002</v>
      </c>
      <c r="AM13" s="54">
        <f t="shared" si="2"/>
        <v>64.77</v>
      </c>
      <c r="AN13" s="55">
        <v>1004.6</v>
      </c>
      <c r="AO13" s="52">
        <v>1004.5</v>
      </c>
      <c r="AP13" s="52">
        <v>1004.5</v>
      </c>
      <c r="AQ13" s="52">
        <v>1005.5</v>
      </c>
      <c r="AR13" s="52">
        <v>1006.7</v>
      </c>
      <c r="AS13" s="52">
        <v>1005.9</v>
      </c>
      <c r="AT13" s="52">
        <v>1003.5</v>
      </c>
      <c r="AU13" s="56">
        <v>1004.6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0</v>
      </c>
      <c r="BB13" s="51">
        <f t="shared" si="17"/>
        <v>1</v>
      </c>
      <c r="BC13" s="51">
        <f t="shared" si="18"/>
        <v>0</v>
      </c>
      <c r="BD13" s="51" t="str">
        <f t="shared" si="19"/>
        <v>NE01</v>
      </c>
      <c r="BE13" s="177" t="s">
        <v>404</v>
      </c>
      <c r="BF13" s="181">
        <v>1</v>
      </c>
      <c r="BG13" s="114">
        <f t="shared" si="20"/>
        <v>25.7</v>
      </c>
      <c r="BH13" s="115">
        <f t="shared" si="21"/>
        <v>30.225000000000001</v>
      </c>
      <c r="BI13" s="450" t="s">
        <v>387</v>
      </c>
      <c r="BJ13" s="451" t="s">
        <v>387</v>
      </c>
      <c r="BK13" s="451" t="s">
        <v>387</v>
      </c>
      <c r="BL13" s="451" t="s">
        <v>387</v>
      </c>
      <c r="BM13" s="451" t="s">
        <v>309</v>
      </c>
      <c r="BN13" s="451" t="s">
        <v>309</v>
      </c>
      <c r="BO13" s="451" t="s">
        <v>309</v>
      </c>
      <c r="BP13" s="452" t="s">
        <v>331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27.3</v>
      </c>
      <c r="G14" s="51"/>
      <c r="H14" s="51">
        <v>26.6</v>
      </c>
      <c r="I14" s="51"/>
      <c r="J14" s="51">
        <v>30.8</v>
      </c>
      <c r="K14" s="51"/>
      <c r="L14" s="51">
        <v>28.6</v>
      </c>
      <c r="M14" s="88">
        <f t="shared" si="0"/>
        <v>28.325000000000003</v>
      </c>
      <c r="N14" s="51">
        <v>26.4</v>
      </c>
      <c r="O14" s="76">
        <v>31.5</v>
      </c>
      <c r="P14" s="41">
        <v>0.5</v>
      </c>
      <c r="Q14" s="41">
        <v>5</v>
      </c>
      <c r="R14" s="41">
        <v>5</v>
      </c>
      <c r="S14" s="41">
        <v>5</v>
      </c>
      <c r="T14" s="38">
        <v>4.8</v>
      </c>
      <c r="U14" s="41">
        <v>4.8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284</v>
      </c>
      <c r="AD14" s="52"/>
      <c r="AE14" s="52">
        <v>95.97</v>
      </c>
      <c r="AF14" s="52"/>
      <c r="AG14" s="52">
        <v>95.95</v>
      </c>
      <c r="AH14" s="52"/>
      <c r="AI14" s="52">
        <v>79.77</v>
      </c>
      <c r="AJ14" s="52"/>
      <c r="AK14" s="52">
        <v>84.35</v>
      </c>
      <c r="AL14" s="54">
        <f t="shared" si="1"/>
        <v>89.009999999999991</v>
      </c>
      <c r="AM14" s="54">
        <f t="shared" si="2"/>
        <v>79.77</v>
      </c>
      <c r="AN14" s="55"/>
      <c r="AO14" s="52">
        <v>1004.4</v>
      </c>
      <c r="AP14" s="52"/>
      <c r="AQ14" s="52">
        <v>1005.5</v>
      </c>
      <c r="AR14" s="52"/>
      <c r="AS14" s="52">
        <v>1005.6</v>
      </c>
      <c r="AT14" s="52"/>
      <c r="AU14" s="56">
        <v>1004.6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NE01</v>
      </c>
      <c r="BE14" s="177" t="s">
        <v>404</v>
      </c>
      <c r="BF14" s="181">
        <v>1</v>
      </c>
      <c r="BG14" s="114">
        <f t="shared" si="20"/>
        <v>26.950000000000003</v>
      </c>
      <c r="BH14" s="115">
        <f t="shared" si="21"/>
        <v>29.700000000000003</v>
      </c>
      <c r="BI14" s="450"/>
      <c r="BJ14" s="451" t="s">
        <v>320</v>
      </c>
      <c r="BK14" s="451"/>
      <c r="BL14" s="451" t="s">
        <v>387</v>
      </c>
      <c r="BM14" s="451"/>
      <c r="BN14" s="451" t="s">
        <v>309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26.2</v>
      </c>
      <c r="G15" s="51"/>
      <c r="H15" s="51">
        <v>25.1</v>
      </c>
      <c r="I15" s="51"/>
      <c r="J15" s="51">
        <v>28.3</v>
      </c>
      <c r="K15" s="51"/>
      <c r="L15" s="51">
        <v>29.8</v>
      </c>
      <c r="M15" s="88">
        <f t="shared" si="0"/>
        <v>27.349999999999998</v>
      </c>
      <c r="N15" s="51">
        <v>25</v>
      </c>
      <c r="O15" s="76">
        <v>30.3</v>
      </c>
      <c r="P15" s="41">
        <v>0.1</v>
      </c>
      <c r="Q15" s="41">
        <v>10</v>
      </c>
      <c r="R15" s="41">
        <v>10</v>
      </c>
      <c r="S15" s="41">
        <v>10</v>
      </c>
      <c r="T15" s="38">
        <v>10.4</v>
      </c>
      <c r="U15" s="41">
        <v>10.4</v>
      </c>
      <c r="V15" s="41"/>
      <c r="W15" s="41" t="s">
        <v>284</v>
      </c>
      <c r="X15" s="41"/>
      <c r="Y15" s="41" t="s">
        <v>284</v>
      </c>
      <c r="Z15" s="41"/>
      <c r="AA15" s="41" t="s">
        <v>351</v>
      </c>
      <c r="AB15" s="41"/>
      <c r="AC15" s="37" t="s">
        <v>329</v>
      </c>
      <c r="AD15" s="52"/>
      <c r="AE15" s="52">
        <v>91.47</v>
      </c>
      <c r="AF15" s="52"/>
      <c r="AG15" s="52">
        <v>95.33</v>
      </c>
      <c r="AH15" s="52"/>
      <c r="AI15" s="52">
        <v>88.41</v>
      </c>
      <c r="AJ15" s="52"/>
      <c r="AK15" s="52">
        <v>80.59</v>
      </c>
      <c r="AL15" s="54">
        <f t="shared" si="1"/>
        <v>88.950000000000017</v>
      </c>
      <c r="AM15" s="54">
        <f t="shared" si="2"/>
        <v>80.59</v>
      </c>
      <c r="AN15" s="55"/>
      <c r="AO15" s="52">
        <v>1002.6</v>
      </c>
      <c r="AP15" s="52"/>
      <c r="AQ15" s="52">
        <v>1003.1</v>
      </c>
      <c r="AR15" s="52"/>
      <c r="AS15" s="52">
        <v>1004.9</v>
      </c>
      <c r="AT15" s="52"/>
      <c r="AU15" s="56">
        <v>1003.3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1</v>
      </c>
      <c r="BD15" s="51" t="str">
        <f t="shared" si="19"/>
        <v>E02</v>
      </c>
      <c r="BE15" s="177" t="s">
        <v>389</v>
      </c>
      <c r="BF15" s="181">
        <v>2</v>
      </c>
      <c r="BG15" s="114">
        <f t="shared" si="20"/>
        <v>25.65</v>
      </c>
      <c r="BH15" s="115">
        <f t="shared" si="21"/>
        <v>29.05</v>
      </c>
      <c r="BI15" s="450"/>
      <c r="BJ15" s="451" t="s">
        <v>331</v>
      </c>
      <c r="BK15" s="451"/>
      <c r="BL15" s="451" t="s">
        <v>387</v>
      </c>
      <c r="BM15" s="451"/>
      <c r="BN15" s="451" t="s">
        <v>387</v>
      </c>
      <c r="BO15" s="451"/>
      <c r="BP15" s="452" t="s">
        <v>331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26.9</v>
      </c>
      <c r="G16" s="51"/>
      <c r="H16" s="51">
        <v>26.3</v>
      </c>
      <c r="I16" s="51"/>
      <c r="J16" s="51">
        <v>31.2</v>
      </c>
      <c r="K16" s="51"/>
      <c r="L16" s="51">
        <v>30.6</v>
      </c>
      <c r="M16" s="88">
        <f t="shared" si="0"/>
        <v>28.75</v>
      </c>
      <c r="N16" s="51">
        <v>26.1</v>
      </c>
      <c r="O16" s="76">
        <v>31.4</v>
      </c>
      <c r="P16" s="41">
        <v>8</v>
      </c>
      <c r="Q16" s="41">
        <v>8</v>
      </c>
      <c r="R16" s="41">
        <v>8</v>
      </c>
      <c r="S16" s="41">
        <v>8</v>
      </c>
      <c r="T16" s="38">
        <v>7.8</v>
      </c>
      <c r="U16" s="41">
        <v>7.8</v>
      </c>
      <c r="V16" s="41"/>
      <c r="W16" s="41" t="s">
        <v>284</v>
      </c>
      <c r="X16" s="41"/>
      <c r="Y16" s="41" t="s">
        <v>295</v>
      </c>
      <c r="Z16" s="41"/>
      <c r="AA16" s="41" t="s">
        <v>347</v>
      </c>
      <c r="AB16" s="41"/>
      <c r="AC16" s="37" t="s">
        <v>284</v>
      </c>
      <c r="AD16" s="52"/>
      <c r="AE16" s="52">
        <v>91.51</v>
      </c>
      <c r="AF16" s="52"/>
      <c r="AG16" s="52">
        <v>90.93</v>
      </c>
      <c r="AH16" s="52"/>
      <c r="AI16" s="52">
        <v>72.64</v>
      </c>
      <c r="AJ16" s="52"/>
      <c r="AK16" s="52">
        <v>72.97</v>
      </c>
      <c r="AL16" s="54">
        <f t="shared" si="1"/>
        <v>82.012499999999989</v>
      </c>
      <c r="AM16" s="54">
        <f t="shared" si="2"/>
        <v>72.64</v>
      </c>
      <c r="AN16" s="55"/>
      <c r="AO16" s="52">
        <v>1006</v>
      </c>
      <c r="AP16" s="52"/>
      <c r="AQ16" s="52">
        <v>1007.3</v>
      </c>
      <c r="AR16" s="52"/>
      <c r="AS16" s="52">
        <v>1007.4</v>
      </c>
      <c r="AT16" s="52"/>
      <c r="AU16" s="56">
        <v>1006.3</v>
      </c>
      <c r="AV16" s="51" t="str">
        <f t="shared" si="11"/>
        <v/>
      </c>
      <c r="AW16" s="51">
        <f t="shared" si="12"/>
        <v>0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3</v>
      </c>
      <c r="BB16" s="51" t="str">
        <f t="shared" si="17"/>
        <v/>
      </c>
      <c r="BC16" s="51">
        <f t="shared" si="18"/>
        <v>0</v>
      </c>
      <c r="BD16" s="51" t="str">
        <f t="shared" si="19"/>
        <v>ESE03</v>
      </c>
      <c r="BE16" s="177" t="s">
        <v>348</v>
      </c>
      <c r="BF16" s="181">
        <v>3</v>
      </c>
      <c r="BG16" s="114">
        <f t="shared" si="20"/>
        <v>26.6</v>
      </c>
      <c r="BH16" s="115">
        <f t="shared" si="21"/>
        <v>30.9</v>
      </c>
      <c r="BI16" s="450"/>
      <c r="BJ16" s="451" t="s">
        <v>387</v>
      </c>
      <c r="BK16" s="451"/>
      <c r="BL16" s="451" t="s">
        <v>387</v>
      </c>
      <c r="BM16" s="451"/>
      <c r="BN16" s="451" t="s">
        <v>387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29.2</v>
      </c>
      <c r="F17" s="51">
        <v>28.4</v>
      </c>
      <c r="G17" s="51">
        <v>27</v>
      </c>
      <c r="H17" s="51">
        <v>27.6</v>
      </c>
      <c r="I17" s="51">
        <v>30.2</v>
      </c>
      <c r="J17" s="51">
        <v>28.1</v>
      </c>
      <c r="K17" s="51">
        <v>30.4</v>
      </c>
      <c r="L17" s="51">
        <v>29.2</v>
      </c>
      <c r="M17" s="88">
        <f t="shared" si="0"/>
        <v>28.762499999999996</v>
      </c>
      <c r="N17" s="51">
        <v>26.5</v>
      </c>
      <c r="O17" s="76">
        <v>30.9</v>
      </c>
      <c r="P17" s="41">
        <v>0.1</v>
      </c>
      <c r="Q17" s="41">
        <v>15</v>
      </c>
      <c r="R17" s="41">
        <v>24</v>
      </c>
      <c r="S17" s="41">
        <v>24</v>
      </c>
      <c r="T17" s="38">
        <v>24.2</v>
      </c>
      <c r="U17" s="41">
        <v>24.2</v>
      </c>
      <c r="V17" s="41" t="s">
        <v>391</v>
      </c>
      <c r="W17" s="41" t="s">
        <v>391</v>
      </c>
      <c r="X17" s="41" t="s">
        <v>295</v>
      </c>
      <c r="Y17" s="41" t="s">
        <v>423</v>
      </c>
      <c r="Z17" s="41" t="s">
        <v>410</v>
      </c>
      <c r="AA17" s="41" t="s">
        <v>380</v>
      </c>
      <c r="AB17" s="41" t="s">
        <v>439</v>
      </c>
      <c r="AC17" s="37" t="s">
        <v>343</v>
      </c>
      <c r="AD17" s="52">
        <v>90.06</v>
      </c>
      <c r="AE17" s="52">
        <v>93.78</v>
      </c>
      <c r="AF17" s="52">
        <v>94.83</v>
      </c>
      <c r="AG17" s="52">
        <v>94.86</v>
      </c>
      <c r="AH17" s="52">
        <v>83.54</v>
      </c>
      <c r="AI17" s="52">
        <v>92.67</v>
      </c>
      <c r="AJ17" s="52">
        <v>81.14</v>
      </c>
      <c r="AK17" s="52">
        <v>86.43</v>
      </c>
      <c r="AL17" s="54">
        <f t="shared" si="1"/>
        <v>89.663749999999993</v>
      </c>
      <c r="AM17" s="54">
        <f t="shared" si="2"/>
        <v>81.14</v>
      </c>
      <c r="AN17" s="55">
        <v>1004.5</v>
      </c>
      <c r="AO17" s="52">
        <v>1004.2</v>
      </c>
      <c r="AP17" s="52">
        <v>1004.1</v>
      </c>
      <c r="AQ17" s="52">
        <v>1005.1</v>
      </c>
      <c r="AR17" s="52">
        <v>1006.5</v>
      </c>
      <c r="AS17" s="52">
        <v>1005.9</v>
      </c>
      <c r="AT17" s="52">
        <v>1004.1</v>
      </c>
      <c r="AU17" s="56">
        <v>1005.2</v>
      </c>
      <c r="AV17" s="51">
        <f t="shared" si="11"/>
        <v>1</v>
      </c>
      <c r="AW17" s="51">
        <f t="shared" si="12"/>
        <v>1</v>
      </c>
      <c r="AX17" s="51">
        <f t="shared" si="13"/>
        <v>1</v>
      </c>
      <c r="AY17" s="51">
        <f t="shared" si="14"/>
        <v>3</v>
      </c>
      <c r="AZ17" s="51">
        <f t="shared" si="15"/>
        <v>2</v>
      </c>
      <c r="BA17" s="51">
        <f t="shared" si="16"/>
        <v>2</v>
      </c>
      <c r="BB17" s="51">
        <f t="shared" si="17"/>
        <v>4</v>
      </c>
      <c r="BC17" s="51">
        <f t="shared" si="18"/>
        <v>3</v>
      </c>
      <c r="BD17" s="51" t="str">
        <f t="shared" si="19"/>
        <v>NNE04</v>
      </c>
      <c r="BE17" s="177" t="s">
        <v>411</v>
      </c>
      <c r="BF17" s="181">
        <v>4</v>
      </c>
      <c r="BG17" s="114">
        <f t="shared" si="20"/>
        <v>28.049999999999997</v>
      </c>
      <c r="BH17" s="115">
        <f t="shared" si="21"/>
        <v>29.474999999999998</v>
      </c>
      <c r="BI17" s="450" t="s">
        <v>387</v>
      </c>
      <c r="BJ17" s="451" t="s">
        <v>353</v>
      </c>
      <c r="BK17" s="451" t="s">
        <v>387</v>
      </c>
      <c r="BL17" s="451" t="s">
        <v>331</v>
      </c>
      <c r="BM17" s="451" t="s">
        <v>309</v>
      </c>
      <c r="BN17" s="451" t="s">
        <v>387</v>
      </c>
      <c r="BO17" s="451" t="s">
        <v>331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26.4</v>
      </c>
      <c r="G18" s="51"/>
      <c r="H18" s="51">
        <v>26.9</v>
      </c>
      <c r="I18" s="51"/>
      <c r="J18" s="51">
        <v>29</v>
      </c>
      <c r="K18" s="51"/>
      <c r="L18" s="51">
        <v>29</v>
      </c>
      <c r="M18" s="88">
        <f t="shared" si="0"/>
        <v>27.824999999999999</v>
      </c>
      <c r="N18" s="51">
        <v>26.1</v>
      </c>
      <c r="O18" s="76">
        <v>32</v>
      </c>
      <c r="P18" s="41" t="s">
        <v>301</v>
      </c>
      <c r="Q18" s="41" t="s">
        <v>301</v>
      </c>
      <c r="R18" s="41" t="s">
        <v>301</v>
      </c>
      <c r="S18" s="41">
        <v>2</v>
      </c>
      <c r="T18" s="38">
        <v>1.6</v>
      </c>
      <c r="U18" s="41">
        <v>1.6</v>
      </c>
      <c r="V18" s="41"/>
      <c r="W18" s="41" t="s">
        <v>284</v>
      </c>
      <c r="X18" s="41"/>
      <c r="Y18" s="41" t="s">
        <v>305</v>
      </c>
      <c r="Z18" s="41"/>
      <c r="AA18" s="41" t="s">
        <v>302</v>
      </c>
      <c r="AB18" s="41"/>
      <c r="AC18" s="37" t="s">
        <v>376</v>
      </c>
      <c r="AD18" s="52"/>
      <c r="AE18" s="52">
        <v>94.25</v>
      </c>
      <c r="AF18" s="52"/>
      <c r="AG18" s="52">
        <v>94.83</v>
      </c>
      <c r="AH18" s="52"/>
      <c r="AI18" s="52">
        <v>85.9</v>
      </c>
      <c r="AJ18" s="52"/>
      <c r="AK18" s="52">
        <v>86.92</v>
      </c>
      <c r="AL18" s="54">
        <f t="shared" si="1"/>
        <v>90.475000000000009</v>
      </c>
      <c r="AM18" s="54">
        <f t="shared" si="2"/>
        <v>85.9</v>
      </c>
      <c r="AN18" s="55"/>
      <c r="AO18" s="52">
        <v>1004.9</v>
      </c>
      <c r="AP18" s="52"/>
      <c r="AQ18" s="52">
        <v>1005.3</v>
      </c>
      <c r="AR18" s="52"/>
      <c r="AS18" s="52">
        <v>1006.2</v>
      </c>
      <c r="AT18" s="52"/>
      <c r="AU18" s="56">
        <v>1005.2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S01</v>
      </c>
      <c r="BE18" s="177" t="s">
        <v>288</v>
      </c>
      <c r="BF18" s="181">
        <v>1</v>
      </c>
      <c r="BG18" s="114">
        <f t="shared" si="20"/>
        <v>26.65</v>
      </c>
      <c r="BH18" s="115">
        <f t="shared" si="21"/>
        <v>29</v>
      </c>
      <c r="BI18" s="450"/>
      <c r="BJ18" s="451" t="s">
        <v>331</v>
      </c>
      <c r="BK18" s="451"/>
      <c r="BL18" s="451" t="s">
        <v>387</v>
      </c>
      <c r="BM18" s="451"/>
      <c r="BN18" s="451" t="s">
        <v>309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</v>
      </c>
      <c r="F19" s="51">
        <v>27.4</v>
      </c>
      <c r="G19" s="51">
        <v>26.5</v>
      </c>
      <c r="H19" s="51">
        <v>26.6</v>
      </c>
      <c r="I19" s="51">
        <v>28.8</v>
      </c>
      <c r="J19" s="51">
        <v>30.5</v>
      </c>
      <c r="K19" s="51">
        <v>31</v>
      </c>
      <c r="L19" s="51">
        <v>29.1</v>
      </c>
      <c r="M19" s="88">
        <f t="shared" si="0"/>
        <v>28.487500000000001</v>
      </c>
      <c r="N19" s="51">
        <v>26.5</v>
      </c>
      <c r="O19" s="76">
        <v>32.1</v>
      </c>
      <c r="P19" s="41" t="s">
        <v>301</v>
      </c>
      <c r="Q19" s="41">
        <v>0.8</v>
      </c>
      <c r="R19" s="41">
        <v>0.8</v>
      </c>
      <c r="S19" s="41">
        <v>0.8</v>
      </c>
      <c r="T19" s="38">
        <v>0.8</v>
      </c>
      <c r="U19" s="41">
        <v>0.8</v>
      </c>
      <c r="V19" s="41" t="s">
        <v>298</v>
      </c>
      <c r="W19" s="41" t="s">
        <v>305</v>
      </c>
      <c r="X19" s="41" t="s">
        <v>323</v>
      </c>
      <c r="Y19" s="41" t="s">
        <v>398</v>
      </c>
      <c r="Z19" s="41" t="s">
        <v>354</v>
      </c>
      <c r="AA19" s="41" t="s">
        <v>352</v>
      </c>
      <c r="AB19" s="41" t="s">
        <v>380</v>
      </c>
      <c r="AC19" s="37" t="s">
        <v>434</v>
      </c>
      <c r="AD19" s="52">
        <v>89.44</v>
      </c>
      <c r="AE19" s="52">
        <v>91</v>
      </c>
      <c r="AF19" s="52">
        <v>94.82</v>
      </c>
      <c r="AG19" s="52">
        <v>95.95</v>
      </c>
      <c r="AH19" s="52">
        <v>91.09</v>
      </c>
      <c r="AI19" s="52">
        <v>81.63</v>
      </c>
      <c r="AJ19" s="52">
        <v>79.8</v>
      </c>
      <c r="AK19" s="52">
        <v>86.93</v>
      </c>
      <c r="AL19" s="54">
        <f t="shared" si="1"/>
        <v>88.832499999999982</v>
      </c>
      <c r="AM19" s="54">
        <f t="shared" si="2"/>
        <v>79.8</v>
      </c>
      <c r="AN19" s="55">
        <v>1005.2</v>
      </c>
      <c r="AO19" s="52">
        <v>1006.2</v>
      </c>
      <c r="AP19" s="52">
        <v>1006</v>
      </c>
      <c r="AQ19" s="52">
        <v>1005.8</v>
      </c>
      <c r="AR19" s="52">
        <v>1007.9</v>
      </c>
      <c r="AS19" s="52">
        <v>1007.7</v>
      </c>
      <c r="AT19" s="52">
        <v>1006.2</v>
      </c>
      <c r="AU19" s="56">
        <v>1006.6</v>
      </c>
      <c r="AV19" s="51">
        <f t="shared" si="11"/>
        <v>2</v>
      </c>
      <c r="AW19" s="51">
        <f t="shared" si="12"/>
        <v>1</v>
      </c>
      <c r="AX19" s="51">
        <f t="shared" si="13"/>
        <v>1</v>
      </c>
      <c r="AY19" s="51">
        <f t="shared" si="14"/>
        <v>2</v>
      </c>
      <c r="AZ19" s="51">
        <f t="shared" si="15"/>
        <v>2</v>
      </c>
      <c r="BA19" s="51">
        <f t="shared" si="16"/>
        <v>1</v>
      </c>
      <c r="BB19" s="51">
        <f t="shared" si="17"/>
        <v>2</v>
      </c>
      <c r="BC19" s="51">
        <f t="shared" si="18"/>
        <v>4</v>
      </c>
      <c r="BD19" s="51" t="str">
        <f t="shared" si="19"/>
        <v>N04</v>
      </c>
      <c r="BE19" s="177" t="s">
        <v>364</v>
      </c>
      <c r="BF19" s="181">
        <v>4</v>
      </c>
      <c r="BG19" s="114">
        <f t="shared" si="20"/>
        <v>27.125</v>
      </c>
      <c r="BH19" s="115">
        <f t="shared" si="21"/>
        <v>29.85</v>
      </c>
      <c r="BI19" s="450" t="s">
        <v>331</v>
      </c>
      <c r="BJ19" s="451" t="s">
        <v>331</v>
      </c>
      <c r="BK19" s="451" t="s">
        <v>387</v>
      </c>
      <c r="BL19" s="451" t="s">
        <v>309</v>
      </c>
      <c r="BM19" s="451" t="s">
        <v>387</v>
      </c>
      <c r="BN19" s="451" t="s">
        <v>289</v>
      </c>
      <c r="BO19" s="451" t="s">
        <v>310</v>
      </c>
      <c r="BP19" s="452" t="s">
        <v>433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27.2</v>
      </c>
      <c r="F20" s="81">
        <v>27</v>
      </c>
      <c r="G20" s="81">
        <v>27</v>
      </c>
      <c r="H20" s="81">
        <v>27.2</v>
      </c>
      <c r="I20" s="81">
        <v>29.8</v>
      </c>
      <c r="J20" s="81">
        <v>30.3</v>
      </c>
      <c r="K20" s="81">
        <v>31.4</v>
      </c>
      <c r="L20" s="81">
        <v>29.6</v>
      </c>
      <c r="M20" s="98">
        <f t="shared" si="0"/>
        <v>28.687500000000004</v>
      </c>
      <c r="N20" s="81">
        <v>27</v>
      </c>
      <c r="O20" s="82">
        <v>32.200000000000003</v>
      </c>
      <c r="P20" s="63" t="s">
        <v>301</v>
      </c>
      <c r="Q20" s="63" t="s">
        <v>301</v>
      </c>
      <c r="R20" s="63">
        <v>5</v>
      </c>
      <c r="S20" s="63">
        <v>5</v>
      </c>
      <c r="T20" s="64">
        <v>4.5999999999999996</v>
      </c>
      <c r="U20" s="63">
        <v>4.5999999999999996</v>
      </c>
      <c r="V20" s="63" t="s">
        <v>313</v>
      </c>
      <c r="W20" s="63" t="s">
        <v>284</v>
      </c>
      <c r="X20" s="63" t="s">
        <v>295</v>
      </c>
      <c r="Y20" s="63" t="s">
        <v>390</v>
      </c>
      <c r="Z20" s="63" t="s">
        <v>355</v>
      </c>
      <c r="AA20" s="63" t="s">
        <v>410</v>
      </c>
      <c r="AB20" s="63" t="s">
        <v>343</v>
      </c>
      <c r="AC20" s="65" t="s">
        <v>329</v>
      </c>
      <c r="AD20" s="66">
        <v>90.45</v>
      </c>
      <c r="AE20" s="66">
        <v>94.27</v>
      </c>
      <c r="AF20" s="66">
        <v>94.83</v>
      </c>
      <c r="AG20" s="66">
        <v>93.17</v>
      </c>
      <c r="AH20" s="66">
        <v>79.17</v>
      </c>
      <c r="AI20" s="66">
        <v>83.55</v>
      </c>
      <c r="AJ20" s="66">
        <v>74.849999999999994</v>
      </c>
      <c r="AK20" s="66">
        <v>84.96</v>
      </c>
      <c r="AL20" s="99">
        <f t="shared" si="1"/>
        <v>86.906250000000014</v>
      </c>
      <c r="AM20" s="99">
        <f t="shared" si="2"/>
        <v>74.849999999999994</v>
      </c>
      <c r="AN20" s="67">
        <v>1005</v>
      </c>
      <c r="AO20" s="66">
        <v>1004.5</v>
      </c>
      <c r="AP20" s="66">
        <v>1004.4</v>
      </c>
      <c r="AQ20" s="66">
        <v>1005.3</v>
      </c>
      <c r="AR20" s="66">
        <v>1006.4</v>
      </c>
      <c r="AS20" s="66">
        <v>1005.9</v>
      </c>
      <c r="AT20" s="66">
        <v>1003.9</v>
      </c>
      <c r="AU20" s="68">
        <v>1005</v>
      </c>
      <c r="AV20" s="81">
        <f t="shared" si="11"/>
        <v>2</v>
      </c>
      <c r="AW20" s="81">
        <f t="shared" si="12"/>
        <v>0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3</v>
      </c>
      <c r="BC20" s="81">
        <f t="shared" si="18"/>
        <v>1</v>
      </c>
      <c r="BD20" s="81" t="str">
        <f t="shared" si="19"/>
        <v>NNE03</v>
      </c>
      <c r="BE20" s="178" t="s">
        <v>411</v>
      </c>
      <c r="BF20" s="182">
        <v>3</v>
      </c>
      <c r="BG20" s="114">
        <f t="shared" si="20"/>
        <v>27.1</v>
      </c>
      <c r="BH20" s="115">
        <f t="shared" si="21"/>
        <v>30.274999999999999</v>
      </c>
      <c r="BI20" s="462" t="s">
        <v>291</v>
      </c>
      <c r="BJ20" s="463" t="s">
        <v>291</v>
      </c>
      <c r="BK20" s="463" t="s">
        <v>287</v>
      </c>
      <c r="BL20" s="463" t="s">
        <v>309</v>
      </c>
      <c r="BM20" s="463" t="s">
        <v>331</v>
      </c>
      <c r="BN20" s="463" t="s">
        <v>353</v>
      </c>
      <c r="BO20" s="463" t="s">
        <v>375</v>
      </c>
      <c r="BP20" s="464" t="s">
        <v>332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26.2</v>
      </c>
      <c r="F21" s="84">
        <v>26.1</v>
      </c>
      <c r="G21" s="84">
        <v>25.6</v>
      </c>
      <c r="H21" s="84">
        <v>26.1</v>
      </c>
      <c r="I21" s="84">
        <v>29.1</v>
      </c>
      <c r="J21" s="84">
        <v>33.200000000000003</v>
      </c>
      <c r="K21" s="84">
        <v>32.200000000000003</v>
      </c>
      <c r="L21" s="84">
        <v>29.5</v>
      </c>
      <c r="M21" s="100">
        <f t="shared" si="0"/>
        <v>28.5</v>
      </c>
      <c r="N21" s="84">
        <v>25.8</v>
      </c>
      <c r="O21" s="85">
        <v>33.200000000000003</v>
      </c>
      <c r="P21" s="57" t="s">
        <v>301</v>
      </c>
      <c r="Q21" s="57" t="s">
        <v>301</v>
      </c>
      <c r="R21" s="57" t="s">
        <v>301</v>
      </c>
      <c r="S21" s="57">
        <v>0.2</v>
      </c>
      <c r="T21" s="58">
        <v>0.2</v>
      </c>
      <c r="U21" s="57">
        <v>0.2</v>
      </c>
      <c r="V21" s="57" t="s">
        <v>295</v>
      </c>
      <c r="W21" s="57" t="s">
        <v>284</v>
      </c>
      <c r="X21" s="57" t="s">
        <v>284</v>
      </c>
      <c r="Y21" s="57" t="s">
        <v>323</v>
      </c>
      <c r="Z21" s="57" t="s">
        <v>295</v>
      </c>
      <c r="AA21" s="57" t="s">
        <v>410</v>
      </c>
      <c r="AB21" s="57" t="s">
        <v>406</v>
      </c>
      <c r="AC21" s="59" t="s">
        <v>329</v>
      </c>
      <c r="AD21" s="60">
        <v>96.51</v>
      </c>
      <c r="AE21" s="60">
        <v>95.37</v>
      </c>
      <c r="AF21" s="60">
        <v>97.07</v>
      </c>
      <c r="AG21" s="60">
        <v>94.8</v>
      </c>
      <c r="AH21" s="60">
        <v>83.91</v>
      </c>
      <c r="AI21" s="60">
        <v>66.819999999999993</v>
      </c>
      <c r="AJ21" s="60">
        <v>70.69</v>
      </c>
      <c r="AK21" s="60">
        <v>85.45</v>
      </c>
      <c r="AL21" s="101">
        <f t="shared" si="1"/>
        <v>86.327500000000015</v>
      </c>
      <c r="AM21" s="101">
        <f t="shared" si="2"/>
        <v>66.819999999999993</v>
      </c>
      <c r="AN21" s="61">
        <v>1004.7</v>
      </c>
      <c r="AO21" s="60">
        <v>1004.5</v>
      </c>
      <c r="AP21" s="60">
        <v>1004.6</v>
      </c>
      <c r="AQ21" s="60">
        <v>1005.5</v>
      </c>
      <c r="AR21" s="60">
        <v>1006.6</v>
      </c>
      <c r="AS21" s="60">
        <v>1005.4</v>
      </c>
      <c r="AT21" s="60">
        <v>1003.5</v>
      </c>
      <c r="AU21" s="62">
        <v>1004.6</v>
      </c>
      <c r="AV21" s="84">
        <f t="shared" si="11"/>
        <v>1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2</v>
      </c>
      <c r="BB21" s="84">
        <f t="shared" si="17"/>
        <v>2</v>
      </c>
      <c r="BC21" s="84">
        <f t="shared" si="18"/>
        <v>1</v>
      </c>
      <c r="BD21" s="84" t="str">
        <f t="shared" si="19"/>
        <v>NNE02</v>
      </c>
      <c r="BE21" s="179" t="s">
        <v>411</v>
      </c>
      <c r="BF21" s="183">
        <v>2</v>
      </c>
      <c r="BG21" s="110">
        <f t="shared" si="20"/>
        <v>26</v>
      </c>
      <c r="BH21" s="111">
        <f t="shared" si="21"/>
        <v>31</v>
      </c>
      <c r="BI21" s="450" t="s">
        <v>387</v>
      </c>
      <c r="BJ21" s="451" t="s">
        <v>387</v>
      </c>
      <c r="BK21" s="451" t="s">
        <v>387</v>
      </c>
      <c r="BL21" s="451" t="s">
        <v>387</v>
      </c>
      <c r="BM21" s="451" t="s">
        <v>309</v>
      </c>
      <c r="BN21" s="451" t="s">
        <v>309</v>
      </c>
      <c r="BO21" s="451" t="s">
        <v>309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27.1</v>
      </c>
      <c r="F22" s="51">
        <v>27</v>
      </c>
      <c r="G22" s="51">
        <v>26.3</v>
      </c>
      <c r="H22" s="51">
        <v>27.4</v>
      </c>
      <c r="I22" s="51">
        <v>30.3</v>
      </c>
      <c r="J22" s="51">
        <v>32.6</v>
      </c>
      <c r="K22" s="51">
        <v>31.1</v>
      </c>
      <c r="L22" s="51">
        <v>29.9</v>
      </c>
      <c r="M22" s="88">
        <f t="shared" si="0"/>
        <v>28.962500000000002</v>
      </c>
      <c r="N22" s="51">
        <v>26.2</v>
      </c>
      <c r="O22" s="76">
        <v>33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284</v>
      </c>
      <c r="W22" s="41" t="s">
        <v>284</v>
      </c>
      <c r="X22" s="41" t="s">
        <v>290</v>
      </c>
      <c r="Y22" s="41" t="s">
        <v>354</v>
      </c>
      <c r="Z22" s="41" t="s">
        <v>391</v>
      </c>
      <c r="AA22" s="41" t="s">
        <v>380</v>
      </c>
      <c r="AB22" s="41" t="s">
        <v>372</v>
      </c>
      <c r="AC22" s="37" t="s">
        <v>329</v>
      </c>
      <c r="AD22" s="52">
        <v>87.79</v>
      </c>
      <c r="AE22" s="52">
        <v>90.44</v>
      </c>
      <c r="AF22" s="52">
        <v>91.48</v>
      </c>
      <c r="AG22" s="52">
        <v>92.09</v>
      </c>
      <c r="AH22" s="52">
        <v>76.930000000000007</v>
      </c>
      <c r="AI22" s="52">
        <v>67.900000000000006</v>
      </c>
      <c r="AJ22" s="52">
        <v>76.59</v>
      </c>
      <c r="AK22" s="52">
        <v>82.04</v>
      </c>
      <c r="AL22" s="54">
        <f t="shared" si="1"/>
        <v>83.157500000000013</v>
      </c>
      <c r="AM22" s="54">
        <f t="shared" si="2"/>
        <v>67.900000000000006</v>
      </c>
      <c r="AN22" s="55">
        <v>1004.4</v>
      </c>
      <c r="AO22" s="52">
        <v>1005.2</v>
      </c>
      <c r="AP22" s="52">
        <v>1004.8</v>
      </c>
      <c r="AQ22" s="52">
        <v>1004.9</v>
      </c>
      <c r="AR22" s="52">
        <v>1005.3</v>
      </c>
      <c r="AS22" s="52">
        <v>1004.4</v>
      </c>
      <c r="AT22" s="52">
        <v>1003</v>
      </c>
      <c r="AU22" s="56">
        <v>1003.7</v>
      </c>
      <c r="AV22" s="51">
        <f t="shared" si="11"/>
        <v>0</v>
      </c>
      <c r="AW22" s="51">
        <f t="shared" si="12"/>
        <v>0</v>
      </c>
      <c r="AX22" s="51">
        <f t="shared" si="13"/>
        <v>2</v>
      </c>
      <c r="AY22" s="51">
        <f t="shared" si="14"/>
        <v>2</v>
      </c>
      <c r="AZ22" s="51">
        <f t="shared" si="15"/>
        <v>1</v>
      </c>
      <c r="BA22" s="51">
        <f t="shared" si="16"/>
        <v>2</v>
      </c>
      <c r="BB22" s="51">
        <f t="shared" si="17"/>
        <v>3</v>
      </c>
      <c r="BC22" s="51">
        <f t="shared" si="18"/>
        <v>1</v>
      </c>
      <c r="BD22" s="51" t="str">
        <f t="shared" si="19"/>
        <v>N03</v>
      </c>
      <c r="BE22" s="177" t="s">
        <v>364</v>
      </c>
      <c r="BF22" s="181">
        <v>3</v>
      </c>
      <c r="BG22" s="114">
        <f t="shared" si="20"/>
        <v>26.950000000000003</v>
      </c>
      <c r="BH22" s="115">
        <f t="shared" si="21"/>
        <v>30.975000000000001</v>
      </c>
      <c r="BI22" s="450" t="s">
        <v>331</v>
      </c>
      <c r="BJ22" s="451" t="s">
        <v>320</v>
      </c>
      <c r="BK22" s="451" t="s">
        <v>331</v>
      </c>
      <c r="BL22" s="451" t="s">
        <v>309</v>
      </c>
      <c r="BM22" s="451" t="s">
        <v>421</v>
      </c>
      <c r="BN22" s="451" t="s">
        <v>440</v>
      </c>
      <c r="BO22" s="451" t="s">
        <v>309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</v>
      </c>
      <c r="G23" s="51"/>
      <c r="H23" s="51">
        <v>26.6</v>
      </c>
      <c r="I23" s="51"/>
      <c r="J23" s="51">
        <v>34.6</v>
      </c>
      <c r="K23" s="51"/>
      <c r="L23" s="51">
        <v>28</v>
      </c>
      <c r="M23" s="88">
        <f t="shared" si="0"/>
        <v>28.8</v>
      </c>
      <c r="N23" s="51">
        <v>25.7</v>
      </c>
      <c r="O23" s="76">
        <v>34.700000000000003</v>
      </c>
      <c r="P23" s="41" t="s">
        <v>301</v>
      </c>
      <c r="Q23" s="41">
        <v>10</v>
      </c>
      <c r="R23" s="41">
        <v>10</v>
      </c>
      <c r="S23" s="41">
        <v>10</v>
      </c>
      <c r="T23" s="38">
        <v>10.199999999999999</v>
      </c>
      <c r="U23" s="41">
        <v>10.199999999999999</v>
      </c>
      <c r="V23" s="41"/>
      <c r="W23" s="41" t="s">
        <v>284</v>
      </c>
      <c r="X23" s="41"/>
      <c r="Y23" s="41" t="s">
        <v>284</v>
      </c>
      <c r="Z23" s="41"/>
      <c r="AA23" s="41" t="s">
        <v>410</v>
      </c>
      <c r="AB23" s="41"/>
      <c r="AC23" s="37" t="s">
        <v>323</v>
      </c>
      <c r="AD23" s="52"/>
      <c r="AE23" s="52">
        <v>95.36</v>
      </c>
      <c r="AF23" s="52"/>
      <c r="AG23" s="52">
        <v>95.95</v>
      </c>
      <c r="AH23" s="52"/>
      <c r="AI23" s="52">
        <v>58.58</v>
      </c>
      <c r="AJ23" s="52"/>
      <c r="AK23" s="52">
        <v>85.81</v>
      </c>
      <c r="AL23" s="54">
        <f t="shared" si="1"/>
        <v>83.924999999999997</v>
      </c>
      <c r="AM23" s="54">
        <f t="shared" si="2"/>
        <v>58.58</v>
      </c>
      <c r="AN23" s="55"/>
      <c r="AO23" s="52">
        <v>1004.3</v>
      </c>
      <c r="AP23" s="52"/>
      <c r="AQ23" s="52">
        <v>1004.7</v>
      </c>
      <c r="AR23" s="52"/>
      <c r="AS23" s="52">
        <v>1005.7</v>
      </c>
      <c r="AT23" s="52"/>
      <c r="AU23" s="56">
        <v>1005.2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NNE02</v>
      </c>
      <c r="BE23" s="177" t="s">
        <v>411</v>
      </c>
      <c r="BF23" s="181">
        <v>2</v>
      </c>
      <c r="BG23" s="114">
        <f t="shared" si="20"/>
        <v>26.3</v>
      </c>
      <c r="BH23" s="115">
        <f t="shared" si="21"/>
        <v>31.3</v>
      </c>
      <c r="BI23" s="450"/>
      <c r="BJ23" s="451" t="s">
        <v>387</v>
      </c>
      <c r="BK23" s="451"/>
      <c r="BL23" s="451" t="s">
        <v>309</v>
      </c>
      <c r="BM23" s="451"/>
      <c r="BN23" s="451" t="s">
        <v>310</v>
      </c>
      <c r="BO23" s="451"/>
      <c r="BP23" s="452" t="s">
        <v>387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28.3</v>
      </c>
      <c r="G24" s="51"/>
      <c r="H24" s="51">
        <v>27.5</v>
      </c>
      <c r="I24" s="51"/>
      <c r="J24" s="51">
        <v>31.5</v>
      </c>
      <c r="K24" s="51"/>
      <c r="L24" s="51">
        <v>30.4</v>
      </c>
      <c r="M24" s="88">
        <f t="shared" si="0"/>
        <v>29.424999999999997</v>
      </c>
      <c r="N24" s="51">
        <v>26.3</v>
      </c>
      <c r="O24" s="76">
        <v>31.9</v>
      </c>
      <c r="P24" s="41" t="s">
        <v>301</v>
      </c>
      <c r="Q24" s="41">
        <v>8</v>
      </c>
      <c r="R24" s="41">
        <v>8</v>
      </c>
      <c r="S24" s="41">
        <v>8</v>
      </c>
      <c r="T24" s="38">
        <v>7.7</v>
      </c>
      <c r="U24" s="41">
        <v>7.7</v>
      </c>
      <c r="V24" s="41"/>
      <c r="W24" s="41" t="s">
        <v>380</v>
      </c>
      <c r="X24" s="41"/>
      <c r="Y24" s="41" t="s">
        <v>410</v>
      </c>
      <c r="Z24" s="41"/>
      <c r="AA24" s="41" t="s">
        <v>439</v>
      </c>
      <c r="AB24" s="41"/>
      <c r="AC24" s="37" t="s">
        <v>284</v>
      </c>
      <c r="AD24" s="52"/>
      <c r="AE24" s="52">
        <v>86.86</v>
      </c>
      <c r="AF24" s="52"/>
      <c r="AG24" s="52">
        <v>92.64</v>
      </c>
      <c r="AH24" s="52"/>
      <c r="AI24" s="52">
        <v>80.8</v>
      </c>
      <c r="AJ24" s="52"/>
      <c r="AK24" s="52">
        <v>83.56</v>
      </c>
      <c r="AL24" s="54">
        <f>IF(COUNT(AE24,AG24,AI24,AK24)&gt;2,AVERAGE(AD24:AK24),"")</f>
        <v>85.965000000000003</v>
      </c>
      <c r="AM24" s="54">
        <f>IF(COUNT(AE24,AG24,AI24,AK24)&gt;2,MIN(AD24:AK24),"")</f>
        <v>80.8</v>
      </c>
      <c r="AN24" s="55"/>
      <c r="AO24" s="52">
        <v>1004.4</v>
      </c>
      <c r="AP24" s="52"/>
      <c r="AQ24" s="52">
        <v>1004.7</v>
      </c>
      <c r="AR24" s="52"/>
      <c r="AS24" s="52">
        <v>1005.7</v>
      </c>
      <c r="AT24" s="52"/>
      <c r="AU24" s="56">
        <v>1005.2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411</v>
      </c>
      <c r="BF24" s="181">
        <v>4</v>
      </c>
      <c r="BG24" s="114">
        <f t="shared" si="20"/>
        <v>27.9</v>
      </c>
      <c r="BH24" s="115">
        <f t="shared" si="21"/>
        <v>30.95</v>
      </c>
      <c r="BI24" s="450"/>
      <c r="BJ24" s="451" t="s">
        <v>309</v>
      </c>
      <c r="BK24" s="451"/>
      <c r="BL24" s="451" t="s">
        <v>308</v>
      </c>
      <c r="BM24" s="451"/>
      <c r="BN24" s="451" t="s">
        <v>383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26.9</v>
      </c>
      <c r="F25" s="78">
        <v>26.5</v>
      </c>
      <c r="G25" s="78">
        <v>25.6</v>
      </c>
      <c r="H25" s="78">
        <v>26.6</v>
      </c>
      <c r="I25" s="78">
        <v>31.6</v>
      </c>
      <c r="J25" s="78">
        <v>32.200000000000003</v>
      </c>
      <c r="K25" s="78">
        <v>31.4</v>
      </c>
      <c r="L25" s="78">
        <v>30</v>
      </c>
      <c r="M25" s="89">
        <f t="shared" si="0"/>
        <v>28.849999999999998</v>
      </c>
      <c r="N25" s="78">
        <v>25.3</v>
      </c>
      <c r="O25" s="79">
        <v>32.200000000000003</v>
      </c>
      <c r="P25" s="69" t="s">
        <v>301</v>
      </c>
      <c r="Q25" s="69">
        <v>9</v>
      </c>
      <c r="R25" s="69">
        <v>9</v>
      </c>
      <c r="S25" s="69">
        <v>9</v>
      </c>
      <c r="T25" s="70">
        <v>8.5</v>
      </c>
      <c r="U25" s="69">
        <v>8.5</v>
      </c>
      <c r="V25" s="69" t="s">
        <v>284</v>
      </c>
      <c r="W25" s="69" t="s">
        <v>305</v>
      </c>
      <c r="X25" s="69" t="s">
        <v>284</v>
      </c>
      <c r="Y25" s="69" t="s">
        <v>352</v>
      </c>
      <c r="Z25" s="69" t="s">
        <v>284</v>
      </c>
      <c r="AA25" s="69" t="s">
        <v>346</v>
      </c>
      <c r="AB25" s="69" t="s">
        <v>346</v>
      </c>
      <c r="AC25" s="71" t="s">
        <v>284</v>
      </c>
      <c r="AD25" s="72">
        <v>91.51</v>
      </c>
      <c r="AE25" s="72">
        <v>93.14</v>
      </c>
      <c r="AF25" s="72">
        <v>94.22</v>
      </c>
      <c r="AG25" s="72">
        <v>90.95</v>
      </c>
      <c r="AH25" s="72">
        <v>73.569999999999993</v>
      </c>
      <c r="AI25" s="72">
        <v>73.67</v>
      </c>
      <c r="AJ25" s="72">
        <v>78</v>
      </c>
      <c r="AK25" s="72">
        <v>85.5</v>
      </c>
      <c r="AL25" s="87">
        <f t="shared" si="1"/>
        <v>85.07</v>
      </c>
      <c r="AM25" s="87">
        <f t="shared" si="2"/>
        <v>73.569999999999993</v>
      </c>
      <c r="AN25" s="73">
        <v>1003.6</v>
      </c>
      <c r="AO25" s="72">
        <v>1003.2</v>
      </c>
      <c r="AP25" s="72">
        <v>1002.6</v>
      </c>
      <c r="AQ25" s="72">
        <v>1003.8</v>
      </c>
      <c r="AR25" s="72">
        <v>1005.3</v>
      </c>
      <c r="AS25" s="72">
        <v>1004.6</v>
      </c>
      <c r="AT25" s="72">
        <v>1002.8</v>
      </c>
      <c r="AU25" s="74">
        <v>1003.9</v>
      </c>
      <c r="AV25" s="78">
        <f t="shared" ref="AV25:BC25" si="22">IF(RIGHT(V25,2)="","",IF(RIGHT(V25,2)="LG",0,INT(RIGHT(V25,2))))</f>
        <v>0</v>
      </c>
      <c r="AW25" s="78">
        <f t="shared" si="22"/>
        <v>1</v>
      </c>
      <c r="AX25" s="78">
        <f t="shared" si="22"/>
        <v>0</v>
      </c>
      <c r="AY25" s="78">
        <f t="shared" si="22"/>
        <v>1</v>
      </c>
      <c r="AZ25" s="78">
        <f t="shared" si="22"/>
        <v>0</v>
      </c>
      <c r="BA25" s="78">
        <f t="shared" si="22"/>
        <v>3</v>
      </c>
      <c r="BB25" s="78">
        <f t="shared" si="22"/>
        <v>3</v>
      </c>
      <c r="BC25" s="78">
        <f t="shared" si="22"/>
        <v>0</v>
      </c>
      <c r="BD25" s="78" t="str">
        <f>IF(COUNT(AV25:BC25)=0,"",IF(MAX(AV25:BC25)=0,"LG",IF(MAX(AV25:BC25)=0,"",INDEX(V25:AC25,1,MATCH(MAX(AV25:BC25),AV25:BC25,0)))))</f>
        <v>NE03</v>
      </c>
      <c r="BE25" s="180" t="s">
        <v>404</v>
      </c>
      <c r="BF25" s="184">
        <v>3</v>
      </c>
      <c r="BG25" s="203">
        <f t="shared" si="20"/>
        <v>26.4</v>
      </c>
      <c r="BH25" s="204">
        <f t="shared" si="21"/>
        <v>31.3</v>
      </c>
      <c r="BI25" s="453" t="s">
        <v>331</v>
      </c>
      <c r="BJ25" s="454" t="s">
        <v>310</v>
      </c>
      <c r="BK25" s="454" t="s">
        <v>331</v>
      </c>
      <c r="BL25" s="454" t="s">
        <v>310</v>
      </c>
      <c r="BM25" s="454" t="s">
        <v>314</v>
      </c>
      <c r="BN25" s="454" t="s">
        <v>289</v>
      </c>
      <c r="BO25" s="454" t="s">
        <v>377</v>
      </c>
      <c r="BP25" s="455" t="s">
        <v>321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27.5</v>
      </c>
      <c r="F4" s="41">
        <v>26.6</v>
      </c>
      <c r="G4" s="41">
        <v>25.3</v>
      </c>
      <c r="H4" s="41">
        <v>25</v>
      </c>
      <c r="I4" s="41">
        <v>26</v>
      </c>
      <c r="J4" s="41">
        <v>28.4</v>
      </c>
      <c r="K4" s="41">
        <v>30</v>
      </c>
      <c r="L4" s="41">
        <v>29</v>
      </c>
      <c r="M4" s="88">
        <f t="shared" ref="M4:M25" si="0">IF(COUNT(F4,H4,J4,L4)&gt;=3,AVERAGE(E4:L4),"")</f>
        <v>27.225000000000001</v>
      </c>
      <c r="N4" s="41">
        <v>24.6</v>
      </c>
      <c r="O4" s="53">
        <v>30.5</v>
      </c>
      <c r="P4" s="41">
        <v>0.1</v>
      </c>
      <c r="Q4" s="41">
        <v>30</v>
      </c>
      <c r="R4" s="41">
        <v>30</v>
      </c>
      <c r="S4" s="41">
        <v>30</v>
      </c>
      <c r="T4" s="38">
        <v>30.3</v>
      </c>
      <c r="U4" s="41">
        <v>30.3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90.47</v>
      </c>
      <c r="AE4" s="52">
        <v>89.87</v>
      </c>
      <c r="AF4" s="52">
        <v>96.49</v>
      </c>
      <c r="AG4" s="52">
        <v>98.81</v>
      </c>
      <c r="AH4" s="52">
        <v>98.24</v>
      </c>
      <c r="AI4" s="52">
        <v>93.78</v>
      </c>
      <c r="AJ4" s="52">
        <v>85.5</v>
      </c>
      <c r="AK4" s="52">
        <v>85.9</v>
      </c>
      <c r="AL4" s="54">
        <f t="shared" ref="AL4:AL25" si="1">IF(COUNT(AE4,AG4,AI4,AK4)&gt;2,AVERAGE(AD4:AK4),"")</f>
        <v>92.382499999999993</v>
      </c>
      <c r="AM4" s="54">
        <f t="shared" ref="AM4:AM25" si="2">IF(COUNT(AE4,AG4,AI4,AK4)&gt;2,MIN(AD4:AK4),"")</f>
        <v>85.5</v>
      </c>
      <c r="AN4" s="55">
        <v>1000.9</v>
      </c>
      <c r="AO4" s="52">
        <v>1001.1</v>
      </c>
      <c r="AP4" s="52">
        <v>1000.8</v>
      </c>
      <c r="AQ4" s="52">
        <v>1002.9</v>
      </c>
      <c r="AR4" s="52">
        <v>1004.1</v>
      </c>
      <c r="AS4" s="52">
        <v>1003.7</v>
      </c>
      <c r="AT4" s="52">
        <v>1002.1</v>
      </c>
      <c r="AU4" s="56">
        <v>1002.6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26.1</v>
      </c>
      <c r="BH4" s="115">
        <f t="shared" ref="BH4:BH10" si="6">IF(COUNT(J4,L4)&gt;=1,AVERAGE(I4:L4),"")</f>
        <v>28.35</v>
      </c>
      <c r="BI4" s="459" t="s">
        <v>387</v>
      </c>
      <c r="BJ4" s="460" t="s">
        <v>387</v>
      </c>
      <c r="BK4" s="460" t="s">
        <v>387</v>
      </c>
      <c r="BL4" s="460" t="s">
        <v>387</v>
      </c>
      <c r="BM4" s="460" t="s">
        <v>387</v>
      </c>
      <c r="BN4" s="460" t="s">
        <v>387</v>
      </c>
      <c r="BO4" s="460" t="s">
        <v>387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26.5</v>
      </c>
      <c r="G5" s="41"/>
      <c r="H5" s="41">
        <v>25.6</v>
      </c>
      <c r="I5" s="41"/>
      <c r="J5" s="41">
        <v>30</v>
      </c>
      <c r="K5" s="41"/>
      <c r="L5" s="41">
        <v>28.4</v>
      </c>
      <c r="M5" s="88">
        <f t="shared" si="0"/>
        <v>27.625</v>
      </c>
      <c r="N5" s="41">
        <v>25</v>
      </c>
      <c r="O5" s="53">
        <v>31.5</v>
      </c>
      <c r="P5" s="41">
        <v>18</v>
      </c>
      <c r="Q5" s="41">
        <v>18</v>
      </c>
      <c r="R5" s="41">
        <v>18</v>
      </c>
      <c r="S5" s="41">
        <v>19</v>
      </c>
      <c r="T5" s="38">
        <v>19.2</v>
      </c>
      <c r="U5" s="41">
        <v>19.2</v>
      </c>
      <c r="V5" s="41"/>
      <c r="W5" s="41" t="s">
        <v>369</v>
      </c>
      <c r="X5" s="41"/>
      <c r="Y5" s="41" t="s">
        <v>284</v>
      </c>
      <c r="Z5" s="41"/>
      <c r="AA5" s="41" t="s">
        <v>329</v>
      </c>
      <c r="AB5" s="41"/>
      <c r="AC5" s="37" t="s">
        <v>304</v>
      </c>
      <c r="AD5" s="52"/>
      <c r="AE5" s="52">
        <v>94.25</v>
      </c>
      <c r="AF5" s="52"/>
      <c r="AG5" s="52">
        <v>93.1</v>
      </c>
      <c r="AH5" s="52"/>
      <c r="AI5" s="52">
        <v>81.569999999999993</v>
      </c>
      <c r="AJ5" s="52"/>
      <c r="AK5" s="52">
        <v>90.53</v>
      </c>
      <c r="AL5" s="54">
        <f t="shared" si="1"/>
        <v>89.862499999999983</v>
      </c>
      <c r="AM5" s="54">
        <f t="shared" si="2"/>
        <v>81.569999999999993</v>
      </c>
      <c r="AN5" s="55"/>
      <c r="AO5" s="52">
        <v>1001.7</v>
      </c>
      <c r="AP5" s="52"/>
      <c r="AQ5" s="52">
        <v>1003.2</v>
      </c>
      <c r="AR5" s="52"/>
      <c r="AS5" s="52">
        <v>1003.7</v>
      </c>
      <c r="AT5" s="52"/>
      <c r="AU5" s="56">
        <v>1003.3</v>
      </c>
      <c r="AV5" s="51" t="str">
        <f t="shared" si="3"/>
        <v/>
      </c>
      <c r="AW5" s="51">
        <f t="shared" si="3"/>
        <v>2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26.05</v>
      </c>
      <c r="BH5" s="115">
        <f t="shared" si="6"/>
        <v>29.2</v>
      </c>
      <c r="BI5" s="450"/>
      <c r="BJ5" s="451" t="s">
        <v>387</v>
      </c>
      <c r="BK5" s="451"/>
      <c r="BL5" s="451" t="s">
        <v>387</v>
      </c>
      <c r="BM5" s="451"/>
      <c r="BN5" s="451" t="s">
        <v>310</v>
      </c>
      <c r="BO5" s="451"/>
      <c r="BP5" s="452" t="s">
        <v>387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25.7</v>
      </c>
      <c r="G6" s="41"/>
      <c r="H6" s="41">
        <v>27.3</v>
      </c>
      <c r="I6" s="41"/>
      <c r="J6" s="41">
        <v>31.2</v>
      </c>
      <c r="K6" s="41"/>
      <c r="L6" s="41">
        <v>30.6</v>
      </c>
      <c r="M6" s="88">
        <f t="shared" si="0"/>
        <v>28.700000000000003</v>
      </c>
      <c r="N6" s="41">
        <v>25.5</v>
      </c>
      <c r="O6" s="53">
        <v>32</v>
      </c>
      <c r="P6" s="41">
        <v>15</v>
      </c>
      <c r="Q6" s="41">
        <v>17</v>
      </c>
      <c r="R6" s="41">
        <v>17</v>
      </c>
      <c r="S6" s="41">
        <v>17</v>
      </c>
      <c r="T6" s="38">
        <v>16.7</v>
      </c>
      <c r="U6" s="41">
        <v>16.7</v>
      </c>
      <c r="V6" s="41"/>
      <c r="W6" s="41" t="s">
        <v>336</v>
      </c>
      <c r="X6" s="41"/>
      <c r="Y6" s="41" t="s">
        <v>284</v>
      </c>
      <c r="Z6" s="41"/>
      <c r="AA6" s="41" t="s">
        <v>336</v>
      </c>
      <c r="AB6" s="41"/>
      <c r="AC6" s="37" t="s">
        <v>305</v>
      </c>
      <c r="AD6" s="52"/>
      <c r="AE6" s="52">
        <v>90.89</v>
      </c>
      <c r="AF6" s="52"/>
      <c r="AG6" s="52">
        <v>90.46</v>
      </c>
      <c r="AH6" s="52"/>
      <c r="AI6" s="52">
        <v>74.38</v>
      </c>
      <c r="AJ6" s="52"/>
      <c r="AK6" s="52">
        <v>81.16</v>
      </c>
      <c r="AL6" s="54">
        <f t="shared" si="1"/>
        <v>84.222499999999997</v>
      </c>
      <c r="AM6" s="54">
        <f t="shared" si="2"/>
        <v>74.38</v>
      </c>
      <c r="AN6" s="55"/>
      <c r="AO6" s="52">
        <v>1000.8</v>
      </c>
      <c r="AP6" s="52"/>
      <c r="AQ6" s="52">
        <v>1002</v>
      </c>
      <c r="AR6" s="52"/>
      <c r="AS6" s="52">
        <v>1002.7</v>
      </c>
      <c r="AT6" s="52"/>
      <c r="AU6" s="56">
        <v>1002.2</v>
      </c>
      <c r="AV6" s="51" t="str">
        <f t="shared" si="3"/>
        <v/>
      </c>
      <c r="AW6" s="51">
        <f t="shared" si="3"/>
        <v>2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SE02</v>
      </c>
      <c r="BE6" s="177" t="s">
        <v>303</v>
      </c>
      <c r="BF6" s="181">
        <v>2</v>
      </c>
      <c r="BG6" s="114">
        <f t="shared" si="5"/>
        <v>26.5</v>
      </c>
      <c r="BH6" s="115">
        <f t="shared" si="6"/>
        <v>30.9</v>
      </c>
      <c r="BI6" s="450"/>
      <c r="BJ6" s="451" t="s">
        <v>387</v>
      </c>
      <c r="BK6" s="451"/>
      <c r="BL6" s="451" t="s">
        <v>387</v>
      </c>
      <c r="BM6" s="451"/>
      <c r="BN6" s="451" t="s">
        <v>321</v>
      </c>
      <c r="BO6" s="451"/>
      <c r="BP6" s="452" t="s">
        <v>306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25.5</v>
      </c>
      <c r="G7" s="51"/>
      <c r="H7" s="51">
        <v>25.6</v>
      </c>
      <c r="I7" s="51"/>
      <c r="J7" s="51">
        <v>35</v>
      </c>
      <c r="K7" s="51"/>
      <c r="L7" s="51">
        <v>27.6</v>
      </c>
      <c r="M7" s="88">
        <f t="shared" si="0"/>
        <v>28.424999999999997</v>
      </c>
      <c r="N7" s="51">
        <v>25.3</v>
      </c>
      <c r="O7" s="76">
        <v>35.200000000000003</v>
      </c>
      <c r="P7" s="41">
        <v>15</v>
      </c>
      <c r="Q7" s="41">
        <v>16</v>
      </c>
      <c r="R7" s="41">
        <v>16</v>
      </c>
      <c r="S7" s="41">
        <v>16</v>
      </c>
      <c r="T7" s="38">
        <v>16.100000000000001</v>
      </c>
      <c r="U7" s="41">
        <v>16.100000000000001</v>
      </c>
      <c r="V7" s="41"/>
      <c r="W7" s="41" t="s">
        <v>284</v>
      </c>
      <c r="X7" s="41"/>
      <c r="Y7" s="41" t="s">
        <v>284</v>
      </c>
      <c r="Z7" s="41"/>
      <c r="AA7" s="41" t="s">
        <v>354</v>
      </c>
      <c r="AB7" s="41"/>
      <c r="AC7" s="37" t="s">
        <v>284</v>
      </c>
      <c r="AD7" s="52"/>
      <c r="AE7" s="52">
        <v>93.65</v>
      </c>
      <c r="AF7" s="52"/>
      <c r="AG7" s="52">
        <v>93.1</v>
      </c>
      <c r="AH7" s="52"/>
      <c r="AI7" s="52">
        <v>79.86</v>
      </c>
      <c r="AJ7" s="52"/>
      <c r="AK7" s="52">
        <v>87.31</v>
      </c>
      <c r="AL7" s="54">
        <f t="shared" si="1"/>
        <v>88.48</v>
      </c>
      <c r="AM7" s="54">
        <f t="shared" si="2"/>
        <v>79.86</v>
      </c>
      <c r="AN7" s="55"/>
      <c r="AO7" s="52">
        <v>1002.3</v>
      </c>
      <c r="AP7" s="52"/>
      <c r="AQ7" s="52">
        <v>1003.2</v>
      </c>
      <c r="AR7" s="52"/>
      <c r="AS7" s="52">
        <v>1003.2</v>
      </c>
      <c r="AT7" s="52"/>
      <c r="AU7" s="56">
        <v>1003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0</v>
      </c>
      <c r="BD7" s="51" t="str">
        <f t="shared" si="4"/>
        <v>NW02</v>
      </c>
      <c r="BE7" s="177" t="s">
        <v>342</v>
      </c>
      <c r="BF7" s="181">
        <v>2</v>
      </c>
      <c r="BG7" s="114">
        <f t="shared" si="5"/>
        <v>25.55</v>
      </c>
      <c r="BH7" s="115">
        <f t="shared" si="6"/>
        <v>31.3</v>
      </c>
      <c r="BI7" s="450"/>
      <c r="BJ7" s="451" t="s">
        <v>387</v>
      </c>
      <c r="BK7" s="451"/>
      <c r="BL7" s="451" t="s">
        <v>387</v>
      </c>
      <c r="BM7" s="451"/>
      <c r="BN7" s="451" t="s">
        <v>309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27.6</v>
      </c>
      <c r="F8" s="51">
        <v>25.6</v>
      </c>
      <c r="G8" s="51">
        <v>25.4</v>
      </c>
      <c r="H8" s="51">
        <v>26.6</v>
      </c>
      <c r="I8" s="51">
        <v>28.2</v>
      </c>
      <c r="J8" s="51">
        <v>31</v>
      </c>
      <c r="K8" s="51">
        <v>31.1</v>
      </c>
      <c r="L8" s="51">
        <v>29.9</v>
      </c>
      <c r="M8" s="88">
        <f t="shared" si="0"/>
        <v>28.174999999999997</v>
      </c>
      <c r="N8" s="51">
        <v>25.4</v>
      </c>
      <c r="O8" s="76">
        <v>31.5</v>
      </c>
      <c r="P8" s="41">
        <v>11</v>
      </c>
      <c r="Q8" s="41">
        <v>12</v>
      </c>
      <c r="R8" s="41">
        <v>12</v>
      </c>
      <c r="S8" s="41">
        <v>12</v>
      </c>
      <c r="T8" s="38">
        <v>12.2</v>
      </c>
      <c r="U8" s="41">
        <v>12.2</v>
      </c>
      <c r="V8" s="41" t="s">
        <v>292</v>
      </c>
      <c r="W8" s="41" t="s">
        <v>284</v>
      </c>
      <c r="X8" s="41" t="s">
        <v>284</v>
      </c>
      <c r="Y8" s="41" t="s">
        <v>328</v>
      </c>
      <c r="Z8" s="41" t="s">
        <v>359</v>
      </c>
      <c r="AA8" s="41" t="s">
        <v>398</v>
      </c>
      <c r="AB8" s="41" t="s">
        <v>416</v>
      </c>
      <c r="AC8" s="37" t="s">
        <v>401</v>
      </c>
      <c r="AD8" s="52">
        <v>87.31</v>
      </c>
      <c r="AE8" s="52">
        <v>91.44</v>
      </c>
      <c r="AF8" s="52">
        <v>92.53</v>
      </c>
      <c r="AG8" s="52">
        <v>92.59</v>
      </c>
      <c r="AH8" s="52">
        <v>82.82</v>
      </c>
      <c r="AI8" s="52">
        <v>75.680000000000007</v>
      </c>
      <c r="AJ8" s="52">
        <v>77.959999999999994</v>
      </c>
      <c r="AK8" s="52">
        <v>84.99</v>
      </c>
      <c r="AL8" s="54">
        <f t="shared" si="1"/>
        <v>85.665000000000006</v>
      </c>
      <c r="AM8" s="54">
        <f t="shared" si="2"/>
        <v>75.680000000000007</v>
      </c>
      <c r="AN8" s="55">
        <v>1001.2</v>
      </c>
      <c r="AO8" s="52">
        <v>1001.9</v>
      </c>
      <c r="AP8" s="52">
        <v>1001.6</v>
      </c>
      <c r="AQ8" s="52">
        <v>1003</v>
      </c>
      <c r="AR8" s="52">
        <v>1003.6</v>
      </c>
      <c r="AS8" s="52">
        <v>1003.1</v>
      </c>
      <c r="AT8" s="52">
        <v>1001.4</v>
      </c>
      <c r="AU8" s="56">
        <v>1002.6</v>
      </c>
      <c r="AV8" s="51">
        <f t="shared" si="3"/>
        <v>2</v>
      </c>
      <c r="AW8" s="51">
        <f t="shared" si="3"/>
        <v>0</v>
      </c>
      <c r="AX8" s="51">
        <f t="shared" si="3"/>
        <v>0</v>
      </c>
      <c r="AY8" s="51">
        <f t="shared" si="3"/>
        <v>1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2</v>
      </c>
      <c r="BD8" s="51" t="str">
        <f t="shared" si="4"/>
        <v>ENE03</v>
      </c>
      <c r="BE8" s="177" t="s">
        <v>399</v>
      </c>
      <c r="BF8" s="181">
        <v>3</v>
      </c>
      <c r="BG8" s="114">
        <f t="shared" si="5"/>
        <v>26.299999999999997</v>
      </c>
      <c r="BH8" s="115">
        <f t="shared" si="6"/>
        <v>30.050000000000004</v>
      </c>
      <c r="BI8" s="450" t="s">
        <v>387</v>
      </c>
      <c r="BJ8" s="451" t="s">
        <v>387</v>
      </c>
      <c r="BK8" s="451" t="s">
        <v>387</v>
      </c>
      <c r="BL8" s="451" t="s">
        <v>387</v>
      </c>
      <c r="BM8" s="451" t="s">
        <v>387</v>
      </c>
      <c r="BN8" s="451" t="s">
        <v>331</v>
      </c>
      <c r="BO8" s="451" t="s">
        <v>309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25.3</v>
      </c>
      <c r="G9" s="51"/>
      <c r="H9" s="51">
        <v>25.8</v>
      </c>
      <c r="I9" s="51"/>
      <c r="J9" s="51">
        <v>31.4</v>
      </c>
      <c r="K9" s="51"/>
      <c r="L9" s="51">
        <v>27</v>
      </c>
      <c r="M9" s="88">
        <f t="shared" si="0"/>
        <v>27.375</v>
      </c>
      <c r="N9" s="51">
        <v>25.1</v>
      </c>
      <c r="O9" s="76">
        <v>32.200000000000003</v>
      </c>
      <c r="P9" s="41">
        <v>11</v>
      </c>
      <c r="Q9" s="41">
        <v>17</v>
      </c>
      <c r="R9" s="41">
        <v>17</v>
      </c>
      <c r="S9" s="41">
        <v>17</v>
      </c>
      <c r="T9" s="38">
        <v>16.8</v>
      </c>
      <c r="U9" s="41">
        <v>16.8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93.64</v>
      </c>
      <c r="AF9" s="52"/>
      <c r="AG9" s="52">
        <v>96.5</v>
      </c>
      <c r="AH9" s="52"/>
      <c r="AI9" s="52">
        <v>75.739999999999995</v>
      </c>
      <c r="AJ9" s="52"/>
      <c r="AK9" s="52">
        <v>90.98</v>
      </c>
      <c r="AL9" s="54">
        <f t="shared" si="1"/>
        <v>89.215000000000003</v>
      </c>
      <c r="AM9" s="54">
        <f t="shared" si="2"/>
        <v>75.739999999999995</v>
      </c>
      <c r="AN9" s="55"/>
      <c r="AO9" s="52">
        <v>1002</v>
      </c>
      <c r="AP9" s="52"/>
      <c r="AQ9" s="52">
        <v>1003</v>
      </c>
      <c r="AR9" s="52"/>
      <c r="AS9" s="52">
        <v>1003.3</v>
      </c>
      <c r="AT9" s="52"/>
      <c r="AU9" s="56">
        <v>1002.7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25.55</v>
      </c>
      <c r="BH9" s="115">
        <f t="shared" si="6"/>
        <v>29.2</v>
      </c>
      <c r="BI9" s="450"/>
      <c r="BJ9" s="451" t="s">
        <v>387</v>
      </c>
      <c r="BK9" s="451"/>
      <c r="BL9" s="451" t="s">
        <v>387</v>
      </c>
      <c r="BM9" s="451"/>
      <c r="BN9" s="451" t="s">
        <v>309</v>
      </c>
      <c r="BO9" s="451"/>
      <c r="BP9" s="452" t="s">
        <v>331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26.1</v>
      </c>
      <c r="G10" s="51"/>
      <c r="H10" s="51">
        <v>27</v>
      </c>
      <c r="I10" s="51"/>
      <c r="J10" s="51">
        <v>32.200000000000003</v>
      </c>
      <c r="K10" s="51"/>
      <c r="L10" s="51">
        <v>30.6</v>
      </c>
      <c r="M10" s="88">
        <f t="shared" si="0"/>
        <v>28.975000000000001</v>
      </c>
      <c r="N10" s="51">
        <v>26</v>
      </c>
      <c r="O10" s="76">
        <v>32.4</v>
      </c>
      <c r="P10" s="41">
        <v>53</v>
      </c>
      <c r="Q10" s="41">
        <v>56</v>
      </c>
      <c r="R10" s="41">
        <v>56</v>
      </c>
      <c r="S10" s="41">
        <v>56</v>
      </c>
      <c r="T10" s="38">
        <v>56.2</v>
      </c>
      <c r="U10" s="41">
        <v>56.2</v>
      </c>
      <c r="V10" s="41"/>
      <c r="W10" s="41" t="s">
        <v>304</v>
      </c>
      <c r="X10" s="41"/>
      <c r="Y10" s="41" t="s">
        <v>284</v>
      </c>
      <c r="Z10" s="41"/>
      <c r="AA10" s="41" t="s">
        <v>329</v>
      </c>
      <c r="AB10" s="41"/>
      <c r="AC10" s="37" t="s">
        <v>336</v>
      </c>
      <c r="AD10" s="52"/>
      <c r="AE10" s="52">
        <v>96.51</v>
      </c>
      <c r="AF10" s="52"/>
      <c r="AG10" s="52">
        <v>94.83</v>
      </c>
      <c r="AH10" s="52"/>
      <c r="AI10" s="52">
        <v>75.86</v>
      </c>
      <c r="AJ10" s="52"/>
      <c r="AK10" s="52">
        <v>81.64</v>
      </c>
      <c r="AL10" s="54">
        <f t="shared" si="1"/>
        <v>87.21</v>
      </c>
      <c r="AM10" s="54">
        <f t="shared" si="2"/>
        <v>75.86</v>
      </c>
      <c r="AN10" s="55"/>
      <c r="AO10" s="52">
        <v>1001.6</v>
      </c>
      <c r="AP10" s="52"/>
      <c r="AQ10" s="52">
        <v>1002.2</v>
      </c>
      <c r="AR10" s="52"/>
      <c r="AS10" s="52">
        <v>1002.9</v>
      </c>
      <c r="AT10" s="52"/>
      <c r="AU10" s="56">
        <v>1002.3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2</v>
      </c>
      <c r="BD10" s="51" t="str">
        <f t="shared" si="4"/>
        <v>SE02</v>
      </c>
      <c r="BE10" s="177" t="s">
        <v>303</v>
      </c>
      <c r="BF10" s="181">
        <v>2</v>
      </c>
      <c r="BG10" s="114">
        <f t="shared" si="5"/>
        <v>26.55</v>
      </c>
      <c r="BH10" s="115">
        <f t="shared" si="6"/>
        <v>31.400000000000002</v>
      </c>
      <c r="BI10" s="450"/>
      <c r="BJ10" s="451" t="s">
        <v>387</v>
      </c>
      <c r="BK10" s="451"/>
      <c r="BL10" s="451" t="s">
        <v>387</v>
      </c>
      <c r="BM10" s="451"/>
      <c r="BN10" s="451" t="s">
        <v>287</v>
      </c>
      <c r="BO10" s="451"/>
      <c r="BP10" s="452" t="s">
        <v>320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25.9</v>
      </c>
      <c r="G11" s="51"/>
      <c r="H11" s="51">
        <v>26.3</v>
      </c>
      <c r="I11" s="51"/>
      <c r="J11" s="51">
        <v>30.8</v>
      </c>
      <c r="K11" s="51"/>
      <c r="L11" s="51">
        <v>28.9</v>
      </c>
      <c r="M11" s="88">
        <f t="shared" si="0"/>
        <v>27.975000000000001</v>
      </c>
      <c r="N11" s="51">
        <v>25.6</v>
      </c>
      <c r="O11" s="76">
        <v>31.6</v>
      </c>
      <c r="P11" s="41">
        <v>8</v>
      </c>
      <c r="Q11" s="41">
        <v>10</v>
      </c>
      <c r="R11" s="41">
        <v>10</v>
      </c>
      <c r="S11" s="41">
        <v>16</v>
      </c>
      <c r="T11" s="38">
        <v>15.6</v>
      </c>
      <c r="U11" s="41">
        <v>15.6</v>
      </c>
      <c r="V11" s="41"/>
      <c r="W11" s="41" t="s">
        <v>329</v>
      </c>
      <c r="X11" s="41"/>
      <c r="Y11" s="41" t="s">
        <v>355</v>
      </c>
      <c r="Z11" s="41"/>
      <c r="AA11" s="41" t="s">
        <v>410</v>
      </c>
      <c r="AB11" s="41"/>
      <c r="AC11" s="37" t="s">
        <v>284</v>
      </c>
      <c r="AD11" s="52"/>
      <c r="AE11" s="52">
        <v>94.23</v>
      </c>
      <c r="AF11" s="52"/>
      <c r="AG11" s="52">
        <v>94.81</v>
      </c>
      <c r="AH11" s="52"/>
      <c r="AI11" s="52">
        <v>73.44</v>
      </c>
      <c r="AJ11" s="52"/>
      <c r="AK11" s="52">
        <v>88.98</v>
      </c>
      <c r="AL11" s="54">
        <f t="shared" ref="AL11" si="7">IF(COUNT(AE11,AG11,AI11,AK11)&gt;2,AVERAGE(AD11:AK11),"")</f>
        <v>87.865000000000009</v>
      </c>
      <c r="AM11" s="54">
        <f t="shared" ref="AM11" si="8">IF(COUNT(AE11,AG11,AI11,AK11)&gt;2,MIN(AD11:AK11),"")</f>
        <v>73.44</v>
      </c>
      <c r="AN11" s="55"/>
      <c r="AO11" s="52">
        <v>1001.4</v>
      </c>
      <c r="AP11" s="52"/>
      <c r="AQ11" s="52">
        <v>1003.1</v>
      </c>
      <c r="AR11" s="52"/>
      <c r="AS11" s="52">
        <v>1003.2</v>
      </c>
      <c r="AT11" s="52"/>
      <c r="AU11" s="56">
        <v>1003.3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411</v>
      </c>
      <c r="BF11" s="181">
        <v>2</v>
      </c>
      <c r="BG11" s="112">
        <f t="shared" ref="BG11" si="9">IF(COUNT(F11,H11)&gt;=1,AVERAGE(E11:H11),"")</f>
        <v>26.1</v>
      </c>
      <c r="BH11" s="113">
        <f t="shared" ref="BH11" si="10">IF(COUNT(J11,L11)&gt;=1,AVERAGE(I11:L11),"")</f>
        <v>29.85</v>
      </c>
      <c r="BI11" s="462"/>
      <c r="BJ11" s="463" t="s">
        <v>433</v>
      </c>
      <c r="BK11" s="463"/>
      <c r="BL11" s="463" t="s">
        <v>437</v>
      </c>
      <c r="BM11" s="463"/>
      <c r="BN11" s="463" t="s">
        <v>331</v>
      </c>
      <c r="BO11" s="463"/>
      <c r="BP11" s="464" t="s">
        <v>387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25.9</v>
      </c>
      <c r="G12" s="84"/>
      <c r="H12" s="84">
        <v>25.4</v>
      </c>
      <c r="I12" s="84"/>
      <c r="J12" s="84">
        <v>30</v>
      </c>
      <c r="K12" s="84"/>
      <c r="L12" s="84">
        <v>27.4</v>
      </c>
      <c r="M12" s="100">
        <f t="shared" si="0"/>
        <v>27.174999999999997</v>
      </c>
      <c r="N12" s="84">
        <v>25.1</v>
      </c>
      <c r="O12" s="85">
        <v>32.5</v>
      </c>
      <c r="P12" s="57">
        <v>10</v>
      </c>
      <c r="Q12" s="57">
        <v>18</v>
      </c>
      <c r="R12" s="57">
        <v>18</v>
      </c>
      <c r="S12" s="57">
        <v>24</v>
      </c>
      <c r="T12" s="58">
        <v>23.9</v>
      </c>
      <c r="U12" s="57">
        <v>23.9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95.36</v>
      </c>
      <c r="AF12" s="60"/>
      <c r="AG12" s="60">
        <v>97.65</v>
      </c>
      <c r="AH12" s="60"/>
      <c r="AI12" s="60">
        <v>80.61</v>
      </c>
      <c r="AJ12" s="60"/>
      <c r="AK12" s="60">
        <v>94.29</v>
      </c>
      <c r="AL12" s="101">
        <f t="shared" si="1"/>
        <v>91.977500000000006</v>
      </c>
      <c r="AM12" s="101">
        <f t="shared" si="2"/>
        <v>80.61</v>
      </c>
      <c r="AN12" s="61"/>
      <c r="AO12" s="60">
        <v>1003.2</v>
      </c>
      <c r="AP12" s="60"/>
      <c r="AQ12" s="60">
        <v>1003.9</v>
      </c>
      <c r="AR12" s="60"/>
      <c r="AS12" s="60">
        <v>1004.2</v>
      </c>
      <c r="AT12" s="60"/>
      <c r="AU12" s="62">
        <v>1004.1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25.65</v>
      </c>
      <c r="BH12" s="115">
        <f t="shared" ref="BH12:BH25" si="21">IF(COUNT(J12,L12)&gt;=1,AVERAGE(I12:L12),"")</f>
        <v>28.7</v>
      </c>
      <c r="BI12" s="465"/>
      <c r="BJ12" s="466" t="s">
        <v>387</v>
      </c>
      <c r="BK12" s="466"/>
      <c r="BL12" s="466" t="s">
        <v>387</v>
      </c>
      <c r="BM12" s="466"/>
      <c r="BN12" s="466" t="s">
        <v>331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30.4</v>
      </c>
      <c r="F13" s="51">
        <v>27.9</v>
      </c>
      <c r="G13" s="51">
        <v>27</v>
      </c>
      <c r="H13" s="51">
        <v>26.3</v>
      </c>
      <c r="I13" s="51">
        <v>28.3</v>
      </c>
      <c r="J13" s="51">
        <v>30.6</v>
      </c>
      <c r="K13" s="51">
        <v>33.1</v>
      </c>
      <c r="L13" s="51">
        <v>29.4</v>
      </c>
      <c r="M13" s="88">
        <f t="shared" si="0"/>
        <v>29.125</v>
      </c>
      <c r="N13" s="51">
        <v>26.1</v>
      </c>
      <c r="O13" s="76">
        <v>33.4</v>
      </c>
      <c r="P13" s="41" t="s">
        <v>301</v>
      </c>
      <c r="Q13" s="41" t="s">
        <v>301</v>
      </c>
      <c r="R13" s="41" t="s">
        <v>301</v>
      </c>
      <c r="S13" s="41">
        <v>18</v>
      </c>
      <c r="T13" s="38">
        <v>17.600000000000001</v>
      </c>
      <c r="U13" s="41">
        <v>17.600000000000001</v>
      </c>
      <c r="V13" s="41" t="s">
        <v>336</v>
      </c>
      <c r="W13" s="41" t="s">
        <v>302</v>
      </c>
      <c r="X13" s="41" t="s">
        <v>284</v>
      </c>
      <c r="Y13" s="41" t="s">
        <v>284</v>
      </c>
      <c r="Z13" s="41" t="s">
        <v>284</v>
      </c>
      <c r="AA13" s="41" t="s">
        <v>302</v>
      </c>
      <c r="AB13" s="41" t="s">
        <v>352</v>
      </c>
      <c r="AC13" s="37" t="s">
        <v>376</v>
      </c>
      <c r="AD13" s="52">
        <v>72.94</v>
      </c>
      <c r="AE13" s="52">
        <v>82.29</v>
      </c>
      <c r="AF13" s="52">
        <v>85.71</v>
      </c>
      <c r="AG13" s="52">
        <v>94.25</v>
      </c>
      <c r="AH13" s="52">
        <v>82.83</v>
      </c>
      <c r="AI13" s="52">
        <v>74.72</v>
      </c>
      <c r="AJ13" s="52">
        <v>63.71</v>
      </c>
      <c r="AK13" s="52">
        <v>70.180000000000007</v>
      </c>
      <c r="AL13" s="54">
        <f t="shared" si="1"/>
        <v>78.328750000000014</v>
      </c>
      <c r="AM13" s="54">
        <f t="shared" si="2"/>
        <v>63.71</v>
      </c>
      <c r="AN13" s="55">
        <v>1000.4</v>
      </c>
      <c r="AO13" s="52">
        <v>1001.5</v>
      </c>
      <c r="AP13" s="52">
        <v>1000.8</v>
      </c>
      <c r="AQ13" s="52">
        <v>1002.5</v>
      </c>
      <c r="AR13" s="52">
        <v>1003.8</v>
      </c>
      <c r="AS13" s="52">
        <v>1003.1</v>
      </c>
      <c r="AT13" s="52">
        <v>1000.4</v>
      </c>
      <c r="AU13" s="56">
        <v>1002.6</v>
      </c>
      <c r="AV13" s="51">
        <f t="shared" si="11"/>
        <v>2</v>
      </c>
      <c r="AW13" s="51">
        <f t="shared" si="12"/>
        <v>1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1</v>
      </c>
      <c r="BC13" s="51">
        <f t="shared" si="18"/>
        <v>1</v>
      </c>
      <c r="BD13" s="51" t="str">
        <f t="shared" si="19"/>
        <v>SE02</v>
      </c>
      <c r="BE13" s="177" t="s">
        <v>303</v>
      </c>
      <c r="BF13" s="181">
        <v>2</v>
      </c>
      <c r="BG13" s="114">
        <f t="shared" si="20"/>
        <v>27.9</v>
      </c>
      <c r="BH13" s="115">
        <f t="shared" si="21"/>
        <v>30.35</v>
      </c>
      <c r="BI13" s="450" t="s">
        <v>309</v>
      </c>
      <c r="BJ13" s="451" t="s">
        <v>387</v>
      </c>
      <c r="BK13" s="451" t="s">
        <v>387</v>
      </c>
      <c r="BL13" s="451" t="s">
        <v>387</v>
      </c>
      <c r="BM13" s="451" t="s">
        <v>309</v>
      </c>
      <c r="BN13" s="451" t="s">
        <v>309</v>
      </c>
      <c r="BO13" s="451" t="s">
        <v>321</v>
      </c>
      <c r="BP13" s="452" t="s">
        <v>387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</v>
      </c>
      <c r="G14" s="51"/>
      <c r="H14" s="51">
        <v>25.8</v>
      </c>
      <c r="I14" s="51"/>
      <c r="J14" s="51">
        <v>30.5</v>
      </c>
      <c r="K14" s="51"/>
      <c r="L14" s="51">
        <v>28.3</v>
      </c>
      <c r="M14" s="88">
        <f t="shared" si="0"/>
        <v>27.65</v>
      </c>
      <c r="N14" s="51">
        <v>25.3</v>
      </c>
      <c r="O14" s="76">
        <v>32.4</v>
      </c>
      <c r="P14" s="41">
        <v>23</v>
      </c>
      <c r="Q14" s="41">
        <v>23</v>
      </c>
      <c r="R14" s="41">
        <v>23</v>
      </c>
      <c r="S14" s="41">
        <v>23</v>
      </c>
      <c r="T14" s="38">
        <v>23.1</v>
      </c>
      <c r="U14" s="41">
        <v>23.1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376</v>
      </c>
      <c r="AD14" s="52"/>
      <c r="AE14" s="52">
        <v>96.5</v>
      </c>
      <c r="AF14" s="52"/>
      <c r="AG14" s="52">
        <v>97.07</v>
      </c>
      <c r="AH14" s="52"/>
      <c r="AI14" s="52">
        <v>81.63</v>
      </c>
      <c r="AJ14" s="52"/>
      <c r="AK14" s="52">
        <v>88.94</v>
      </c>
      <c r="AL14" s="54">
        <f t="shared" si="1"/>
        <v>91.034999999999997</v>
      </c>
      <c r="AM14" s="54">
        <f t="shared" si="2"/>
        <v>81.63</v>
      </c>
      <c r="AN14" s="55"/>
      <c r="AO14" s="52">
        <v>1001.9</v>
      </c>
      <c r="AP14" s="52"/>
      <c r="AQ14" s="52">
        <v>1002.6</v>
      </c>
      <c r="AR14" s="52"/>
      <c r="AS14" s="52">
        <v>1002.9</v>
      </c>
      <c r="AT14" s="52"/>
      <c r="AU14" s="56">
        <v>1002.6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1</v>
      </c>
      <c r="BD14" s="51" t="str">
        <f t="shared" si="19"/>
        <v>NE01</v>
      </c>
      <c r="BE14" s="177" t="s">
        <v>404</v>
      </c>
      <c r="BF14" s="181">
        <v>1</v>
      </c>
      <c r="BG14" s="114">
        <f t="shared" si="20"/>
        <v>25.9</v>
      </c>
      <c r="BH14" s="115">
        <f t="shared" si="21"/>
        <v>29.4</v>
      </c>
      <c r="BI14" s="450"/>
      <c r="BJ14" s="451" t="s">
        <v>387</v>
      </c>
      <c r="BK14" s="451"/>
      <c r="BL14" s="451" t="s">
        <v>387</v>
      </c>
      <c r="BM14" s="451"/>
      <c r="BN14" s="451" t="s">
        <v>314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25.1</v>
      </c>
      <c r="G15" s="51"/>
      <c r="H15" s="51">
        <v>25.2</v>
      </c>
      <c r="I15" s="51"/>
      <c r="J15" s="51">
        <v>30.9</v>
      </c>
      <c r="K15" s="51"/>
      <c r="L15" s="51">
        <v>28.6</v>
      </c>
      <c r="M15" s="88">
        <f t="shared" si="0"/>
        <v>27.449999999999996</v>
      </c>
      <c r="N15" s="51">
        <v>25</v>
      </c>
      <c r="O15" s="76">
        <v>32.6</v>
      </c>
      <c r="P15" s="41">
        <v>47</v>
      </c>
      <c r="Q15" s="41">
        <v>49</v>
      </c>
      <c r="R15" s="41">
        <v>49</v>
      </c>
      <c r="S15" s="41">
        <v>49</v>
      </c>
      <c r="T15" s="38">
        <v>48.8</v>
      </c>
      <c r="U15" s="41">
        <v>48.8</v>
      </c>
      <c r="V15" s="41"/>
      <c r="W15" s="41" t="s">
        <v>284</v>
      </c>
      <c r="X15" s="41"/>
      <c r="Y15" s="41" t="s">
        <v>284</v>
      </c>
      <c r="Z15" s="41"/>
      <c r="AA15" s="41" t="s">
        <v>401</v>
      </c>
      <c r="AB15" s="41"/>
      <c r="AC15" s="37" t="s">
        <v>284</v>
      </c>
      <c r="AD15" s="52"/>
      <c r="AE15" s="52">
        <v>94.76</v>
      </c>
      <c r="AF15" s="52"/>
      <c r="AG15" s="52">
        <v>94.77</v>
      </c>
      <c r="AH15" s="52"/>
      <c r="AI15" s="52">
        <v>73.89</v>
      </c>
      <c r="AJ15" s="52"/>
      <c r="AK15" s="52">
        <v>87.4</v>
      </c>
      <c r="AL15" s="54">
        <f t="shared" si="1"/>
        <v>87.705000000000013</v>
      </c>
      <c r="AM15" s="54">
        <f t="shared" si="2"/>
        <v>73.89</v>
      </c>
      <c r="AN15" s="55"/>
      <c r="AO15" s="52">
        <v>999.9</v>
      </c>
      <c r="AP15" s="52"/>
      <c r="AQ15" s="52">
        <v>1000.6</v>
      </c>
      <c r="AR15" s="52"/>
      <c r="AS15" s="52">
        <v>1001.6</v>
      </c>
      <c r="AT15" s="52"/>
      <c r="AU15" s="56">
        <v>1000.8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0</v>
      </c>
      <c r="BD15" s="51" t="str">
        <f t="shared" si="19"/>
        <v>NE02</v>
      </c>
      <c r="BE15" s="177" t="s">
        <v>404</v>
      </c>
      <c r="BF15" s="181">
        <v>2</v>
      </c>
      <c r="BG15" s="114">
        <f t="shared" si="20"/>
        <v>25.15</v>
      </c>
      <c r="BH15" s="115">
        <f t="shared" si="21"/>
        <v>29.75</v>
      </c>
      <c r="BI15" s="450"/>
      <c r="BJ15" s="451" t="s">
        <v>387</v>
      </c>
      <c r="BK15" s="451"/>
      <c r="BL15" s="451" t="s">
        <v>387</v>
      </c>
      <c r="BM15" s="451"/>
      <c r="BN15" s="451" t="s">
        <v>331</v>
      </c>
      <c r="BO15" s="451"/>
      <c r="BP15" s="452" t="s">
        <v>309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27.6</v>
      </c>
      <c r="G16" s="51"/>
      <c r="H16" s="51">
        <v>27.1</v>
      </c>
      <c r="I16" s="51"/>
      <c r="J16" s="51">
        <v>30.5</v>
      </c>
      <c r="K16" s="51"/>
      <c r="L16" s="51">
        <v>27.8</v>
      </c>
      <c r="M16" s="88">
        <f t="shared" si="0"/>
        <v>28.25</v>
      </c>
      <c r="N16" s="51">
        <v>26.9</v>
      </c>
      <c r="O16" s="76">
        <v>33.4</v>
      </c>
      <c r="P16" s="41" t="s">
        <v>301</v>
      </c>
      <c r="Q16" s="41" t="s">
        <v>301</v>
      </c>
      <c r="R16" s="41" t="s">
        <v>301</v>
      </c>
      <c r="S16" s="41">
        <v>0.4</v>
      </c>
      <c r="T16" s="38">
        <v>0.4</v>
      </c>
      <c r="U16" s="41">
        <v>0.4</v>
      </c>
      <c r="V16" s="41"/>
      <c r="W16" s="41" t="s">
        <v>406</v>
      </c>
      <c r="X16" s="41"/>
      <c r="Y16" s="41" t="s">
        <v>400</v>
      </c>
      <c r="Z16" s="41"/>
      <c r="AA16" s="41" t="s">
        <v>359</v>
      </c>
      <c r="AB16" s="41"/>
      <c r="AC16" s="37" t="s">
        <v>284</v>
      </c>
      <c r="AD16" s="52"/>
      <c r="AE16" s="52">
        <v>84.25</v>
      </c>
      <c r="AF16" s="52"/>
      <c r="AG16" s="52">
        <v>89.38</v>
      </c>
      <c r="AH16" s="52"/>
      <c r="AI16" s="52">
        <v>74.709999999999994</v>
      </c>
      <c r="AJ16" s="52"/>
      <c r="AK16" s="52">
        <v>85.79</v>
      </c>
      <c r="AL16" s="54">
        <f t="shared" si="1"/>
        <v>83.532499999999999</v>
      </c>
      <c r="AM16" s="54">
        <f t="shared" si="2"/>
        <v>74.709999999999994</v>
      </c>
      <c r="AN16" s="55"/>
      <c r="AO16" s="52">
        <v>1003.3</v>
      </c>
      <c r="AP16" s="52"/>
      <c r="AQ16" s="52">
        <v>1003.8</v>
      </c>
      <c r="AR16" s="52"/>
      <c r="AS16" s="52">
        <v>1004.6</v>
      </c>
      <c r="AT16" s="52"/>
      <c r="AU16" s="56">
        <v>1004.6</v>
      </c>
      <c r="AV16" s="51" t="str">
        <f t="shared" si="11"/>
        <v/>
      </c>
      <c r="AW16" s="51">
        <f t="shared" si="12"/>
        <v>2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2</v>
      </c>
      <c r="BB16" s="51" t="str">
        <f t="shared" si="17"/>
        <v/>
      </c>
      <c r="BC16" s="51">
        <f t="shared" si="18"/>
        <v>0</v>
      </c>
      <c r="BD16" s="51" t="str">
        <f t="shared" si="19"/>
        <v>ENE02</v>
      </c>
      <c r="BE16" s="177" t="s">
        <v>399</v>
      </c>
      <c r="BF16" s="181">
        <v>2</v>
      </c>
      <c r="BG16" s="114">
        <f t="shared" si="20"/>
        <v>27.35</v>
      </c>
      <c r="BH16" s="115">
        <f t="shared" si="21"/>
        <v>29.15</v>
      </c>
      <c r="BI16" s="450"/>
      <c r="BJ16" s="451" t="s">
        <v>387</v>
      </c>
      <c r="BK16" s="451"/>
      <c r="BL16" s="451" t="s">
        <v>387</v>
      </c>
      <c r="BM16" s="451"/>
      <c r="BN16" s="451" t="s">
        <v>309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24.8</v>
      </c>
      <c r="F17" s="51">
        <v>26</v>
      </c>
      <c r="G17" s="51">
        <v>25.5</v>
      </c>
      <c r="H17" s="51">
        <v>26.8</v>
      </c>
      <c r="I17" s="51">
        <v>28.6</v>
      </c>
      <c r="J17" s="51">
        <v>32.5</v>
      </c>
      <c r="K17" s="51">
        <v>31.9</v>
      </c>
      <c r="L17" s="51">
        <v>30.3</v>
      </c>
      <c r="M17" s="88">
        <f t="shared" si="0"/>
        <v>28.3</v>
      </c>
      <c r="N17" s="51">
        <v>25.6</v>
      </c>
      <c r="O17" s="76">
        <v>33.1</v>
      </c>
      <c r="P17" s="41">
        <v>112</v>
      </c>
      <c r="Q17" s="41">
        <v>115</v>
      </c>
      <c r="R17" s="41">
        <v>115</v>
      </c>
      <c r="S17" s="41">
        <v>115</v>
      </c>
      <c r="T17" s="38">
        <v>115.2</v>
      </c>
      <c r="U17" s="41">
        <v>115.2</v>
      </c>
      <c r="V17" s="41" t="s">
        <v>439</v>
      </c>
      <c r="W17" s="41" t="s">
        <v>410</v>
      </c>
      <c r="X17" s="41" t="s">
        <v>284</v>
      </c>
      <c r="Y17" s="41" t="s">
        <v>359</v>
      </c>
      <c r="Z17" s="41" t="s">
        <v>359</v>
      </c>
      <c r="AA17" s="41" t="s">
        <v>376</v>
      </c>
      <c r="AB17" s="41" t="s">
        <v>405</v>
      </c>
      <c r="AC17" s="37" t="s">
        <v>336</v>
      </c>
      <c r="AD17" s="52">
        <v>96.47</v>
      </c>
      <c r="AE17" s="52">
        <v>98.24</v>
      </c>
      <c r="AF17" s="52">
        <v>97.07</v>
      </c>
      <c r="AG17" s="52">
        <v>96.52</v>
      </c>
      <c r="AH17" s="52">
        <v>88.96</v>
      </c>
      <c r="AI17" s="52">
        <v>70.33</v>
      </c>
      <c r="AJ17" s="52">
        <v>74.930000000000007</v>
      </c>
      <c r="AK17" s="52">
        <v>86.03</v>
      </c>
      <c r="AL17" s="54">
        <f t="shared" si="1"/>
        <v>88.568749999999994</v>
      </c>
      <c r="AM17" s="54">
        <f t="shared" si="2"/>
        <v>70.33</v>
      </c>
      <c r="AN17" s="55">
        <v>1001.4</v>
      </c>
      <c r="AO17" s="52">
        <v>1001</v>
      </c>
      <c r="AP17" s="52">
        <v>1000.9</v>
      </c>
      <c r="AQ17" s="52">
        <v>1003.2</v>
      </c>
      <c r="AR17" s="52">
        <v>1003.4</v>
      </c>
      <c r="AS17" s="52">
        <v>1002.6</v>
      </c>
      <c r="AT17" s="52">
        <v>1001</v>
      </c>
      <c r="AU17" s="56">
        <v>1002.6</v>
      </c>
      <c r="AV17" s="51">
        <f t="shared" si="11"/>
        <v>4</v>
      </c>
      <c r="AW17" s="51">
        <f t="shared" si="12"/>
        <v>2</v>
      </c>
      <c r="AX17" s="51">
        <f t="shared" si="13"/>
        <v>0</v>
      </c>
      <c r="AY17" s="51">
        <f t="shared" si="14"/>
        <v>2</v>
      </c>
      <c r="AZ17" s="51">
        <f t="shared" si="15"/>
        <v>2</v>
      </c>
      <c r="BA17" s="51">
        <f t="shared" si="16"/>
        <v>1</v>
      </c>
      <c r="BB17" s="51">
        <f t="shared" si="17"/>
        <v>4</v>
      </c>
      <c r="BC17" s="51">
        <f t="shared" si="18"/>
        <v>2</v>
      </c>
      <c r="BD17" s="51" t="str">
        <f t="shared" si="19"/>
        <v>NNE04</v>
      </c>
      <c r="BE17" s="177" t="s">
        <v>411</v>
      </c>
      <c r="BF17" s="181">
        <v>4</v>
      </c>
      <c r="BG17" s="114">
        <f t="shared" si="20"/>
        <v>25.774999999999999</v>
      </c>
      <c r="BH17" s="115">
        <f t="shared" si="21"/>
        <v>30.824999999999999</v>
      </c>
      <c r="BI17" s="450" t="s">
        <v>387</v>
      </c>
      <c r="BJ17" s="451" t="s">
        <v>387</v>
      </c>
      <c r="BK17" s="451" t="s">
        <v>387</v>
      </c>
      <c r="BL17" s="451" t="s">
        <v>387</v>
      </c>
      <c r="BM17" s="451" t="s">
        <v>387</v>
      </c>
      <c r="BN17" s="451" t="s">
        <v>331</v>
      </c>
      <c r="BO17" s="451" t="s">
        <v>353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26.2</v>
      </c>
      <c r="G18" s="51"/>
      <c r="H18" s="51">
        <v>27.1</v>
      </c>
      <c r="I18" s="51"/>
      <c r="J18" s="51">
        <v>31.2</v>
      </c>
      <c r="K18" s="51"/>
      <c r="L18" s="51">
        <v>26.5</v>
      </c>
      <c r="M18" s="88">
        <f t="shared" si="0"/>
        <v>27.75</v>
      </c>
      <c r="N18" s="51">
        <v>26</v>
      </c>
      <c r="O18" s="76">
        <v>34.1</v>
      </c>
      <c r="P18" s="41">
        <v>0.4</v>
      </c>
      <c r="Q18" s="41">
        <v>0.4</v>
      </c>
      <c r="R18" s="41">
        <v>0.4</v>
      </c>
      <c r="S18" s="41">
        <v>58</v>
      </c>
      <c r="T18" s="38">
        <v>58.2</v>
      </c>
      <c r="U18" s="41">
        <v>58.2</v>
      </c>
      <c r="V18" s="41"/>
      <c r="W18" s="41" t="s">
        <v>284</v>
      </c>
      <c r="X18" s="41"/>
      <c r="Y18" s="41" t="s">
        <v>329</v>
      </c>
      <c r="Z18" s="41"/>
      <c r="AA18" s="41" t="s">
        <v>376</v>
      </c>
      <c r="AB18" s="41"/>
      <c r="AC18" s="37" t="s">
        <v>284</v>
      </c>
      <c r="AD18" s="52"/>
      <c r="AE18" s="52">
        <v>90.93</v>
      </c>
      <c r="AF18" s="52"/>
      <c r="AG18" s="52">
        <v>90.98</v>
      </c>
      <c r="AH18" s="52"/>
      <c r="AI18" s="52">
        <v>75.260000000000005</v>
      </c>
      <c r="AJ18" s="52"/>
      <c r="AK18" s="52">
        <v>94.82</v>
      </c>
      <c r="AL18" s="54">
        <f t="shared" si="1"/>
        <v>87.997500000000002</v>
      </c>
      <c r="AM18" s="54">
        <f t="shared" si="2"/>
        <v>75.260000000000005</v>
      </c>
      <c r="AN18" s="55"/>
      <c r="AO18" s="52">
        <v>1002.5</v>
      </c>
      <c r="AP18" s="52"/>
      <c r="AQ18" s="52">
        <v>1003.2</v>
      </c>
      <c r="AR18" s="52"/>
      <c r="AS18" s="52">
        <v>1003.3</v>
      </c>
      <c r="AT18" s="52"/>
      <c r="AU18" s="56">
        <v>1003.4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0</v>
      </c>
      <c r="BD18" s="51" t="str">
        <f t="shared" si="19"/>
        <v>NE01</v>
      </c>
      <c r="BE18" s="177" t="s">
        <v>404</v>
      </c>
      <c r="BF18" s="181">
        <v>1</v>
      </c>
      <c r="BG18" s="114">
        <f t="shared" si="20"/>
        <v>26.65</v>
      </c>
      <c r="BH18" s="115">
        <f t="shared" si="21"/>
        <v>28.85</v>
      </c>
      <c r="BI18" s="450"/>
      <c r="BJ18" s="451" t="s">
        <v>387</v>
      </c>
      <c r="BK18" s="451"/>
      <c r="BL18" s="451" t="s">
        <v>387</v>
      </c>
      <c r="BM18" s="451"/>
      <c r="BN18" s="451" t="s">
        <v>309</v>
      </c>
      <c r="BO18" s="451"/>
      <c r="BP18" s="452" t="s">
        <v>437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28.9</v>
      </c>
      <c r="F19" s="51">
        <v>26.8</v>
      </c>
      <c r="G19" s="51">
        <v>27.3</v>
      </c>
      <c r="H19" s="51">
        <v>27.7</v>
      </c>
      <c r="I19" s="51">
        <v>28.7</v>
      </c>
      <c r="J19" s="51">
        <v>31.7</v>
      </c>
      <c r="K19" s="51">
        <v>31.2</v>
      </c>
      <c r="L19" s="51">
        <v>29.8</v>
      </c>
      <c r="M19" s="88">
        <f t="shared" si="0"/>
        <v>29.012499999999999</v>
      </c>
      <c r="N19" s="51">
        <v>26.5</v>
      </c>
      <c r="O19" s="76">
        <v>33.200000000000003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346</v>
      </c>
      <c r="W19" s="41" t="s">
        <v>343</v>
      </c>
      <c r="X19" s="41" t="s">
        <v>402</v>
      </c>
      <c r="Y19" s="41" t="s">
        <v>367</v>
      </c>
      <c r="Z19" s="41" t="s">
        <v>341</v>
      </c>
      <c r="AA19" s="41" t="s">
        <v>343</v>
      </c>
      <c r="AB19" s="41" t="s">
        <v>305</v>
      </c>
      <c r="AC19" s="37" t="s">
        <v>292</v>
      </c>
      <c r="AD19" s="52">
        <v>83.89</v>
      </c>
      <c r="AE19" s="52">
        <v>89.35</v>
      </c>
      <c r="AF19" s="52">
        <v>91.54</v>
      </c>
      <c r="AG19" s="52">
        <v>94.86</v>
      </c>
      <c r="AH19" s="52">
        <v>90.02</v>
      </c>
      <c r="AI19" s="52">
        <v>78.040000000000006</v>
      </c>
      <c r="AJ19" s="52">
        <v>81.239999999999995</v>
      </c>
      <c r="AK19" s="52">
        <v>83.49</v>
      </c>
      <c r="AL19" s="54">
        <f t="shared" si="1"/>
        <v>86.553750000000008</v>
      </c>
      <c r="AM19" s="54">
        <f t="shared" si="2"/>
        <v>78.040000000000006</v>
      </c>
      <c r="AN19" s="55">
        <v>1001.5</v>
      </c>
      <c r="AO19" s="52">
        <v>1003.1</v>
      </c>
      <c r="AP19" s="52">
        <v>1002.9</v>
      </c>
      <c r="AQ19" s="52">
        <v>1003.1</v>
      </c>
      <c r="AR19" s="52">
        <v>1004.5</v>
      </c>
      <c r="AS19" s="52">
        <v>1003.5</v>
      </c>
      <c r="AT19" s="52">
        <v>1002.6</v>
      </c>
      <c r="AU19" s="56">
        <v>1003.8</v>
      </c>
      <c r="AV19" s="51">
        <f t="shared" si="11"/>
        <v>3</v>
      </c>
      <c r="AW19" s="51">
        <f t="shared" si="12"/>
        <v>3</v>
      </c>
      <c r="AX19" s="51">
        <f t="shared" si="13"/>
        <v>1</v>
      </c>
      <c r="AY19" s="51">
        <f t="shared" si="14"/>
        <v>4</v>
      </c>
      <c r="AZ19" s="51">
        <f t="shared" si="15"/>
        <v>3</v>
      </c>
      <c r="BA19" s="51">
        <f t="shared" si="16"/>
        <v>3</v>
      </c>
      <c r="BB19" s="51">
        <f t="shared" si="17"/>
        <v>1</v>
      </c>
      <c r="BC19" s="51">
        <f t="shared" si="18"/>
        <v>2</v>
      </c>
      <c r="BD19" s="51" t="str">
        <f t="shared" si="19"/>
        <v>NW04</v>
      </c>
      <c r="BE19" s="177" t="s">
        <v>342</v>
      </c>
      <c r="BF19" s="181">
        <v>4</v>
      </c>
      <c r="BG19" s="114">
        <f t="shared" si="20"/>
        <v>27.675000000000001</v>
      </c>
      <c r="BH19" s="115">
        <f t="shared" si="21"/>
        <v>30.349999999999998</v>
      </c>
      <c r="BI19" s="450" t="s">
        <v>387</v>
      </c>
      <c r="BJ19" s="451" t="s">
        <v>387</v>
      </c>
      <c r="BK19" s="451" t="s">
        <v>387</v>
      </c>
      <c r="BL19" s="451" t="s">
        <v>387</v>
      </c>
      <c r="BM19" s="451" t="s">
        <v>387</v>
      </c>
      <c r="BN19" s="451" t="s">
        <v>331</v>
      </c>
      <c r="BO19" s="451" t="s">
        <v>289</v>
      </c>
      <c r="BP19" s="452" t="s">
        <v>309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30.1</v>
      </c>
      <c r="F20" s="81">
        <v>29.3</v>
      </c>
      <c r="G20" s="81">
        <v>27.8</v>
      </c>
      <c r="H20" s="81">
        <v>27.6</v>
      </c>
      <c r="I20" s="81">
        <v>30.4</v>
      </c>
      <c r="J20" s="81">
        <v>29.1</v>
      </c>
      <c r="K20" s="81">
        <v>32</v>
      </c>
      <c r="L20" s="81">
        <v>27.5</v>
      </c>
      <c r="M20" s="98">
        <f t="shared" si="0"/>
        <v>29.225000000000001</v>
      </c>
      <c r="N20" s="81">
        <v>27.5</v>
      </c>
      <c r="O20" s="82">
        <v>32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355</v>
      </c>
      <c r="W20" s="63" t="s">
        <v>352</v>
      </c>
      <c r="X20" s="63" t="s">
        <v>355</v>
      </c>
      <c r="Y20" s="63" t="s">
        <v>355</v>
      </c>
      <c r="Z20" s="63" t="s">
        <v>400</v>
      </c>
      <c r="AA20" s="63" t="s">
        <v>355</v>
      </c>
      <c r="AB20" s="63" t="s">
        <v>406</v>
      </c>
      <c r="AC20" s="65" t="s">
        <v>313</v>
      </c>
      <c r="AD20" s="66">
        <v>83.52</v>
      </c>
      <c r="AE20" s="66">
        <v>86.95</v>
      </c>
      <c r="AF20" s="66">
        <v>92.66</v>
      </c>
      <c r="AG20" s="66">
        <v>92.65</v>
      </c>
      <c r="AH20" s="66">
        <v>81.14</v>
      </c>
      <c r="AI20" s="66">
        <v>75.38</v>
      </c>
      <c r="AJ20" s="66">
        <v>77.63</v>
      </c>
      <c r="AK20" s="66">
        <v>92.09</v>
      </c>
      <c r="AL20" s="99">
        <f t="shared" si="1"/>
        <v>85.252499999999998</v>
      </c>
      <c r="AM20" s="99">
        <f t="shared" si="2"/>
        <v>75.38</v>
      </c>
      <c r="AN20" s="67">
        <v>1000.7</v>
      </c>
      <c r="AO20" s="66">
        <v>1001.7</v>
      </c>
      <c r="AP20" s="66">
        <v>1001.4</v>
      </c>
      <c r="AQ20" s="66">
        <v>1002.7</v>
      </c>
      <c r="AR20" s="66">
        <v>1003.7</v>
      </c>
      <c r="AS20" s="66">
        <v>1002.8</v>
      </c>
      <c r="AT20" s="66">
        <v>1001.9</v>
      </c>
      <c r="AU20" s="68">
        <v>1003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1</v>
      </c>
      <c r="BB20" s="81">
        <f t="shared" si="17"/>
        <v>2</v>
      </c>
      <c r="BC20" s="81">
        <f t="shared" si="18"/>
        <v>2</v>
      </c>
      <c r="BD20" s="81" t="str">
        <f t="shared" si="19"/>
        <v>ENE02</v>
      </c>
      <c r="BE20" s="178" t="s">
        <v>399</v>
      </c>
      <c r="BF20" s="182">
        <v>2</v>
      </c>
      <c r="BG20" s="114">
        <f t="shared" si="20"/>
        <v>28.700000000000003</v>
      </c>
      <c r="BH20" s="115">
        <f t="shared" si="21"/>
        <v>29.75</v>
      </c>
      <c r="BI20" s="462" t="s">
        <v>437</v>
      </c>
      <c r="BJ20" s="463" t="s">
        <v>309</v>
      </c>
      <c r="BK20" s="463" t="s">
        <v>433</v>
      </c>
      <c r="BL20" s="463" t="s">
        <v>433</v>
      </c>
      <c r="BM20" s="463" t="s">
        <v>353</v>
      </c>
      <c r="BN20" s="463" t="s">
        <v>331</v>
      </c>
      <c r="BO20" s="463" t="s">
        <v>306</v>
      </c>
      <c r="BP20" s="464" t="s">
        <v>309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28.7</v>
      </c>
      <c r="F21" s="84">
        <v>28.1</v>
      </c>
      <c r="G21" s="84">
        <v>27.1</v>
      </c>
      <c r="H21" s="84">
        <v>27.1</v>
      </c>
      <c r="I21" s="84">
        <v>30</v>
      </c>
      <c r="J21" s="84">
        <v>34.1</v>
      </c>
      <c r="K21" s="84">
        <v>29.1</v>
      </c>
      <c r="L21" s="84">
        <v>27.2</v>
      </c>
      <c r="M21" s="100">
        <f t="shared" si="0"/>
        <v>28.924999999999997</v>
      </c>
      <c r="N21" s="84">
        <v>27.1</v>
      </c>
      <c r="O21" s="85">
        <v>34.700000000000003</v>
      </c>
      <c r="P21" s="57" t="s">
        <v>301</v>
      </c>
      <c r="Q21" s="57" t="s">
        <v>301</v>
      </c>
      <c r="R21" s="57" t="s">
        <v>301</v>
      </c>
      <c r="S21" s="57">
        <v>4</v>
      </c>
      <c r="T21" s="58">
        <v>3.8</v>
      </c>
      <c r="U21" s="57">
        <v>3.8</v>
      </c>
      <c r="V21" s="57" t="s">
        <v>284</v>
      </c>
      <c r="W21" s="57" t="s">
        <v>355</v>
      </c>
      <c r="X21" s="57" t="s">
        <v>284</v>
      </c>
      <c r="Y21" s="57" t="s">
        <v>284</v>
      </c>
      <c r="Z21" s="57" t="s">
        <v>329</v>
      </c>
      <c r="AA21" s="57" t="s">
        <v>355</v>
      </c>
      <c r="AB21" s="57">
        <v>1</v>
      </c>
      <c r="AC21" s="59" t="s">
        <v>284</v>
      </c>
      <c r="AD21" s="60">
        <v>92.16</v>
      </c>
      <c r="AE21" s="60">
        <v>83.8</v>
      </c>
      <c r="AF21" s="60">
        <v>94.84</v>
      </c>
      <c r="AG21" s="60">
        <v>94.84</v>
      </c>
      <c r="AH21" s="60">
        <v>83.51</v>
      </c>
      <c r="AI21" s="60">
        <v>59.88</v>
      </c>
      <c r="AJ21" s="60">
        <v>92.18</v>
      </c>
      <c r="AK21" s="60">
        <v>98.83</v>
      </c>
      <c r="AL21" s="101">
        <f t="shared" si="1"/>
        <v>87.50500000000001</v>
      </c>
      <c r="AM21" s="101">
        <f t="shared" si="2"/>
        <v>59.88</v>
      </c>
      <c r="AN21" s="61">
        <v>1000.6</v>
      </c>
      <c r="AO21" s="60">
        <v>1001.6</v>
      </c>
      <c r="AP21" s="60">
        <v>1001.6</v>
      </c>
      <c r="AQ21" s="60">
        <v>1002.5</v>
      </c>
      <c r="AR21" s="60">
        <v>1003.6</v>
      </c>
      <c r="AS21" s="60">
        <v>1002.4</v>
      </c>
      <c r="AT21" s="60">
        <v>1001.5</v>
      </c>
      <c r="AU21" s="62">
        <v>1003.4</v>
      </c>
      <c r="AV21" s="84">
        <f t="shared" si="11"/>
        <v>0</v>
      </c>
      <c r="AW21" s="84">
        <f t="shared" si="12"/>
        <v>1</v>
      </c>
      <c r="AX21" s="84">
        <f t="shared" si="13"/>
        <v>0</v>
      </c>
      <c r="AY21" s="84">
        <f t="shared" si="14"/>
        <v>0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NW01</v>
      </c>
      <c r="BE21" s="179" t="s">
        <v>342</v>
      </c>
      <c r="BF21" s="183">
        <v>1</v>
      </c>
      <c r="BG21" s="110">
        <f t="shared" si="20"/>
        <v>27.75</v>
      </c>
      <c r="BH21" s="111">
        <f t="shared" si="21"/>
        <v>30.099999999999998</v>
      </c>
      <c r="BI21" s="450" t="s">
        <v>387</v>
      </c>
      <c r="BJ21" s="451" t="s">
        <v>387</v>
      </c>
      <c r="BK21" s="451" t="s">
        <v>387</v>
      </c>
      <c r="BL21" s="451" t="s">
        <v>387</v>
      </c>
      <c r="BM21" s="451" t="s">
        <v>331</v>
      </c>
      <c r="BN21" s="451" t="s">
        <v>321</v>
      </c>
      <c r="BO21" s="451" t="s">
        <v>387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30.5</v>
      </c>
      <c r="F22" s="51">
        <v>29</v>
      </c>
      <c r="G22" s="51">
        <v>27.4</v>
      </c>
      <c r="H22" s="51">
        <v>28</v>
      </c>
      <c r="I22" s="51">
        <v>32.200000000000003</v>
      </c>
      <c r="J22" s="51">
        <v>34</v>
      </c>
      <c r="K22" s="51">
        <v>28.3</v>
      </c>
      <c r="L22" s="51">
        <v>26.8</v>
      </c>
      <c r="M22" s="88">
        <f t="shared" si="0"/>
        <v>29.525000000000006</v>
      </c>
      <c r="N22" s="51">
        <v>26.8</v>
      </c>
      <c r="O22" s="76">
        <v>34.299999999999997</v>
      </c>
      <c r="P22" s="41" t="s">
        <v>301</v>
      </c>
      <c r="Q22" s="41" t="s">
        <v>301</v>
      </c>
      <c r="R22" s="41" t="s">
        <v>301</v>
      </c>
      <c r="S22" s="41">
        <v>2</v>
      </c>
      <c r="T22" s="38">
        <v>2.4</v>
      </c>
      <c r="U22" s="41">
        <v>2.4</v>
      </c>
      <c r="V22" s="41" t="s">
        <v>305</v>
      </c>
      <c r="W22" s="41" t="s">
        <v>390</v>
      </c>
      <c r="X22" s="41" t="s">
        <v>327</v>
      </c>
      <c r="Y22" s="41" t="s">
        <v>391</v>
      </c>
      <c r="Z22" s="41" t="s">
        <v>390</v>
      </c>
      <c r="AA22" s="41" t="s">
        <v>343</v>
      </c>
      <c r="AB22" s="41" t="s">
        <v>315</v>
      </c>
      <c r="AC22" s="37" t="s">
        <v>290</v>
      </c>
      <c r="AD22" s="52">
        <v>70.81</v>
      </c>
      <c r="AE22" s="52">
        <v>84.9</v>
      </c>
      <c r="AF22" s="52">
        <v>87.82</v>
      </c>
      <c r="AG22" s="52">
        <v>89.44</v>
      </c>
      <c r="AH22" s="52">
        <v>67.02</v>
      </c>
      <c r="AI22" s="52">
        <v>67.77</v>
      </c>
      <c r="AJ22" s="52">
        <v>80.87</v>
      </c>
      <c r="AK22" s="52">
        <v>89.35</v>
      </c>
      <c r="AL22" s="54">
        <f t="shared" si="1"/>
        <v>79.747500000000002</v>
      </c>
      <c r="AM22" s="54">
        <f t="shared" si="2"/>
        <v>67.02</v>
      </c>
      <c r="AN22" s="55">
        <v>999.6</v>
      </c>
      <c r="AO22" s="52">
        <v>1000.3</v>
      </c>
      <c r="AP22" s="52">
        <v>1000.4</v>
      </c>
      <c r="AQ22" s="52">
        <v>1002</v>
      </c>
      <c r="AR22" s="52">
        <v>1002.6</v>
      </c>
      <c r="AS22" s="52">
        <v>1002.5</v>
      </c>
      <c r="AT22" s="52">
        <v>1002.4</v>
      </c>
      <c r="AU22" s="56">
        <v>1002.7</v>
      </c>
      <c r="AV22" s="51">
        <f t="shared" si="11"/>
        <v>1</v>
      </c>
      <c r="AW22" s="51">
        <f t="shared" si="12"/>
        <v>1</v>
      </c>
      <c r="AX22" s="51">
        <f t="shared" si="13"/>
        <v>2</v>
      </c>
      <c r="AY22" s="51">
        <f t="shared" si="14"/>
        <v>1</v>
      </c>
      <c r="AZ22" s="51">
        <f t="shared" si="15"/>
        <v>1</v>
      </c>
      <c r="BA22" s="51">
        <f t="shared" si="16"/>
        <v>3</v>
      </c>
      <c r="BB22" s="51">
        <f t="shared" si="17"/>
        <v>3</v>
      </c>
      <c r="BC22" s="51">
        <f t="shared" si="18"/>
        <v>2</v>
      </c>
      <c r="BD22" s="51" t="str">
        <f t="shared" si="19"/>
        <v>NNE03</v>
      </c>
      <c r="BE22" s="177" t="s">
        <v>411</v>
      </c>
      <c r="BF22" s="181">
        <v>3</v>
      </c>
      <c r="BG22" s="114">
        <f t="shared" si="20"/>
        <v>28.725000000000001</v>
      </c>
      <c r="BH22" s="115">
        <f t="shared" si="21"/>
        <v>30.324999999999999</v>
      </c>
      <c r="BI22" s="450" t="s">
        <v>320</v>
      </c>
      <c r="BJ22" s="451" t="s">
        <v>285</v>
      </c>
      <c r="BK22" s="451" t="s">
        <v>312</v>
      </c>
      <c r="BL22" s="451" t="s">
        <v>387</v>
      </c>
      <c r="BM22" s="451" t="s">
        <v>331</v>
      </c>
      <c r="BN22" s="451" t="s">
        <v>321</v>
      </c>
      <c r="BO22" s="451" t="s">
        <v>296</v>
      </c>
      <c r="BP22" s="452" t="s">
        <v>309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28.8</v>
      </c>
      <c r="G23" s="51"/>
      <c r="H23" s="51">
        <v>27.7</v>
      </c>
      <c r="I23" s="51"/>
      <c r="J23" s="51">
        <v>35.700000000000003</v>
      </c>
      <c r="K23" s="51"/>
      <c r="L23" s="51">
        <v>26.6</v>
      </c>
      <c r="M23" s="88">
        <f t="shared" si="0"/>
        <v>29.700000000000003</v>
      </c>
      <c r="N23" s="51">
        <v>26.6</v>
      </c>
      <c r="O23" s="76">
        <v>35.700000000000003</v>
      </c>
      <c r="P23" s="41" t="s">
        <v>301</v>
      </c>
      <c r="Q23" s="41" t="s">
        <v>301</v>
      </c>
      <c r="R23" s="41" t="s">
        <v>301</v>
      </c>
      <c r="S23" s="41">
        <v>6</v>
      </c>
      <c r="T23" s="38">
        <v>5.8</v>
      </c>
      <c r="U23" s="41">
        <v>5.8</v>
      </c>
      <c r="V23" s="41"/>
      <c r="W23" s="41" t="s">
        <v>391</v>
      </c>
      <c r="X23" s="41"/>
      <c r="Y23" s="41" t="s">
        <v>284</v>
      </c>
      <c r="Z23" s="41"/>
      <c r="AA23" s="41" t="s">
        <v>402</v>
      </c>
      <c r="AB23" s="41"/>
      <c r="AC23" s="37" t="s">
        <v>284</v>
      </c>
      <c r="AD23" s="52"/>
      <c r="AE23" s="52">
        <v>84.87</v>
      </c>
      <c r="AF23" s="52"/>
      <c r="AG23" s="52">
        <v>90.49</v>
      </c>
      <c r="AH23" s="52"/>
      <c r="AI23" s="52">
        <v>54.15</v>
      </c>
      <c r="AJ23" s="52"/>
      <c r="AK23" s="52">
        <v>93.14</v>
      </c>
      <c r="AL23" s="54">
        <f t="shared" si="1"/>
        <v>80.662500000000009</v>
      </c>
      <c r="AM23" s="54">
        <f t="shared" si="2"/>
        <v>54.15</v>
      </c>
      <c r="AN23" s="55"/>
      <c r="AO23" s="52">
        <v>1001.3</v>
      </c>
      <c r="AP23" s="52"/>
      <c r="AQ23" s="52">
        <v>1002.4</v>
      </c>
      <c r="AR23" s="52"/>
      <c r="AS23" s="52">
        <v>1001.8</v>
      </c>
      <c r="AT23" s="52"/>
      <c r="AU23" s="56">
        <v>1003.3</v>
      </c>
      <c r="AV23" s="51" t="str">
        <f t="shared" si="11"/>
        <v/>
      </c>
      <c r="AW23" s="51">
        <f t="shared" si="12"/>
        <v>1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0</v>
      </c>
      <c r="BD23" s="51" t="str">
        <f t="shared" si="19"/>
        <v>WSW01</v>
      </c>
      <c r="BE23" s="177" t="s">
        <v>363</v>
      </c>
      <c r="BF23" s="181">
        <v>1</v>
      </c>
      <c r="BG23" s="114">
        <f t="shared" si="20"/>
        <v>28.25</v>
      </c>
      <c r="BH23" s="115">
        <f t="shared" si="21"/>
        <v>31.150000000000002</v>
      </c>
      <c r="BI23" s="450"/>
      <c r="BJ23" s="451" t="s">
        <v>309</v>
      </c>
      <c r="BK23" s="451"/>
      <c r="BL23" s="451" t="s">
        <v>387</v>
      </c>
      <c r="BM23" s="451"/>
      <c r="BN23" s="451" t="s">
        <v>314</v>
      </c>
      <c r="BO23" s="451"/>
      <c r="BP23" s="452" t="s">
        <v>387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30.6</v>
      </c>
      <c r="G24" s="51"/>
      <c r="H24" s="51">
        <v>30.1</v>
      </c>
      <c r="I24" s="51"/>
      <c r="J24" s="51">
        <v>33.700000000000003</v>
      </c>
      <c r="K24" s="51"/>
      <c r="L24" s="51">
        <v>30.6</v>
      </c>
      <c r="M24" s="88">
        <f t="shared" si="0"/>
        <v>31.25</v>
      </c>
      <c r="N24" s="51">
        <v>30</v>
      </c>
      <c r="O24" s="76">
        <v>34.5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334</v>
      </c>
      <c r="X24" s="41"/>
      <c r="Y24" s="41" t="s">
        <v>315</v>
      </c>
      <c r="Z24" s="41"/>
      <c r="AA24" s="41" t="s">
        <v>400</v>
      </c>
      <c r="AB24" s="41"/>
      <c r="AC24" s="37" t="s">
        <v>292</v>
      </c>
      <c r="AD24" s="52"/>
      <c r="AE24" s="52">
        <v>72.099999999999994</v>
      </c>
      <c r="AF24" s="52"/>
      <c r="AG24" s="52">
        <v>76.900000000000006</v>
      </c>
      <c r="AH24" s="52"/>
      <c r="AI24" s="52">
        <v>72.64</v>
      </c>
      <c r="AJ24" s="52"/>
      <c r="AK24" s="52">
        <v>86.56</v>
      </c>
      <c r="AL24" s="54">
        <f>IF(COUNT(AE24,AG24,AI24,AK24)&gt;2,AVERAGE(AD24:AK24),"")</f>
        <v>77.05</v>
      </c>
      <c r="AM24" s="54">
        <f>IF(COUNT(AE24,AG24,AI24,AK24)&gt;2,MIN(AD24:AK24),"")</f>
        <v>72.099999999999994</v>
      </c>
      <c r="AN24" s="55"/>
      <c r="AO24" s="52">
        <v>1001.4</v>
      </c>
      <c r="AP24" s="52"/>
      <c r="AQ24" s="52">
        <v>1002.9</v>
      </c>
      <c r="AR24" s="52"/>
      <c r="AS24" s="52">
        <v>1002.9</v>
      </c>
      <c r="AT24" s="52"/>
      <c r="AU24" s="56">
        <v>1003.1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288</v>
      </c>
      <c r="BF24" s="181">
        <v>5</v>
      </c>
      <c r="BG24" s="114">
        <f t="shared" si="20"/>
        <v>30.35</v>
      </c>
      <c r="BH24" s="115">
        <f t="shared" si="21"/>
        <v>32.150000000000006</v>
      </c>
      <c r="BI24" s="450"/>
      <c r="BJ24" s="451" t="s">
        <v>289</v>
      </c>
      <c r="BK24" s="451"/>
      <c r="BL24" s="451" t="s">
        <v>310</v>
      </c>
      <c r="BM24" s="451"/>
      <c r="BN24" s="451" t="s">
        <v>332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31.7</v>
      </c>
      <c r="F25" s="78">
        <v>30.8</v>
      </c>
      <c r="G25" s="78">
        <v>29.2</v>
      </c>
      <c r="H25" s="78">
        <v>29</v>
      </c>
      <c r="I25" s="78">
        <v>33.4</v>
      </c>
      <c r="J25" s="78">
        <v>34</v>
      </c>
      <c r="K25" s="78">
        <v>28</v>
      </c>
      <c r="L25" s="78">
        <v>28</v>
      </c>
      <c r="M25" s="89">
        <f t="shared" si="0"/>
        <v>30.512499999999999</v>
      </c>
      <c r="N25" s="78">
        <v>28</v>
      </c>
      <c r="O25" s="79">
        <v>35</v>
      </c>
      <c r="P25" s="69" t="s">
        <v>301</v>
      </c>
      <c r="Q25" s="69" t="s">
        <v>301</v>
      </c>
      <c r="R25" s="69" t="s">
        <v>301</v>
      </c>
      <c r="S25" s="69">
        <v>0.6</v>
      </c>
      <c r="T25" s="70">
        <v>0.6</v>
      </c>
      <c r="U25" s="69">
        <v>0.6</v>
      </c>
      <c r="V25" s="69" t="s">
        <v>300</v>
      </c>
      <c r="W25" s="69" t="s">
        <v>315</v>
      </c>
      <c r="X25" s="69" t="s">
        <v>391</v>
      </c>
      <c r="Y25" s="69" t="s">
        <v>295</v>
      </c>
      <c r="Z25" s="69" t="s">
        <v>305</v>
      </c>
      <c r="AA25" s="69" t="s">
        <v>346</v>
      </c>
      <c r="AB25" s="69" t="s">
        <v>319</v>
      </c>
      <c r="AC25" s="71" t="s">
        <v>326</v>
      </c>
      <c r="AD25" s="72">
        <v>61.16</v>
      </c>
      <c r="AE25" s="72">
        <v>65.94</v>
      </c>
      <c r="AF25" s="72">
        <v>76.3</v>
      </c>
      <c r="AG25" s="72">
        <v>83.9</v>
      </c>
      <c r="AH25" s="72">
        <v>60.08</v>
      </c>
      <c r="AI25" s="72">
        <v>59.86</v>
      </c>
      <c r="AJ25" s="72">
        <v>91.04</v>
      </c>
      <c r="AK25" s="72">
        <v>86.83</v>
      </c>
      <c r="AL25" s="87">
        <f t="shared" si="1"/>
        <v>73.138750000000002</v>
      </c>
      <c r="AM25" s="87">
        <f t="shared" si="2"/>
        <v>59.86</v>
      </c>
      <c r="AN25" s="73">
        <v>999.9</v>
      </c>
      <c r="AO25" s="72">
        <v>1000.1</v>
      </c>
      <c r="AP25" s="72">
        <v>999.8</v>
      </c>
      <c r="AQ25" s="72">
        <v>1001</v>
      </c>
      <c r="AR25" s="72">
        <v>1002</v>
      </c>
      <c r="AS25" s="72">
        <v>1001.4</v>
      </c>
      <c r="AT25" s="72">
        <v>1001.4</v>
      </c>
      <c r="AU25" s="74">
        <v>1001.8</v>
      </c>
      <c r="AV25" s="78">
        <f t="shared" ref="AV25:BC25" si="22">IF(RIGHT(V25,2)="","",IF(RIGHT(V25,2)="LG",0,INT(RIGHT(V25,2))))</f>
        <v>4</v>
      </c>
      <c r="AW25" s="78">
        <f t="shared" si="22"/>
        <v>3</v>
      </c>
      <c r="AX25" s="78">
        <f t="shared" si="22"/>
        <v>1</v>
      </c>
      <c r="AY25" s="78">
        <f t="shared" si="22"/>
        <v>1</v>
      </c>
      <c r="AZ25" s="78">
        <f t="shared" si="22"/>
        <v>1</v>
      </c>
      <c r="BA25" s="78">
        <f t="shared" si="22"/>
        <v>3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SSW04</v>
      </c>
      <c r="BE25" s="180" t="s">
        <v>299</v>
      </c>
      <c r="BF25" s="184">
        <v>4</v>
      </c>
      <c r="BG25" s="203">
        <f t="shared" si="20"/>
        <v>30.175000000000001</v>
      </c>
      <c r="BH25" s="204">
        <f t="shared" si="21"/>
        <v>30.85</v>
      </c>
      <c r="BI25" s="453" t="s">
        <v>321</v>
      </c>
      <c r="BJ25" s="454" t="s">
        <v>332</v>
      </c>
      <c r="BK25" s="454" t="s">
        <v>312</v>
      </c>
      <c r="BL25" s="454" t="s">
        <v>289</v>
      </c>
      <c r="BM25" s="454" t="s">
        <v>310</v>
      </c>
      <c r="BN25" s="454" t="s">
        <v>289</v>
      </c>
      <c r="BO25" s="454" t="s">
        <v>309</v>
      </c>
      <c r="BP25" s="455" t="s">
        <v>375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27.4</v>
      </c>
      <c r="F4" s="41">
        <v>26.6</v>
      </c>
      <c r="G4" s="41">
        <v>26.2</v>
      </c>
      <c r="H4" s="41">
        <v>25.7</v>
      </c>
      <c r="I4" s="41">
        <v>29</v>
      </c>
      <c r="J4" s="41">
        <v>34.1</v>
      </c>
      <c r="K4" s="41">
        <v>32.799999999999997</v>
      </c>
      <c r="L4" s="41">
        <v>28.4</v>
      </c>
      <c r="M4" s="88">
        <f t="shared" ref="M4:M25" si="0">IF(COUNT(F4,H4,J4,L4)&gt;=3,AVERAGE(E4:L4),"")</f>
        <v>28.775000000000002</v>
      </c>
      <c r="N4" s="41">
        <v>25.5</v>
      </c>
      <c r="O4" s="53">
        <v>35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354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88.87</v>
      </c>
      <c r="AE4" s="52">
        <v>94.82</v>
      </c>
      <c r="AF4" s="52">
        <v>94.8</v>
      </c>
      <c r="AG4" s="52">
        <v>92.54</v>
      </c>
      <c r="AH4" s="52">
        <v>72.260000000000005</v>
      </c>
      <c r="AI4" s="52">
        <v>59.88</v>
      </c>
      <c r="AJ4" s="52">
        <v>64.790000000000006</v>
      </c>
      <c r="AK4" s="52">
        <v>82.84</v>
      </c>
      <c r="AL4" s="54">
        <f t="shared" ref="AL4:AL25" si="1">IF(COUNT(AE4,AG4,AI4,AK4)&gt;2,AVERAGE(AD4:AK4),"")</f>
        <v>81.350000000000009</v>
      </c>
      <c r="AM4" s="54">
        <f t="shared" ref="AM4:AM25" si="2">IF(COUNT(AE4,AG4,AI4,AK4)&gt;2,MIN(AD4:AK4),"")</f>
        <v>59.88</v>
      </c>
      <c r="AN4" s="55">
        <v>999.1</v>
      </c>
      <c r="AO4" s="52">
        <v>998.9</v>
      </c>
      <c r="AP4" s="52">
        <v>998.4</v>
      </c>
      <c r="AQ4" s="52">
        <v>998.7</v>
      </c>
      <c r="AR4" s="52">
        <v>999.2</v>
      </c>
      <c r="AS4" s="52">
        <v>997.7</v>
      </c>
      <c r="AT4" s="52">
        <v>996.5</v>
      </c>
      <c r="AU4" s="56">
        <v>997.3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2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NW02</v>
      </c>
      <c r="BE4" s="177" t="s">
        <v>342</v>
      </c>
      <c r="BF4" s="181">
        <v>2</v>
      </c>
      <c r="BG4" s="114">
        <f t="shared" ref="BG4:BG10" si="5">IF(COUNT(F4,H4)&gt;=1,AVERAGE(E4:H4),"")</f>
        <v>26.475000000000001</v>
      </c>
      <c r="BH4" s="115">
        <f t="shared" ref="BH4:BH10" si="6">IF(COUNT(J4,L4)&gt;=1,AVERAGE(I4:L4),"")</f>
        <v>31.075000000000003</v>
      </c>
      <c r="BI4" s="459" t="s">
        <v>309</v>
      </c>
      <c r="BJ4" s="460" t="s">
        <v>387</v>
      </c>
      <c r="BK4" s="460" t="s">
        <v>387</v>
      </c>
      <c r="BL4" s="460" t="s">
        <v>387</v>
      </c>
      <c r="BM4" s="460" t="s">
        <v>331</v>
      </c>
      <c r="BN4" s="460" t="s">
        <v>331</v>
      </c>
      <c r="BO4" s="460" t="s">
        <v>387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30</v>
      </c>
      <c r="G5" s="41"/>
      <c r="H5" s="41">
        <v>28.6</v>
      </c>
      <c r="I5" s="41"/>
      <c r="J5" s="41">
        <v>34.1</v>
      </c>
      <c r="K5" s="41"/>
      <c r="L5" s="41">
        <v>29.2</v>
      </c>
      <c r="M5" s="88">
        <f t="shared" si="0"/>
        <v>30.475000000000001</v>
      </c>
      <c r="N5" s="41">
        <v>27.8</v>
      </c>
      <c r="O5" s="53">
        <v>34.799999999999997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284</v>
      </c>
      <c r="X5" s="41"/>
      <c r="Y5" s="41" t="s">
        <v>284</v>
      </c>
      <c r="Z5" s="41"/>
      <c r="AA5" s="41" t="s">
        <v>355</v>
      </c>
      <c r="AB5" s="41"/>
      <c r="AC5" s="37" t="s">
        <v>369</v>
      </c>
      <c r="AD5" s="52"/>
      <c r="AE5" s="52">
        <v>79.2</v>
      </c>
      <c r="AF5" s="52"/>
      <c r="AG5" s="52">
        <v>79</v>
      </c>
      <c r="AH5" s="52"/>
      <c r="AI5" s="52">
        <v>59.88</v>
      </c>
      <c r="AJ5" s="52"/>
      <c r="AK5" s="52">
        <v>73.61</v>
      </c>
      <c r="AL5" s="54">
        <f t="shared" si="1"/>
        <v>72.922499999999999</v>
      </c>
      <c r="AM5" s="54">
        <f t="shared" si="2"/>
        <v>59.88</v>
      </c>
      <c r="AN5" s="55"/>
      <c r="AO5" s="52">
        <v>997.8</v>
      </c>
      <c r="AP5" s="52"/>
      <c r="AQ5" s="52">
        <v>998.2</v>
      </c>
      <c r="AR5" s="52"/>
      <c r="AS5" s="52">
        <v>998.4</v>
      </c>
      <c r="AT5" s="52"/>
      <c r="AU5" s="56">
        <v>998.2</v>
      </c>
      <c r="AV5" s="51" t="str">
        <f t="shared" si="3"/>
        <v/>
      </c>
      <c r="AW5" s="51">
        <f t="shared" si="3"/>
        <v>0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29.3</v>
      </c>
      <c r="BH5" s="115">
        <f t="shared" si="6"/>
        <v>31.65</v>
      </c>
      <c r="BI5" s="450"/>
      <c r="BJ5" s="451" t="s">
        <v>309</v>
      </c>
      <c r="BK5" s="451"/>
      <c r="BL5" s="451" t="s">
        <v>331</v>
      </c>
      <c r="BM5" s="451"/>
      <c r="BN5" s="451" t="s">
        <v>310</v>
      </c>
      <c r="BO5" s="451"/>
      <c r="BP5" s="452" t="s">
        <v>321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31.6</v>
      </c>
      <c r="G6" s="41"/>
      <c r="H6" s="41">
        <v>30.5</v>
      </c>
      <c r="I6" s="41"/>
      <c r="J6" s="41">
        <v>35.6</v>
      </c>
      <c r="K6" s="41"/>
      <c r="L6" s="41">
        <v>31.2</v>
      </c>
      <c r="M6" s="88">
        <f t="shared" si="0"/>
        <v>32.225000000000001</v>
      </c>
      <c r="N6" s="41">
        <v>30.2</v>
      </c>
      <c r="O6" s="53">
        <v>36.5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284</v>
      </c>
      <c r="X6" s="41"/>
      <c r="Y6" s="41" t="s">
        <v>355</v>
      </c>
      <c r="Z6" s="41"/>
      <c r="AA6" s="41" t="s">
        <v>284</v>
      </c>
      <c r="AB6" s="41"/>
      <c r="AC6" s="37" t="s">
        <v>344</v>
      </c>
      <c r="AD6" s="52"/>
      <c r="AE6" s="52">
        <v>67.7</v>
      </c>
      <c r="AF6" s="52"/>
      <c r="AG6" s="52">
        <v>69.55</v>
      </c>
      <c r="AH6" s="52"/>
      <c r="AI6" s="52">
        <v>40.43</v>
      </c>
      <c r="AJ6" s="52"/>
      <c r="AK6" s="52">
        <v>64.849999999999994</v>
      </c>
      <c r="AL6" s="54">
        <f t="shared" si="1"/>
        <v>60.6325</v>
      </c>
      <c r="AM6" s="54">
        <f t="shared" si="2"/>
        <v>40.43</v>
      </c>
      <c r="AN6" s="55"/>
      <c r="AO6" s="52">
        <v>996.3</v>
      </c>
      <c r="AP6" s="52"/>
      <c r="AQ6" s="52">
        <v>997.2</v>
      </c>
      <c r="AR6" s="52"/>
      <c r="AS6" s="52">
        <v>997.5</v>
      </c>
      <c r="AT6" s="52"/>
      <c r="AU6" s="56">
        <v>997.4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0</v>
      </c>
      <c r="BB6" s="51" t="str">
        <f t="shared" si="3"/>
        <v/>
      </c>
      <c r="BC6" s="51">
        <f t="shared" si="3"/>
        <v>3</v>
      </c>
      <c r="BD6" s="51" t="str">
        <f t="shared" si="4"/>
        <v>SE03</v>
      </c>
      <c r="BE6" s="177" t="s">
        <v>303</v>
      </c>
      <c r="BF6" s="181">
        <v>3</v>
      </c>
      <c r="BG6" s="114">
        <f t="shared" si="5"/>
        <v>31.05</v>
      </c>
      <c r="BH6" s="115">
        <f t="shared" si="6"/>
        <v>33.4</v>
      </c>
      <c r="BI6" s="450"/>
      <c r="BJ6" s="451" t="s">
        <v>309</v>
      </c>
      <c r="BK6" s="451"/>
      <c r="BL6" s="451" t="s">
        <v>309</v>
      </c>
      <c r="BM6" s="451"/>
      <c r="BN6" s="451" t="s">
        <v>309</v>
      </c>
      <c r="BO6" s="451"/>
      <c r="BP6" s="452" t="s">
        <v>309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29</v>
      </c>
      <c r="G7" s="51"/>
      <c r="H7" s="51">
        <v>27.6</v>
      </c>
      <c r="I7" s="51"/>
      <c r="J7" s="51">
        <v>35.200000000000003</v>
      </c>
      <c r="K7" s="51"/>
      <c r="L7" s="51">
        <v>30.6</v>
      </c>
      <c r="M7" s="88">
        <f t="shared" si="0"/>
        <v>30.6</v>
      </c>
      <c r="N7" s="51">
        <v>27.2</v>
      </c>
      <c r="O7" s="76">
        <v>35.4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323</v>
      </c>
      <c r="X7" s="41"/>
      <c r="Y7" s="41" t="s">
        <v>284</v>
      </c>
      <c r="Z7" s="41"/>
      <c r="AA7" s="41" t="s">
        <v>284</v>
      </c>
      <c r="AB7" s="41"/>
      <c r="AC7" s="37" t="s">
        <v>302</v>
      </c>
      <c r="AD7" s="52"/>
      <c r="AE7" s="52">
        <v>73.58</v>
      </c>
      <c r="AF7" s="52"/>
      <c r="AG7" s="52">
        <v>87.31</v>
      </c>
      <c r="AH7" s="52"/>
      <c r="AI7" s="52">
        <v>49.36</v>
      </c>
      <c r="AJ7" s="52"/>
      <c r="AK7" s="52">
        <v>69.569999999999993</v>
      </c>
      <c r="AL7" s="54">
        <f t="shared" si="1"/>
        <v>69.954999999999998</v>
      </c>
      <c r="AM7" s="54">
        <f t="shared" si="2"/>
        <v>49.36</v>
      </c>
      <c r="AN7" s="55"/>
      <c r="AO7" s="52">
        <v>998</v>
      </c>
      <c r="AP7" s="52"/>
      <c r="AQ7" s="52">
        <v>998.3</v>
      </c>
      <c r="AR7" s="52"/>
      <c r="AS7" s="52">
        <v>997.8</v>
      </c>
      <c r="AT7" s="52"/>
      <c r="AU7" s="56">
        <v>997.7</v>
      </c>
      <c r="AV7" s="51" t="str">
        <f t="shared" si="3"/>
        <v/>
      </c>
      <c r="AW7" s="51">
        <f t="shared" si="3"/>
        <v>1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1</v>
      </c>
      <c r="BD7" s="51" t="str">
        <f t="shared" si="4"/>
        <v>W01</v>
      </c>
      <c r="BE7" s="177" t="s">
        <v>317</v>
      </c>
      <c r="BF7" s="181">
        <v>1</v>
      </c>
      <c r="BG7" s="114">
        <f t="shared" si="5"/>
        <v>28.3</v>
      </c>
      <c r="BH7" s="115">
        <f t="shared" si="6"/>
        <v>32.900000000000006</v>
      </c>
      <c r="BI7" s="450"/>
      <c r="BJ7" s="451" t="s">
        <v>309</v>
      </c>
      <c r="BK7" s="451"/>
      <c r="BL7" s="451" t="s">
        <v>309</v>
      </c>
      <c r="BM7" s="451"/>
      <c r="BN7" s="451" t="s">
        <v>289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31.6</v>
      </c>
      <c r="F8" s="51">
        <v>30.9</v>
      </c>
      <c r="G8" s="51">
        <v>29.6</v>
      </c>
      <c r="H8" s="51">
        <v>29.5</v>
      </c>
      <c r="I8" s="51">
        <v>33.200000000000003</v>
      </c>
      <c r="J8" s="51">
        <v>35.1</v>
      </c>
      <c r="K8" s="51">
        <v>35.200000000000003</v>
      </c>
      <c r="L8" s="51">
        <v>31.3</v>
      </c>
      <c r="M8" s="88">
        <f t="shared" si="0"/>
        <v>32.050000000000004</v>
      </c>
      <c r="N8" s="51">
        <v>28.7</v>
      </c>
      <c r="O8" s="76">
        <v>36.4</v>
      </c>
      <c r="P8" s="41" t="s">
        <v>301</v>
      </c>
      <c r="Q8" s="41" t="s">
        <v>301</v>
      </c>
      <c r="R8" s="41" t="s">
        <v>301</v>
      </c>
      <c r="S8" s="41">
        <v>0</v>
      </c>
      <c r="T8" s="38">
        <v>0</v>
      </c>
      <c r="U8" s="41">
        <v>0</v>
      </c>
      <c r="V8" s="41" t="s">
        <v>313</v>
      </c>
      <c r="W8" s="41" t="s">
        <v>398</v>
      </c>
      <c r="X8" s="41" t="s">
        <v>398</v>
      </c>
      <c r="Y8" s="41" t="s">
        <v>326</v>
      </c>
      <c r="Z8" s="41" t="s">
        <v>398</v>
      </c>
      <c r="AA8" s="41" t="s">
        <v>354</v>
      </c>
      <c r="AB8" s="41" t="s">
        <v>329</v>
      </c>
      <c r="AC8" s="37" t="s">
        <v>376</v>
      </c>
      <c r="AD8" s="52">
        <v>67.3</v>
      </c>
      <c r="AE8" s="52">
        <v>70.459999999999994</v>
      </c>
      <c r="AF8" s="52">
        <v>71.069999999999993</v>
      </c>
      <c r="AG8" s="52">
        <v>73.66</v>
      </c>
      <c r="AH8" s="52">
        <v>57.22</v>
      </c>
      <c r="AI8" s="52">
        <v>49.04</v>
      </c>
      <c r="AJ8" s="52">
        <v>42.9</v>
      </c>
      <c r="AK8" s="52">
        <v>64.48</v>
      </c>
      <c r="AL8" s="54">
        <f t="shared" si="1"/>
        <v>62.016250000000007</v>
      </c>
      <c r="AM8" s="54">
        <f t="shared" si="2"/>
        <v>42.9</v>
      </c>
      <c r="AN8" s="55">
        <v>998</v>
      </c>
      <c r="AO8" s="52">
        <v>997.2</v>
      </c>
      <c r="AP8" s="52">
        <v>996.6</v>
      </c>
      <c r="AQ8" s="52">
        <v>998</v>
      </c>
      <c r="AR8" s="52">
        <v>998.8</v>
      </c>
      <c r="AS8" s="52">
        <v>998</v>
      </c>
      <c r="AT8" s="52">
        <v>996.3</v>
      </c>
      <c r="AU8" s="56">
        <v>998.2</v>
      </c>
      <c r="AV8" s="51">
        <f t="shared" si="3"/>
        <v>2</v>
      </c>
      <c r="AW8" s="51">
        <f t="shared" si="3"/>
        <v>2</v>
      </c>
      <c r="AX8" s="51">
        <f t="shared" si="3"/>
        <v>2</v>
      </c>
      <c r="AY8" s="51">
        <f t="shared" si="3"/>
        <v>2</v>
      </c>
      <c r="AZ8" s="51">
        <f t="shared" si="3"/>
        <v>2</v>
      </c>
      <c r="BA8" s="51">
        <f t="shared" si="3"/>
        <v>2</v>
      </c>
      <c r="BB8" s="51">
        <f t="shared" si="3"/>
        <v>1</v>
      </c>
      <c r="BC8" s="51">
        <f t="shared" si="3"/>
        <v>1</v>
      </c>
      <c r="BD8" s="51" t="str">
        <f t="shared" si="4"/>
        <v>SW02</v>
      </c>
      <c r="BE8" s="177" t="s">
        <v>297</v>
      </c>
      <c r="BF8" s="181">
        <v>2</v>
      </c>
      <c r="BG8" s="114">
        <f t="shared" si="5"/>
        <v>30.4</v>
      </c>
      <c r="BH8" s="115">
        <f t="shared" si="6"/>
        <v>33.700000000000003</v>
      </c>
      <c r="BI8" s="450" t="s">
        <v>310</v>
      </c>
      <c r="BJ8" s="451" t="s">
        <v>289</v>
      </c>
      <c r="BK8" s="451" t="s">
        <v>310</v>
      </c>
      <c r="BL8" s="451" t="s">
        <v>310</v>
      </c>
      <c r="BM8" s="451" t="s">
        <v>289</v>
      </c>
      <c r="BN8" s="451" t="s">
        <v>321</v>
      </c>
      <c r="BO8" s="451" t="s">
        <v>321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29.3</v>
      </c>
      <c r="G9" s="51"/>
      <c r="H9" s="51">
        <v>27.2</v>
      </c>
      <c r="I9" s="51"/>
      <c r="J9" s="51">
        <v>34.299999999999997</v>
      </c>
      <c r="K9" s="51"/>
      <c r="L9" s="51">
        <v>31.4</v>
      </c>
      <c r="M9" s="88">
        <f t="shared" si="0"/>
        <v>30.549999999999997</v>
      </c>
      <c r="N9" s="51">
        <v>27.1</v>
      </c>
      <c r="O9" s="76">
        <v>36.700000000000003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354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83.93</v>
      </c>
      <c r="AF9" s="52"/>
      <c r="AG9" s="52">
        <v>92.62</v>
      </c>
      <c r="AH9" s="52"/>
      <c r="AI9" s="52">
        <v>56.79</v>
      </c>
      <c r="AJ9" s="52"/>
      <c r="AK9" s="52">
        <v>72.239999999999995</v>
      </c>
      <c r="AL9" s="54">
        <f t="shared" si="1"/>
        <v>76.394999999999996</v>
      </c>
      <c r="AM9" s="54">
        <f t="shared" si="2"/>
        <v>56.79</v>
      </c>
      <c r="AN9" s="55"/>
      <c r="AO9" s="52">
        <v>997.7</v>
      </c>
      <c r="AP9" s="52"/>
      <c r="AQ9" s="52">
        <v>998.2</v>
      </c>
      <c r="AR9" s="52"/>
      <c r="AS9" s="52">
        <v>998.7</v>
      </c>
      <c r="AT9" s="52"/>
      <c r="AU9" s="56">
        <v>998.6</v>
      </c>
      <c r="AV9" s="51" t="str">
        <f t="shared" si="3"/>
        <v/>
      </c>
      <c r="AW9" s="51">
        <f t="shared" si="3"/>
        <v>2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NW02</v>
      </c>
      <c r="BE9" s="177" t="s">
        <v>342</v>
      </c>
      <c r="BF9" s="181">
        <v>2</v>
      </c>
      <c r="BG9" s="114">
        <f t="shared" si="5"/>
        <v>28.25</v>
      </c>
      <c r="BH9" s="115">
        <f t="shared" si="6"/>
        <v>32.849999999999994</v>
      </c>
      <c r="BI9" s="450"/>
      <c r="BJ9" s="451" t="s">
        <v>331</v>
      </c>
      <c r="BK9" s="451"/>
      <c r="BL9" s="451" t="s">
        <v>309</v>
      </c>
      <c r="BM9" s="451"/>
      <c r="BN9" s="451" t="s">
        <v>309</v>
      </c>
      <c r="BO9" s="451"/>
      <c r="BP9" s="452" t="s">
        <v>309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31.9</v>
      </c>
      <c r="G10" s="51"/>
      <c r="H10" s="51">
        <v>29.9</v>
      </c>
      <c r="I10" s="51"/>
      <c r="J10" s="51">
        <v>36</v>
      </c>
      <c r="K10" s="51"/>
      <c r="L10" s="51">
        <v>32</v>
      </c>
      <c r="M10" s="88">
        <f t="shared" si="0"/>
        <v>32.450000000000003</v>
      </c>
      <c r="N10" s="51">
        <v>29.7</v>
      </c>
      <c r="O10" s="76">
        <v>36.200000000000003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311</v>
      </c>
      <c r="AB10" s="41"/>
      <c r="AC10" s="37" t="s">
        <v>302</v>
      </c>
      <c r="AD10" s="52"/>
      <c r="AE10" s="52">
        <v>64.22</v>
      </c>
      <c r="AF10" s="52"/>
      <c r="AG10" s="52">
        <v>78.709999999999994</v>
      </c>
      <c r="AH10" s="52"/>
      <c r="AI10" s="52">
        <v>54.87</v>
      </c>
      <c r="AJ10" s="52"/>
      <c r="AK10" s="52">
        <v>71.92</v>
      </c>
      <c r="AL10" s="54">
        <f t="shared" si="1"/>
        <v>67.430000000000007</v>
      </c>
      <c r="AM10" s="54">
        <f t="shared" si="2"/>
        <v>54.87</v>
      </c>
      <c r="AN10" s="55"/>
      <c r="AO10" s="52">
        <v>997</v>
      </c>
      <c r="AP10" s="52"/>
      <c r="AQ10" s="52">
        <v>997.3</v>
      </c>
      <c r="AR10" s="52"/>
      <c r="AS10" s="52">
        <v>997.8</v>
      </c>
      <c r="AT10" s="52"/>
      <c r="AU10" s="56">
        <v>997.2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1</v>
      </c>
      <c r="BD10" s="51" t="str">
        <f t="shared" si="4"/>
        <v>SSE01</v>
      </c>
      <c r="BE10" s="177" t="s">
        <v>294</v>
      </c>
      <c r="BF10" s="181">
        <v>1</v>
      </c>
      <c r="BG10" s="114">
        <f t="shared" si="5"/>
        <v>30.9</v>
      </c>
      <c r="BH10" s="115">
        <f t="shared" si="6"/>
        <v>34</v>
      </c>
      <c r="BI10" s="450"/>
      <c r="BJ10" s="451" t="s">
        <v>332</v>
      </c>
      <c r="BK10" s="451"/>
      <c r="BL10" s="451" t="s">
        <v>310</v>
      </c>
      <c r="BM10" s="451"/>
      <c r="BN10" s="451" t="s">
        <v>293</v>
      </c>
      <c r="BO10" s="451"/>
      <c r="BP10" s="452" t="s">
        <v>387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30.4</v>
      </c>
      <c r="G11" s="51"/>
      <c r="H11" s="51">
        <v>30.7</v>
      </c>
      <c r="I11" s="51"/>
      <c r="J11" s="51">
        <v>34.4</v>
      </c>
      <c r="K11" s="51"/>
      <c r="L11" s="51">
        <v>30.1</v>
      </c>
      <c r="M11" s="88">
        <f t="shared" si="0"/>
        <v>31.4</v>
      </c>
      <c r="N11" s="51">
        <v>29.2</v>
      </c>
      <c r="O11" s="76">
        <v>34.799999999999997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395</v>
      </c>
      <c r="X11" s="41"/>
      <c r="Y11" s="41" t="s">
        <v>398</v>
      </c>
      <c r="Z11" s="41"/>
      <c r="AA11" s="41" t="s">
        <v>367</v>
      </c>
      <c r="AB11" s="41"/>
      <c r="AC11" s="37" t="s">
        <v>329</v>
      </c>
      <c r="AD11" s="52"/>
      <c r="AE11" s="52">
        <v>76.040000000000006</v>
      </c>
      <c r="AF11" s="52"/>
      <c r="AG11" s="52">
        <v>65.92</v>
      </c>
      <c r="AH11" s="52"/>
      <c r="AI11" s="52">
        <v>45.96</v>
      </c>
      <c r="AJ11" s="52"/>
      <c r="AK11" s="52">
        <v>64.22</v>
      </c>
      <c r="AL11" s="54">
        <f t="shared" ref="AL11" si="7">IF(COUNT(AE11,AG11,AI11,AK11)&gt;2,AVERAGE(AD11:AK11),"")</f>
        <v>63.035000000000004</v>
      </c>
      <c r="AM11" s="54">
        <f t="shared" ref="AM11" si="8">IF(COUNT(AE11,AG11,AI11,AK11)&gt;2,MIN(AD11:AK11),"")</f>
        <v>45.96</v>
      </c>
      <c r="AN11" s="55"/>
      <c r="AO11" s="52">
        <v>997.1</v>
      </c>
      <c r="AP11" s="52"/>
      <c r="AQ11" s="52">
        <v>997.9</v>
      </c>
      <c r="AR11" s="52"/>
      <c r="AS11" s="52">
        <v>997.6</v>
      </c>
      <c r="AT11" s="52"/>
      <c r="AU11" s="56">
        <v>998.4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342</v>
      </c>
      <c r="BF11" s="181">
        <v>4</v>
      </c>
      <c r="BG11" s="112">
        <f t="shared" ref="BG11" si="9">IF(COUNT(F11,H11)&gt;=1,AVERAGE(E11:H11),"")</f>
        <v>30.549999999999997</v>
      </c>
      <c r="BH11" s="113">
        <f t="shared" ref="BH11" si="10">IF(COUNT(J11,L11)&gt;=1,AVERAGE(I11:L11),"")</f>
        <v>32.25</v>
      </c>
      <c r="BI11" s="462"/>
      <c r="BJ11" s="463" t="s">
        <v>310</v>
      </c>
      <c r="BK11" s="463"/>
      <c r="BL11" s="463" t="s">
        <v>310</v>
      </c>
      <c r="BM11" s="463"/>
      <c r="BN11" s="463" t="s">
        <v>310</v>
      </c>
      <c r="BO11" s="463"/>
      <c r="BP11" s="464" t="s">
        <v>437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27.1</v>
      </c>
      <c r="G12" s="84"/>
      <c r="H12" s="84">
        <v>26.2</v>
      </c>
      <c r="I12" s="84"/>
      <c r="J12" s="84">
        <v>32.6</v>
      </c>
      <c r="K12" s="84"/>
      <c r="L12" s="84">
        <v>26.7</v>
      </c>
      <c r="M12" s="100">
        <f t="shared" si="0"/>
        <v>28.150000000000002</v>
      </c>
      <c r="N12" s="84">
        <v>25.9</v>
      </c>
      <c r="O12" s="85">
        <v>36</v>
      </c>
      <c r="P12" s="57" t="s">
        <v>301</v>
      </c>
      <c r="Q12" s="57" t="s">
        <v>301</v>
      </c>
      <c r="R12" s="57" t="s">
        <v>301</v>
      </c>
      <c r="S12" s="57">
        <v>7</v>
      </c>
      <c r="T12" s="58">
        <v>6.6</v>
      </c>
      <c r="U12" s="57">
        <v>6.6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369</v>
      </c>
      <c r="AD12" s="60"/>
      <c r="AE12" s="60">
        <v>93.17</v>
      </c>
      <c r="AF12" s="60"/>
      <c r="AG12" s="60">
        <v>94.24</v>
      </c>
      <c r="AH12" s="60"/>
      <c r="AI12" s="60">
        <v>64.75</v>
      </c>
      <c r="AJ12" s="60"/>
      <c r="AK12" s="60">
        <v>88.81</v>
      </c>
      <c r="AL12" s="101">
        <f t="shared" si="1"/>
        <v>85.242500000000007</v>
      </c>
      <c r="AM12" s="101">
        <f t="shared" si="2"/>
        <v>64.75</v>
      </c>
      <c r="AN12" s="61"/>
      <c r="AO12" s="60">
        <v>999.5</v>
      </c>
      <c r="AP12" s="60"/>
      <c r="AQ12" s="60">
        <v>999.7</v>
      </c>
      <c r="AR12" s="60"/>
      <c r="AS12" s="60">
        <v>998.9</v>
      </c>
      <c r="AT12" s="60"/>
      <c r="AU12" s="62">
        <v>1000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2</v>
      </c>
      <c r="BD12" s="84" t="str">
        <f t="shared" ref="BD12:BD23" si="19">IF(COUNT(AV12:BC12)=0,"",IF(MAX(AV12:BC12)=0,"LG",IF(MAX(AV12:BC12)=0,"",INDEX(V12:AC12,1,MATCH(MAX(AV12:BC12),AV12:BC12,0)))))</f>
        <v>ESE02</v>
      </c>
      <c r="BE12" s="179" t="s">
        <v>348</v>
      </c>
      <c r="BF12" s="183">
        <v>2</v>
      </c>
      <c r="BG12" s="114">
        <f t="shared" ref="BG12:BG25" si="20">IF(COUNT(F12,H12)&gt;=1,AVERAGE(E12:H12),"")</f>
        <v>26.65</v>
      </c>
      <c r="BH12" s="115">
        <f t="shared" ref="BH12:BH25" si="21">IF(COUNT(J12,L12)&gt;=1,AVERAGE(I12:L12),"")</f>
        <v>29.65</v>
      </c>
      <c r="BI12" s="465"/>
      <c r="BJ12" s="466" t="s">
        <v>331</v>
      </c>
      <c r="BK12" s="466"/>
      <c r="BL12" s="466" t="s">
        <v>309</v>
      </c>
      <c r="BM12" s="466"/>
      <c r="BN12" s="466" t="s">
        <v>435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</v>
      </c>
      <c r="F13" s="51">
        <v>27</v>
      </c>
      <c r="G13" s="51">
        <v>26.4</v>
      </c>
      <c r="H13" s="51">
        <v>26.1</v>
      </c>
      <c r="I13" s="51">
        <v>30.4</v>
      </c>
      <c r="J13" s="51">
        <v>36.4</v>
      </c>
      <c r="K13" s="51">
        <v>38.200000000000003</v>
      </c>
      <c r="L13" s="51">
        <v>34.9</v>
      </c>
      <c r="M13" s="88">
        <f t="shared" si="0"/>
        <v>30.925000000000001</v>
      </c>
      <c r="N13" s="51">
        <v>26.1</v>
      </c>
      <c r="O13" s="76">
        <v>39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295</v>
      </c>
      <c r="W13" s="41" t="s">
        <v>284</v>
      </c>
      <c r="X13" s="41" t="s">
        <v>323</v>
      </c>
      <c r="Y13" s="41" t="s">
        <v>284</v>
      </c>
      <c r="Z13" s="41" t="s">
        <v>352</v>
      </c>
      <c r="AA13" s="41" t="s">
        <v>323</v>
      </c>
      <c r="AB13" s="41" t="s">
        <v>284</v>
      </c>
      <c r="AC13" s="37" t="s">
        <v>284</v>
      </c>
      <c r="AD13" s="52">
        <v>87.35</v>
      </c>
      <c r="AE13" s="52">
        <v>91.52</v>
      </c>
      <c r="AF13" s="52">
        <v>90.94</v>
      </c>
      <c r="AG13" s="52">
        <v>90.92</v>
      </c>
      <c r="AH13" s="52">
        <v>71.64</v>
      </c>
      <c r="AI13" s="52">
        <v>51.79</v>
      </c>
      <c r="AJ13" s="52">
        <v>44.76</v>
      </c>
      <c r="AK13" s="52">
        <v>62.59</v>
      </c>
      <c r="AL13" s="54">
        <f t="shared" si="1"/>
        <v>73.938750000000013</v>
      </c>
      <c r="AM13" s="54">
        <f t="shared" si="2"/>
        <v>44.76</v>
      </c>
      <c r="AN13" s="55">
        <v>1000.4</v>
      </c>
      <c r="AO13" s="52">
        <v>999.8</v>
      </c>
      <c r="AP13" s="52">
        <v>999.2</v>
      </c>
      <c r="AQ13" s="52">
        <v>999.7</v>
      </c>
      <c r="AR13" s="52">
        <v>1000.3</v>
      </c>
      <c r="AS13" s="52">
        <v>997.7</v>
      </c>
      <c r="AT13" s="52">
        <v>994.9</v>
      </c>
      <c r="AU13" s="56">
        <v>995.7</v>
      </c>
      <c r="AV13" s="51">
        <f t="shared" si="11"/>
        <v>1</v>
      </c>
      <c r="AW13" s="51">
        <f t="shared" si="12"/>
        <v>0</v>
      </c>
      <c r="AX13" s="51">
        <f t="shared" si="13"/>
        <v>1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SW01</v>
      </c>
      <c r="BE13" s="177" t="s">
        <v>297</v>
      </c>
      <c r="BF13" s="181">
        <v>1</v>
      </c>
      <c r="BG13" s="114">
        <f t="shared" si="20"/>
        <v>26.875</v>
      </c>
      <c r="BH13" s="115">
        <f t="shared" si="21"/>
        <v>34.975000000000001</v>
      </c>
      <c r="BI13" s="450" t="s">
        <v>331</v>
      </c>
      <c r="BJ13" s="451" t="s">
        <v>331</v>
      </c>
      <c r="BK13" s="451" t="s">
        <v>331</v>
      </c>
      <c r="BL13" s="451" t="s">
        <v>309</v>
      </c>
      <c r="BM13" s="451" t="s">
        <v>310</v>
      </c>
      <c r="BN13" s="451" t="s">
        <v>321</v>
      </c>
      <c r="BO13" s="451" t="s">
        <v>321</v>
      </c>
      <c r="BP13" s="452" t="s">
        <v>331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27.6</v>
      </c>
      <c r="G14" s="51"/>
      <c r="H14" s="51">
        <v>27.2</v>
      </c>
      <c r="I14" s="51"/>
      <c r="J14" s="51">
        <v>34.6</v>
      </c>
      <c r="K14" s="51"/>
      <c r="L14" s="51">
        <v>29.6</v>
      </c>
      <c r="M14" s="88">
        <f t="shared" si="0"/>
        <v>29.75</v>
      </c>
      <c r="N14" s="51">
        <v>26.3</v>
      </c>
      <c r="O14" s="76">
        <v>35.700000000000003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380</v>
      </c>
      <c r="AD14" s="52"/>
      <c r="AE14" s="52">
        <v>85.77</v>
      </c>
      <c r="AF14" s="52"/>
      <c r="AG14" s="52">
        <v>90.99</v>
      </c>
      <c r="AH14" s="52"/>
      <c r="AI14" s="52">
        <v>59.64</v>
      </c>
      <c r="AJ14" s="52"/>
      <c r="AK14" s="52">
        <v>77.28</v>
      </c>
      <c r="AL14" s="54">
        <f t="shared" si="1"/>
        <v>78.419999999999987</v>
      </c>
      <c r="AM14" s="54">
        <f t="shared" si="2"/>
        <v>59.64</v>
      </c>
      <c r="AN14" s="55"/>
      <c r="AO14" s="52">
        <v>997.7</v>
      </c>
      <c r="AP14" s="52"/>
      <c r="AQ14" s="52">
        <v>998.5</v>
      </c>
      <c r="AR14" s="52"/>
      <c r="AS14" s="52">
        <v>997.6</v>
      </c>
      <c r="AT14" s="52"/>
      <c r="AU14" s="56">
        <v>998.2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2</v>
      </c>
      <c r="BD14" s="51" t="str">
        <f t="shared" si="19"/>
        <v>N02</v>
      </c>
      <c r="BE14" s="177" t="s">
        <v>364</v>
      </c>
      <c r="BF14" s="181">
        <v>2</v>
      </c>
      <c r="BG14" s="114">
        <f t="shared" si="20"/>
        <v>27.4</v>
      </c>
      <c r="BH14" s="115">
        <f t="shared" si="21"/>
        <v>32.1</v>
      </c>
      <c r="BI14" s="450"/>
      <c r="BJ14" s="451" t="s">
        <v>310</v>
      </c>
      <c r="BK14" s="451"/>
      <c r="BL14" s="451" t="s">
        <v>309</v>
      </c>
      <c r="BM14" s="451"/>
      <c r="BN14" s="451" t="s">
        <v>310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28.1</v>
      </c>
      <c r="G15" s="51"/>
      <c r="H15" s="51">
        <v>26.3</v>
      </c>
      <c r="I15" s="51"/>
      <c r="J15" s="51">
        <v>34.299999999999997</v>
      </c>
      <c r="K15" s="51"/>
      <c r="L15" s="51">
        <v>30.1</v>
      </c>
      <c r="M15" s="88">
        <f t="shared" si="0"/>
        <v>29.700000000000003</v>
      </c>
      <c r="N15" s="51">
        <v>26.2</v>
      </c>
      <c r="O15" s="76">
        <v>36.700000000000003</v>
      </c>
      <c r="P15" s="41" t="s">
        <v>301</v>
      </c>
      <c r="Q15" s="41" t="s">
        <v>301</v>
      </c>
      <c r="R15" s="41" t="s">
        <v>301</v>
      </c>
      <c r="S15" s="41">
        <v>6</v>
      </c>
      <c r="T15" s="38">
        <v>6</v>
      </c>
      <c r="U15" s="41">
        <v>6</v>
      </c>
      <c r="V15" s="41"/>
      <c r="W15" s="41" t="s">
        <v>284</v>
      </c>
      <c r="X15" s="41"/>
      <c r="Y15" s="41" t="s">
        <v>284</v>
      </c>
      <c r="Z15" s="41"/>
      <c r="AA15" s="41" t="s">
        <v>290</v>
      </c>
      <c r="AB15" s="41"/>
      <c r="AC15" s="37" t="s">
        <v>336</v>
      </c>
      <c r="AD15" s="52"/>
      <c r="AE15" s="52">
        <v>88.92</v>
      </c>
      <c r="AF15" s="52"/>
      <c r="AG15" s="52">
        <v>91.48</v>
      </c>
      <c r="AH15" s="52"/>
      <c r="AI15" s="52">
        <v>55.12</v>
      </c>
      <c r="AJ15" s="52"/>
      <c r="AK15" s="52">
        <v>65.010000000000005</v>
      </c>
      <c r="AL15" s="54">
        <f t="shared" si="1"/>
        <v>75.132500000000007</v>
      </c>
      <c r="AM15" s="54">
        <f t="shared" si="2"/>
        <v>55.12</v>
      </c>
      <c r="AN15" s="55"/>
      <c r="AO15" s="52">
        <v>996.1</v>
      </c>
      <c r="AP15" s="52"/>
      <c r="AQ15" s="52">
        <v>995.9</v>
      </c>
      <c r="AR15" s="52"/>
      <c r="AS15" s="52">
        <v>996.5</v>
      </c>
      <c r="AT15" s="52"/>
      <c r="AU15" s="56">
        <v>995.9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2</v>
      </c>
      <c r="BD15" s="51" t="str">
        <f t="shared" si="19"/>
        <v>S02</v>
      </c>
      <c r="BE15" s="177" t="s">
        <v>288</v>
      </c>
      <c r="BF15" s="181">
        <v>2</v>
      </c>
      <c r="BG15" s="114">
        <f t="shared" si="20"/>
        <v>27.200000000000003</v>
      </c>
      <c r="BH15" s="115">
        <f t="shared" si="21"/>
        <v>32.200000000000003</v>
      </c>
      <c r="BI15" s="450"/>
      <c r="BJ15" s="451" t="s">
        <v>331</v>
      </c>
      <c r="BK15" s="451"/>
      <c r="BL15" s="451" t="s">
        <v>289</v>
      </c>
      <c r="BM15" s="451"/>
      <c r="BN15" s="451" t="s">
        <v>289</v>
      </c>
      <c r="BO15" s="451"/>
      <c r="BP15" s="452" t="s">
        <v>309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28.2</v>
      </c>
      <c r="G16" s="51"/>
      <c r="H16" s="51">
        <v>28.1</v>
      </c>
      <c r="I16" s="51"/>
      <c r="J16" s="51">
        <v>38.200000000000003</v>
      </c>
      <c r="K16" s="51"/>
      <c r="L16" s="51">
        <v>31</v>
      </c>
      <c r="M16" s="88">
        <f t="shared" si="0"/>
        <v>31.375</v>
      </c>
      <c r="N16" s="51">
        <v>27.3</v>
      </c>
      <c r="O16" s="76">
        <v>38.9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390</v>
      </c>
      <c r="X16" s="41"/>
      <c r="Y16" s="41" t="s">
        <v>398</v>
      </c>
      <c r="Z16" s="41"/>
      <c r="AA16" s="41" t="s">
        <v>390</v>
      </c>
      <c r="AB16" s="41"/>
      <c r="AC16" s="37" t="s">
        <v>369</v>
      </c>
      <c r="AD16" s="52"/>
      <c r="AE16" s="52">
        <v>83.81</v>
      </c>
      <c r="AF16" s="52"/>
      <c r="AG16" s="52">
        <v>82.81</v>
      </c>
      <c r="AH16" s="52"/>
      <c r="AI16" s="52">
        <v>45.03</v>
      </c>
      <c r="AJ16" s="52"/>
      <c r="AK16" s="52">
        <v>42.83</v>
      </c>
      <c r="AL16" s="54">
        <f t="shared" si="1"/>
        <v>63.620000000000005</v>
      </c>
      <c r="AM16" s="54">
        <f t="shared" si="2"/>
        <v>42.83</v>
      </c>
      <c r="AN16" s="55"/>
      <c r="AO16" s="52">
        <v>1002</v>
      </c>
      <c r="AP16" s="52"/>
      <c r="AQ16" s="52">
        <v>1000.8</v>
      </c>
      <c r="AR16" s="52"/>
      <c r="AS16" s="52">
        <v>999.1</v>
      </c>
      <c r="AT16" s="52"/>
      <c r="AU16" s="56">
        <v>998.3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2</v>
      </c>
      <c r="BD16" s="51" t="str">
        <f t="shared" si="19"/>
        <v>WNW02</v>
      </c>
      <c r="BE16" s="177" t="s">
        <v>393</v>
      </c>
      <c r="BF16" s="181">
        <v>2</v>
      </c>
      <c r="BG16" s="114">
        <f t="shared" si="20"/>
        <v>28.15</v>
      </c>
      <c r="BH16" s="115">
        <f t="shared" si="21"/>
        <v>34.6</v>
      </c>
      <c r="BI16" s="450"/>
      <c r="BJ16" s="451" t="s">
        <v>387</v>
      </c>
      <c r="BK16" s="451"/>
      <c r="BL16" s="451" t="s">
        <v>309</v>
      </c>
      <c r="BM16" s="451"/>
      <c r="BN16" s="451" t="s">
        <v>310</v>
      </c>
      <c r="BO16" s="451"/>
      <c r="BP16" s="452" t="s">
        <v>309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31</v>
      </c>
      <c r="F17" s="51">
        <v>29.8</v>
      </c>
      <c r="G17" s="51">
        <v>28.7</v>
      </c>
      <c r="H17" s="51">
        <v>28.4</v>
      </c>
      <c r="I17" s="51">
        <v>33.200000000000003</v>
      </c>
      <c r="J17" s="51">
        <v>36.200000000000003</v>
      </c>
      <c r="K17" s="51">
        <v>35</v>
      </c>
      <c r="L17" s="51">
        <v>31.8</v>
      </c>
      <c r="M17" s="88">
        <f t="shared" si="0"/>
        <v>31.762500000000003</v>
      </c>
      <c r="N17" s="51">
        <v>28.2</v>
      </c>
      <c r="O17" s="76">
        <v>36.4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326</v>
      </c>
      <c r="W17" s="41" t="s">
        <v>355</v>
      </c>
      <c r="X17" s="41" t="s">
        <v>284</v>
      </c>
      <c r="Y17" s="41" t="s">
        <v>284</v>
      </c>
      <c r="Z17" s="41" t="s">
        <v>284</v>
      </c>
      <c r="AA17" s="41" t="s">
        <v>298</v>
      </c>
      <c r="AB17" s="41" t="s">
        <v>349</v>
      </c>
      <c r="AC17" s="37" t="s">
        <v>407</v>
      </c>
      <c r="AD17" s="52">
        <v>81.69</v>
      </c>
      <c r="AE17" s="52">
        <v>80.11</v>
      </c>
      <c r="AF17" s="52">
        <v>82.38</v>
      </c>
      <c r="AG17" s="52">
        <v>90.53</v>
      </c>
      <c r="AH17" s="52">
        <v>69.23</v>
      </c>
      <c r="AI17" s="52">
        <v>54.59</v>
      </c>
      <c r="AJ17" s="52">
        <v>54.63</v>
      </c>
      <c r="AK17" s="52">
        <v>76.25</v>
      </c>
      <c r="AL17" s="54">
        <f t="shared" si="1"/>
        <v>73.67625000000001</v>
      </c>
      <c r="AM17" s="54">
        <f t="shared" si="2"/>
        <v>54.59</v>
      </c>
      <c r="AN17" s="55">
        <v>998.2</v>
      </c>
      <c r="AO17" s="52">
        <v>997.1</v>
      </c>
      <c r="AP17" s="52">
        <v>996.2</v>
      </c>
      <c r="AQ17" s="52">
        <v>997.7</v>
      </c>
      <c r="AR17" s="52">
        <v>999</v>
      </c>
      <c r="AS17" s="52">
        <v>997.2</v>
      </c>
      <c r="AT17" s="52">
        <v>996</v>
      </c>
      <c r="AU17" s="56">
        <v>997.2</v>
      </c>
      <c r="AV17" s="51">
        <f t="shared" si="11"/>
        <v>2</v>
      </c>
      <c r="AW17" s="51">
        <f t="shared" si="12"/>
        <v>1</v>
      </c>
      <c r="AX17" s="51">
        <f t="shared" si="13"/>
        <v>0</v>
      </c>
      <c r="AY17" s="51">
        <f t="shared" si="14"/>
        <v>0</v>
      </c>
      <c r="AZ17" s="51">
        <f t="shared" si="15"/>
        <v>0</v>
      </c>
      <c r="BA17" s="51">
        <f t="shared" si="16"/>
        <v>2</v>
      </c>
      <c r="BB17" s="51">
        <f t="shared" si="17"/>
        <v>4</v>
      </c>
      <c r="BC17" s="51">
        <f t="shared" si="18"/>
        <v>5</v>
      </c>
      <c r="BD17" s="51" t="str">
        <f t="shared" si="19"/>
        <v>SE05</v>
      </c>
      <c r="BE17" s="177" t="s">
        <v>303</v>
      </c>
      <c r="BF17" s="181">
        <v>5</v>
      </c>
      <c r="BG17" s="114">
        <f t="shared" si="20"/>
        <v>29.475000000000001</v>
      </c>
      <c r="BH17" s="115">
        <f t="shared" si="21"/>
        <v>34.050000000000004</v>
      </c>
      <c r="BI17" s="450" t="s">
        <v>387</v>
      </c>
      <c r="BJ17" s="451" t="s">
        <v>321</v>
      </c>
      <c r="BK17" s="451" t="s">
        <v>325</v>
      </c>
      <c r="BL17" s="451" t="s">
        <v>310</v>
      </c>
      <c r="BM17" s="451" t="s">
        <v>289</v>
      </c>
      <c r="BN17" s="451" t="s">
        <v>314</v>
      </c>
      <c r="BO17" s="451" t="s">
        <v>314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</v>
      </c>
      <c r="G18" s="51"/>
      <c r="H18" s="51">
        <v>29.2</v>
      </c>
      <c r="I18" s="51"/>
      <c r="J18" s="51">
        <v>38</v>
      </c>
      <c r="K18" s="51"/>
      <c r="L18" s="51">
        <v>31.1</v>
      </c>
      <c r="M18" s="88">
        <f t="shared" si="0"/>
        <v>31.825000000000003</v>
      </c>
      <c r="N18" s="51">
        <v>28.9</v>
      </c>
      <c r="O18" s="76">
        <v>39</v>
      </c>
      <c r="P18" s="41" t="s">
        <v>301</v>
      </c>
      <c r="Q18" s="41" t="s">
        <v>301</v>
      </c>
      <c r="R18" s="41" t="s">
        <v>301</v>
      </c>
      <c r="S18" s="41">
        <v>1</v>
      </c>
      <c r="T18" s="38">
        <v>1.2</v>
      </c>
      <c r="U18" s="41">
        <v>1.2</v>
      </c>
      <c r="V18" s="41"/>
      <c r="W18" s="41" t="s">
        <v>329</v>
      </c>
      <c r="X18" s="41"/>
      <c r="Y18" s="41" t="s">
        <v>376</v>
      </c>
      <c r="Z18" s="41"/>
      <c r="AA18" s="41" t="s">
        <v>302</v>
      </c>
      <c r="AB18" s="41"/>
      <c r="AC18" s="37" t="s">
        <v>351</v>
      </c>
      <c r="AD18" s="52"/>
      <c r="AE18" s="52">
        <v>80.48</v>
      </c>
      <c r="AF18" s="52"/>
      <c r="AG18" s="52">
        <v>75.400000000000006</v>
      </c>
      <c r="AH18" s="52"/>
      <c r="AI18" s="52">
        <v>44.97</v>
      </c>
      <c r="AJ18" s="52"/>
      <c r="AK18" s="52">
        <v>79.34</v>
      </c>
      <c r="AL18" s="54">
        <f t="shared" si="1"/>
        <v>70.047499999999999</v>
      </c>
      <c r="AM18" s="54">
        <f t="shared" si="2"/>
        <v>44.97</v>
      </c>
      <c r="AN18" s="55"/>
      <c r="AO18" s="52">
        <v>999.2</v>
      </c>
      <c r="AP18" s="52"/>
      <c r="AQ18" s="52">
        <v>999.3</v>
      </c>
      <c r="AR18" s="52"/>
      <c r="AS18" s="52">
        <v>998.9</v>
      </c>
      <c r="AT18" s="52"/>
      <c r="AU18" s="56">
        <v>998.3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2</v>
      </c>
      <c r="BD18" s="51" t="str">
        <f t="shared" si="19"/>
        <v>E02</v>
      </c>
      <c r="BE18" s="177" t="s">
        <v>389</v>
      </c>
      <c r="BF18" s="181">
        <v>2</v>
      </c>
      <c r="BG18" s="114">
        <f t="shared" si="20"/>
        <v>29.1</v>
      </c>
      <c r="BH18" s="115">
        <f t="shared" si="21"/>
        <v>34.549999999999997</v>
      </c>
      <c r="BI18" s="450"/>
      <c r="BJ18" s="451" t="s">
        <v>309</v>
      </c>
      <c r="BK18" s="451"/>
      <c r="BL18" s="451" t="s">
        <v>309</v>
      </c>
      <c r="BM18" s="451"/>
      <c r="BN18" s="451" t="s">
        <v>310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</v>
      </c>
      <c r="F19" s="51">
        <v>29.5</v>
      </c>
      <c r="G19" s="51">
        <v>29.6</v>
      </c>
      <c r="H19" s="51">
        <v>29</v>
      </c>
      <c r="I19" s="51">
        <v>32.1</v>
      </c>
      <c r="J19" s="51">
        <v>33.6</v>
      </c>
      <c r="K19" s="51">
        <v>33.299999999999997</v>
      </c>
      <c r="L19" s="51">
        <v>30</v>
      </c>
      <c r="M19" s="88">
        <f t="shared" si="0"/>
        <v>30.887499999999996</v>
      </c>
      <c r="N19" s="51">
        <v>28.8</v>
      </c>
      <c r="O19" s="76">
        <v>34.299999999999997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334</v>
      </c>
      <c r="W19" s="41" t="s">
        <v>318</v>
      </c>
      <c r="X19" s="41" t="s">
        <v>365</v>
      </c>
      <c r="Y19" s="41" t="s">
        <v>326</v>
      </c>
      <c r="Z19" s="41" t="s">
        <v>284</v>
      </c>
      <c r="AA19" s="41" t="s">
        <v>329</v>
      </c>
      <c r="AB19" s="41" t="s">
        <v>284</v>
      </c>
      <c r="AC19" s="37" t="s">
        <v>347</v>
      </c>
      <c r="AD19" s="52">
        <v>86.5</v>
      </c>
      <c r="AE19" s="52">
        <v>82.48</v>
      </c>
      <c r="AF19" s="52">
        <v>76.37</v>
      </c>
      <c r="AG19" s="52">
        <v>74.91</v>
      </c>
      <c r="AH19" s="52">
        <v>69.84</v>
      </c>
      <c r="AI19" s="52">
        <v>66.900000000000006</v>
      </c>
      <c r="AJ19" s="52">
        <v>67.63</v>
      </c>
      <c r="AK19" s="52">
        <v>80.14</v>
      </c>
      <c r="AL19" s="54">
        <f t="shared" si="1"/>
        <v>75.596249999999998</v>
      </c>
      <c r="AM19" s="54">
        <f t="shared" si="2"/>
        <v>66.900000000000006</v>
      </c>
      <c r="AN19" s="55">
        <v>1000.3</v>
      </c>
      <c r="AO19" s="52">
        <v>999.9</v>
      </c>
      <c r="AP19" s="52">
        <v>998.7</v>
      </c>
      <c r="AQ19" s="52">
        <v>999.3</v>
      </c>
      <c r="AR19" s="52">
        <v>1000.8</v>
      </c>
      <c r="AS19" s="52">
        <v>1000.3</v>
      </c>
      <c r="AT19" s="52">
        <v>998.7</v>
      </c>
      <c r="AU19" s="56">
        <v>999.1</v>
      </c>
      <c r="AV19" s="51">
        <f t="shared" si="11"/>
        <v>5</v>
      </c>
      <c r="AW19" s="51">
        <f t="shared" si="12"/>
        <v>5</v>
      </c>
      <c r="AX19" s="51">
        <f t="shared" si="13"/>
        <v>4</v>
      </c>
      <c r="AY19" s="51">
        <f t="shared" si="14"/>
        <v>2</v>
      </c>
      <c r="AZ19" s="51">
        <f t="shared" si="15"/>
        <v>0</v>
      </c>
      <c r="BA19" s="51">
        <f t="shared" si="16"/>
        <v>1</v>
      </c>
      <c r="BB19" s="51">
        <f t="shared" si="17"/>
        <v>0</v>
      </c>
      <c r="BC19" s="51">
        <f t="shared" si="18"/>
        <v>3</v>
      </c>
      <c r="BD19" s="51" t="str">
        <f t="shared" si="19"/>
        <v>S05</v>
      </c>
      <c r="BE19" s="177" t="s">
        <v>288</v>
      </c>
      <c r="BF19" s="181">
        <v>5</v>
      </c>
      <c r="BG19" s="114">
        <f t="shared" si="20"/>
        <v>29.524999999999999</v>
      </c>
      <c r="BH19" s="115">
        <f t="shared" si="21"/>
        <v>32.25</v>
      </c>
      <c r="BI19" s="450" t="s">
        <v>387</v>
      </c>
      <c r="BJ19" s="451" t="s">
        <v>309</v>
      </c>
      <c r="BK19" s="451" t="s">
        <v>387</v>
      </c>
      <c r="BL19" s="451" t="s">
        <v>436</v>
      </c>
      <c r="BM19" s="451" t="s">
        <v>289</v>
      </c>
      <c r="BN19" s="451" t="s">
        <v>321</v>
      </c>
      <c r="BO19" s="451" t="s">
        <v>321</v>
      </c>
      <c r="BP19" s="452" t="s">
        <v>387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30.4</v>
      </c>
      <c r="F20" s="81">
        <v>29</v>
      </c>
      <c r="G20" s="81">
        <v>29</v>
      </c>
      <c r="H20" s="81">
        <v>29.8</v>
      </c>
      <c r="I20" s="81">
        <v>34.299999999999997</v>
      </c>
      <c r="J20" s="81">
        <v>35.4</v>
      </c>
      <c r="K20" s="81">
        <v>34.5</v>
      </c>
      <c r="L20" s="81">
        <v>29.4</v>
      </c>
      <c r="M20" s="98">
        <f t="shared" si="0"/>
        <v>31.475000000000001</v>
      </c>
      <c r="N20" s="81">
        <v>28.4</v>
      </c>
      <c r="O20" s="82">
        <v>36.299999999999997</v>
      </c>
      <c r="P20" s="63" t="s">
        <v>301</v>
      </c>
      <c r="Q20" s="63" t="s">
        <v>301</v>
      </c>
      <c r="R20" s="63" t="s">
        <v>301</v>
      </c>
      <c r="S20" s="63">
        <v>12</v>
      </c>
      <c r="T20" s="64">
        <v>11.9</v>
      </c>
      <c r="U20" s="63">
        <v>11.9</v>
      </c>
      <c r="V20" s="63" t="s">
        <v>319</v>
      </c>
      <c r="W20" s="63" t="s">
        <v>313</v>
      </c>
      <c r="X20" s="63" t="s">
        <v>391</v>
      </c>
      <c r="Y20" s="63" t="s">
        <v>295</v>
      </c>
      <c r="Z20" s="63" t="s">
        <v>328</v>
      </c>
      <c r="AA20" s="63" t="s">
        <v>351</v>
      </c>
      <c r="AB20" s="63" t="s">
        <v>316</v>
      </c>
      <c r="AC20" s="65" t="s">
        <v>376</v>
      </c>
      <c r="AD20" s="66">
        <v>89.62</v>
      </c>
      <c r="AE20" s="66">
        <v>79.06</v>
      </c>
      <c r="AF20" s="66">
        <v>76.73</v>
      </c>
      <c r="AG20" s="66">
        <v>79.17</v>
      </c>
      <c r="AH20" s="66">
        <v>55.78</v>
      </c>
      <c r="AI20" s="66">
        <v>51.85</v>
      </c>
      <c r="AJ20" s="66">
        <v>52.26</v>
      </c>
      <c r="AK20" s="66">
        <v>82.47</v>
      </c>
      <c r="AL20" s="99">
        <f t="shared" si="1"/>
        <v>70.867500000000007</v>
      </c>
      <c r="AM20" s="99">
        <f t="shared" si="2"/>
        <v>51.85</v>
      </c>
      <c r="AN20" s="67">
        <v>999.2</v>
      </c>
      <c r="AO20" s="66">
        <v>997.7</v>
      </c>
      <c r="AP20" s="66">
        <v>997.2</v>
      </c>
      <c r="AQ20" s="66">
        <v>998.3</v>
      </c>
      <c r="AR20" s="66">
        <v>999.7</v>
      </c>
      <c r="AS20" s="66">
        <v>998</v>
      </c>
      <c r="AT20" s="66">
        <v>996.6</v>
      </c>
      <c r="AU20" s="68">
        <v>998</v>
      </c>
      <c r="AV20" s="81">
        <f t="shared" si="11"/>
        <v>1</v>
      </c>
      <c r="AW20" s="81">
        <f t="shared" si="12"/>
        <v>2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3</v>
      </c>
      <c r="BC20" s="81">
        <f t="shared" si="18"/>
        <v>1</v>
      </c>
      <c r="BD20" s="81" t="str">
        <f t="shared" si="19"/>
        <v>W03</v>
      </c>
      <c r="BE20" s="178" t="s">
        <v>317</v>
      </c>
      <c r="BF20" s="182">
        <v>3</v>
      </c>
      <c r="BG20" s="114">
        <f t="shared" si="20"/>
        <v>29.55</v>
      </c>
      <c r="BH20" s="115">
        <f t="shared" si="21"/>
        <v>33.4</v>
      </c>
      <c r="BI20" s="462" t="s">
        <v>289</v>
      </c>
      <c r="BJ20" s="463" t="s">
        <v>310</v>
      </c>
      <c r="BK20" s="463" t="s">
        <v>310</v>
      </c>
      <c r="BL20" s="463" t="s">
        <v>332</v>
      </c>
      <c r="BM20" s="463" t="s">
        <v>332</v>
      </c>
      <c r="BN20" s="463" t="s">
        <v>353</v>
      </c>
      <c r="BO20" s="463" t="s">
        <v>314</v>
      </c>
      <c r="BP20" s="464" t="s">
        <v>437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28.5</v>
      </c>
      <c r="F21" s="84">
        <v>29.1</v>
      </c>
      <c r="G21" s="84">
        <v>31.4</v>
      </c>
      <c r="H21" s="84">
        <v>31</v>
      </c>
      <c r="I21" s="84">
        <v>35.4</v>
      </c>
      <c r="J21" s="84">
        <v>37.700000000000003</v>
      </c>
      <c r="K21" s="84">
        <v>33.799999999999997</v>
      </c>
      <c r="L21" s="84">
        <v>30.8</v>
      </c>
      <c r="M21" s="100">
        <f t="shared" si="0"/>
        <v>32.212500000000006</v>
      </c>
      <c r="N21" s="84">
        <v>28</v>
      </c>
      <c r="O21" s="85">
        <v>38</v>
      </c>
      <c r="P21" s="57" t="s">
        <v>301</v>
      </c>
      <c r="Q21" s="57" t="s">
        <v>301</v>
      </c>
      <c r="R21" s="57" t="s">
        <v>301</v>
      </c>
      <c r="S21" s="57">
        <v>0.5</v>
      </c>
      <c r="T21" s="58">
        <v>0.5</v>
      </c>
      <c r="U21" s="57">
        <v>0.5</v>
      </c>
      <c r="V21" s="57" t="s">
        <v>284</v>
      </c>
      <c r="W21" s="57" t="s">
        <v>359</v>
      </c>
      <c r="X21" s="57" t="s">
        <v>341</v>
      </c>
      <c r="Y21" s="57" t="s">
        <v>295</v>
      </c>
      <c r="Z21" s="57" t="s">
        <v>284</v>
      </c>
      <c r="AA21" s="57" t="s">
        <v>354</v>
      </c>
      <c r="AB21" s="57" t="s">
        <v>355</v>
      </c>
      <c r="AC21" s="59" t="s">
        <v>284</v>
      </c>
      <c r="AD21" s="60">
        <v>88.43</v>
      </c>
      <c r="AE21" s="60">
        <v>74.040000000000006</v>
      </c>
      <c r="AF21" s="60">
        <v>63.34</v>
      </c>
      <c r="AG21" s="60">
        <v>59.54</v>
      </c>
      <c r="AH21" s="60">
        <v>50.01</v>
      </c>
      <c r="AI21" s="60">
        <v>45.71</v>
      </c>
      <c r="AJ21" s="60">
        <v>68.53</v>
      </c>
      <c r="AK21" s="60">
        <v>79.77</v>
      </c>
      <c r="AL21" s="101">
        <f t="shared" si="1"/>
        <v>66.171250000000001</v>
      </c>
      <c r="AM21" s="101">
        <f t="shared" si="2"/>
        <v>45.71</v>
      </c>
      <c r="AN21" s="61">
        <v>999.6</v>
      </c>
      <c r="AO21" s="60">
        <v>997.7</v>
      </c>
      <c r="AP21" s="60">
        <v>997.3</v>
      </c>
      <c r="AQ21" s="60">
        <v>998.5</v>
      </c>
      <c r="AR21" s="60">
        <v>999.6</v>
      </c>
      <c r="AS21" s="60">
        <v>998.2</v>
      </c>
      <c r="AT21" s="60">
        <v>996.6</v>
      </c>
      <c r="AU21" s="62">
        <v>997.5</v>
      </c>
      <c r="AV21" s="84">
        <f t="shared" si="11"/>
        <v>0</v>
      </c>
      <c r="AW21" s="84">
        <f t="shared" si="12"/>
        <v>2</v>
      </c>
      <c r="AX21" s="84">
        <f t="shared" si="13"/>
        <v>3</v>
      </c>
      <c r="AY21" s="84">
        <f t="shared" si="14"/>
        <v>1</v>
      </c>
      <c r="AZ21" s="84">
        <f t="shared" si="15"/>
        <v>0</v>
      </c>
      <c r="BA21" s="84">
        <f t="shared" si="16"/>
        <v>2</v>
      </c>
      <c r="BB21" s="84">
        <f t="shared" si="17"/>
        <v>1</v>
      </c>
      <c r="BC21" s="84">
        <f t="shared" si="18"/>
        <v>0</v>
      </c>
      <c r="BD21" s="84" t="str">
        <f t="shared" si="19"/>
        <v>NW03</v>
      </c>
      <c r="BE21" s="179" t="s">
        <v>342</v>
      </c>
      <c r="BF21" s="183">
        <v>3</v>
      </c>
      <c r="BG21" s="110">
        <f t="shared" si="20"/>
        <v>30</v>
      </c>
      <c r="BH21" s="111">
        <f t="shared" si="21"/>
        <v>34.424999999999997</v>
      </c>
      <c r="BI21" s="450" t="s">
        <v>387</v>
      </c>
      <c r="BJ21" s="451" t="s">
        <v>387</v>
      </c>
      <c r="BK21" s="451" t="s">
        <v>387</v>
      </c>
      <c r="BL21" s="451" t="s">
        <v>309</v>
      </c>
      <c r="BM21" s="451" t="s">
        <v>314</v>
      </c>
      <c r="BN21" s="451" t="s">
        <v>309</v>
      </c>
      <c r="BO21" s="451" t="s">
        <v>309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29.3</v>
      </c>
      <c r="F22" s="51">
        <v>28.4</v>
      </c>
      <c r="G22" s="51">
        <v>28.2</v>
      </c>
      <c r="H22" s="51">
        <v>28</v>
      </c>
      <c r="I22" s="51">
        <v>34</v>
      </c>
      <c r="J22" s="51">
        <v>35.200000000000003</v>
      </c>
      <c r="K22" s="51">
        <v>34</v>
      </c>
      <c r="L22" s="51">
        <v>32</v>
      </c>
      <c r="M22" s="88">
        <f t="shared" si="0"/>
        <v>31.137500000000003</v>
      </c>
      <c r="N22" s="51">
        <v>27.8</v>
      </c>
      <c r="O22" s="76">
        <v>35.299999999999997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319</v>
      </c>
      <c r="W22" s="41" t="s">
        <v>284</v>
      </c>
      <c r="X22" s="41" t="s">
        <v>284</v>
      </c>
      <c r="Y22" s="41" t="s">
        <v>284</v>
      </c>
      <c r="Z22" s="41" t="s">
        <v>305</v>
      </c>
      <c r="AA22" s="41" t="s">
        <v>336</v>
      </c>
      <c r="AB22" s="41" t="s">
        <v>336</v>
      </c>
      <c r="AC22" s="37" t="s">
        <v>344</v>
      </c>
      <c r="AD22" s="52">
        <v>81</v>
      </c>
      <c r="AE22" s="52">
        <v>85.34</v>
      </c>
      <c r="AF22" s="52">
        <v>86.85</v>
      </c>
      <c r="AG22" s="52">
        <v>86.83</v>
      </c>
      <c r="AH22" s="52">
        <v>52.45</v>
      </c>
      <c r="AI22" s="52">
        <v>55.33</v>
      </c>
      <c r="AJ22" s="52">
        <v>57.06</v>
      </c>
      <c r="AK22" s="52">
        <v>69.83</v>
      </c>
      <c r="AL22" s="54">
        <f t="shared" si="1"/>
        <v>71.836249999999993</v>
      </c>
      <c r="AM22" s="54">
        <f t="shared" si="2"/>
        <v>52.45</v>
      </c>
      <c r="AN22" s="55">
        <v>999.1</v>
      </c>
      <c r="AO22" s="52">
        <v>998.4</v>
      </c>
      <c r="AP22" s="52">
        <v>998.1</v>
      </c>
      <c r="AQ22" s="52">
        <v>998.1</v>
      </c>
      <c r="AR22" s="52">
        <v>999</v>
      </c>
      <c r="AS22" s="52">
        <v>998.8</v>
      </c>
      <c r="AT22" s="52">
        <v>997.5</v>
      </c>
      <c r="AU22" s="56">
        <v>997.3</v>
      </c>
      <c r="AV22" s="51">
        <f t="shared" si="11"/>
        <v>1</v>
      </c>
      <c r="AW22" s="51">
        <f t="shared" si="12"/>
        <v>0</v>
      </c>
      <c r="AX22" s="51">
        <f t="shared" si="13"/>
        <v>0</v>
      </c>
      <c r="AY22" s="51">
        <f t="shared" si="14"/>
        <v>0</v>
      </c>
      <c r="AZ22" s="51">
        <f t="shared" si="15"/>
        <v>1</v>
      </c>
      <c r="BA22" s="51">
        <f t="shared" si="16"/>
        <v>2</v>
      </c>
      <c r="BB22" s="51">
        <f t="shared" si="17"/>
        <v>2</v>
      </c>
      <c r="BC22" s="51">
        <f t="shared" si="18"/>
        <v>3</v>
      </c>
      <c r="BD22" s="51" t="str">
        <f t="shared" si="19"/>
        <v>SE03</v>
      </c>
      <c r="BE22" s="177" t="s">
        <v>303</v>
      </c>
      <c r="BF22" s="181">
        <v>3</v>
      </c>
      <c r="BG22" s="114">
        <f t="shared" si="20"/>
        <v>28.475000000000001</v>
      </c>
      <c r="BH22" s="115">
        <f t="shared" si="21"/>
        <v>33.799999999999997</v>
      </c>
      <c r="BI22" s="450" t="s">
        <v>287</v>
      </c>
      <c r="BJ22" s="451" t="s">
        <v>320</v>
      </c>
      <c r="BK22" s="451" t="s">
        <v>285</v>
      </c>
      <c r="BL22" s="451" t="s">
        <v>331</v>
      </c>
      <c r="BM22" s="451" t="s">
        <v>312</v>
      </c>
      <c r="BN22" s="451" t="s">
        <v>309</v>
      </c>
      <c r="BO22" s="451" t="s">
        <v>321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26.8</v>
      </c>
      <c r="G23" s="51"/>
      <c r="H23" s="51">
        <v>26.5</v>
      </c>
      <c r="I23" s="51"/>
      <c r="J23" s="51">
        <v>37.4</v>
      </c>
      <c r="K23" s="51"/>
      <c r="L23" s="51">
        <v>33.6</v>
      </c>
      <c r="M23" s="88">
        <f t="shared" si="0"/>
        <v>31.074999999999996</v>
      </c>
      <c r="N23" s="51">
        <v>26</v>
      </c>
      <c r="O23" s="76">
        <v>37.6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402</v>
      </c>
      <c r="AB23" s="41"/>
      <c r="AC23" s="37" t="s">
        <v>290</v>
      </c>
      <c r="AD23" s="52"/>
      <c r="AE23" s="52">
        <v>95.96</v>
      </c>
      <c r="AF23" s="52"/>
      <c r="AG23" s="52">
        <v>96.52</v>
      </c>
      <c r="AH23" s="52"/>
      <c r="AI23" s="52">
        <v>44.82</v>
      </c>
      <c r="AJ23" s="52"/>
      <c r="AK23" s="52">
        <v>52.99</v>
      </c>
      <c r="AL23" s="54">
        <f t="shared" si="1"/>
        <v>72.572499999999991</v>
      </c>
      <c r="AM23" s="54">
        <f t="shared" si="2"/>
        <v>44.82</v>
      </c>
      <c r="AN23" s="55"/>
      <c r="AO23" s="52">
        <v>998.1</v>
      </c>
      <c r="AP23" s="52"/>
      <c r="AQ23" s="52">
        <v>998.1</v>
      </c>
      <c r="AR23" s="52"/>
      <c r="AS23" s="52">
        <v>997.9</v>
      </c>
      <c r="AT23" s="52"/>
      <c r="AU23" s="56">
        <v>997.3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2</v>
      </c>
      <c r="BD23" s="51" t="str">
        <f t="shared" si="19"/>
        <v>S02</v>
      </c>
      <c r="BE23" s="177" t="s">
        <v>288</v>
      </c>
      <c r="BF23" s="181">
        <v>2</v>
      </c>
      <c r="BG23" s="114">
        <f t="shared" si="20"/>
        <v>26.65</v>
      </c>
      <c r="BH23" s="115">
        <f t="shared" si="21"/>
        <v>35.5</v>
      </c>
      <c r="BI23" s="450"/>
      <c r="BJ23" s="451" t="s">
        <v>309</v>
      </c>
      <c r="BK23" s="451"/>
      <c r="BL23" s="451" t="s">
        <v>387</v>
      </c>
      <c r="BM23" s="451"/>
      <c r="BN23" s="451" t="s">
        <v>314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</v>
      </c>
      <c r="G24" s="51"/>
      <c r="H24" s="51">
        <v>30.8</v>
      </c>
      <c r="I24" s="51"/>
      <c r="J24" s="51">
        <v>33.5</v>
      </c>
      <c r="K24" s="51"/>
      <c r="L24" s="51">
        <v>31.8</v>
      </c>
      <c r="M24" s="88">
        <f t="shared" si="0"/>
        <v>31.274999999999999</v>
      </c>
      <c r="N24" s="51">
        <v>28.2</v>
      </c>
      <c r="O24" s="76">
        <v>35.9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390</v>
      </c>
      <c r="X24" s="41"/>
      <c r="Y24" s="41" t="s">
        <v>284</v>
      </c>
      <c r="Z24" s="41"/>
      <c r="AA24" s="41" t="s">
        <v>319</v>
      </c>
      <c r="AB24" s="41"/>
      <c r="AC24" s="37" t="s">
        <v>284</v>
      </c>
      <c r="AD24" s="52"/>
      <c r="AE24" s="52">
        <v>72.7</v>
      </c>
      <c r="AF24" s="52"/>
      <c r="AG24" s="52">
        <v>67.95</v>
      </c>
      <c r="AH24" s="52"/>
      <c r="AI24" s="52">
        <v>71.760000000000005</v>
      </c>
      <c r="AJ24" s="52"/>
      <c r="AK24" s="52">
        <v>72.31</v>
      </c>
      <c r="AL24" s="54">
        <f>IF(COUNT(AE24,AG24,AI24,AK24)&gt;2,AVERAGE(AD24:AK24),"")</f>
        <v>71.180000000000007</v>
      </c>
      <c r="AM24" s="54">
        <f>IF(COUNT(AE24,AG24,AI24,AK24)&gt;2,MIN(AD24:AK24),"")</f>
        <v>67.95</v>
      </c>
      <c r="AN24" s="55"/>
      <c r="AO24" s="52">
        <v>997.9</v>
      </c>
      <c r="AP24" s="52"/>
      <c r="AQ24" s="52">
        <v>998</v>
      </c>
      <c r="AR24" s="52"/>
      <c r="AS24" s="52">
        <v>999.3</v>
      </c>
      <c r="AT24" s="52"/>
      <c r="AU24" s="56">
        <v>999.1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393</v>
      </c>
      <c r="BF24" s="181">
        <v>1</v>
      </c>
      <c r="BG24" s="114">
        <f t="shared" si="20"/>
        <v>29.9</v>
      </c>
      <c r="BH24" s="115">
        <f t="shared" si="21"/>
        <v>32.65</v>
      </c>
      <c r="BI24" s="450"/>
      <c r="BJ24" s="451" t="s">
        <v>310</v>
      </c>
      <c r="BK24" s="451"/>
      <c r="BL24" s="451" t="s">
        <v>289</v>
      </c>
      <c r="BM24" s="451"/>
      <c r="BN24" s="451" t="s">
        <v>289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29.8</v>
      </c>
      <c r="F25" s="78">
        <v>29.4</v>
      </c>
      <c r="G25" s="78">
        <v>30.1</v>
      </c>
      <c r="H25" s="78">
        <v>31</v>
      </c>
      <c r="I25" s="78">
        <v>33.4</v>
      </c>
      <c r="J25" s="78">
        <v>35.799999999999997</v>
      </c>
      <c r="K25" s="78">
        <v>35.200000000000003</v>
      </c>
      <c r="L25" s="78">
        <v>31.8</v>
      </c>
      <c r="M25" s="89">
        <f t="shared" si="0"/>
        <v>32.0625</v>
      </c>
      <c r="N25" s="78">
        <v>29.4</v>
      </c>
      <c r="O25" s="79">
        <v>35.9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298</v>
      </c>
      <c r="W25" s="69" t="s">
        <v>318</v>
      </c>
      <c r="X25" s="69" t="s">
        <v>284</v>
      </c>
      <c r="Y25" s="69" t="s">
        <v>313</v>
      </c>
      <c r="Z25" s="69" t="s">
        <v>298</v>
      </c>
      <c r="AA25" s="69" t="s">
        <v>376</v>
      </c>
      <c r="AB25" s="69" t="s">
        <v>351</v>
      </c>
      <c r="AC25" s="71" t="s">
        <v>311</v>
      </c>
      <c r="AD25" s="72">
        <v>76.400000000000006</v>
      </c>
      <c r="AE25" s="72">
        <v>74.98</v>
      </c>
      <c r="AF25" s="72">
        <v>70.73</v>
      </c>
      <c r="AG25" s="72">
        <v>61.37</v>
      </c>
      <c r="AH25" s="72">
        <v>57.27</v>
      </c>
      <c r="AI25" s="72">
        <v>52.26</v>
      </c>
      <c r="AJ25" s="72">
        <v>57</v>
      </c>
      <c r="AK25" s="72">
        <v>64.2</v>
      </c>
      <c r="AL25" s="87">
        <f t="shared" si="1"/>
        <v>64.276250000000005</v>
      </c>
      <c r="AM25" s="87">
        <f t="shared" si="2"/>
        <v>52.26</v>
      </c>
      <c r="AN25" s="73">
        <v>998.6</v>
      </c>
      <c r="AO25" s="72">
        <v>996.8</v>
      </c>
      <c r="AP25" s="72">
        <v>996.3</v>
      </c>
      <c r="AQ25" s="72">
        <v>997.2</v>
      </c>
      <c r="AR25" s="72">
        <v>999</v>
      </c>
      <c r="AS25" s="72">
        <v>997.8</v>
      </c>
      <c r="AT25" s="72">
        <v>996.8</v>
      </c>
      <c r="AU25" s="74">
        <v>997.8</v>
      </c>
      <c r="AV25" s="78">
        <f t="shared" ref="AV25:BC25" si="22">IF(RIGHT(V25,2)="","",IF(RIGHT(V25,2)="LG",0,INT(RIGHT(V25,2))))</f>
        <v>2</v>
      </c>
      <c r="AW25" s="78">
        <f t="shared" si="22"/>
        <v>5</v>
      </c>
      <c r="AX25" s="78">
        <f t="shared" si="22"/>
        <v>0</v>
      </c>
      <c r="AY25" s="78">
        <f t="shared" si="22"/>
        <v>2</v>
      </c>
      <c r="AZ25" s="78">
        <f t="shared" si="22"/>
        <v>2</v>
      </c>
      <c r="BA25" s="78">
        <f t="shared" si="22"/>
        <v>1</v>
      </c>
      <c r="BB25" s="78">
        <f t="shared" si="22"/>
        <v>2</v>
      </c>
      <c r="BC25" s="78">
        <f t="shared" si="22"/>
        <v>1</v>
      </c>
      <c r="BD25" s="78" t="str">
        <f>IF(COUNT(AV25:BC25)=0,"",IF(MAX(AV25:BC25)=0,"LG",IF(MAX(AV25:BC25)=0,"",INDEX(V25:AC25,1,MATCH(MAX(AV25:BC25),AV25:BC25,0)))))</f>
        <v>SSW05</v>
      </c>
      <c r="BE25" s="180" t="s">
        <v>299</v>
      </c>
      <c r="BF25" s="184">
        <v>5</v>
      </c>
      <c r="BG25" s="203">
        <f t="shared" si="20"/>
        <v>30.075000000000003</v>
      </c>
      <c r="BH25" s="204">
        <f t="shared" si="21"/>
        <v>34.049999999999997</v>
      </c>
      <c r="BI25" s="453" t="s">
        <v>353</v>
      </c>
      <c r="BJ25" s="454" t="s">
        <v>312</v>
      </c>
      <c r="BK25" s="454" t="s">
        <v>296</v>
      </c>
      <c r="BL25" s="454" t="s">
        <v>289</v>
      </c>
      <c r="BM25" s="454" t="s">
        <v>289</v>
      </c>
      <c r="BN25" s="454" t="s">
        <v>332</v>
      </c>
      <c r="BO25" s="454" t="s">
        <v>332</v>
      </c>
      <c r="BP25" s="455" t="s">
        <v>314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</v>
      </c>
      <c r="F4" s="41">
        <v>27</v>
      </c>
      <c r="G4" s="41">
        <v>26.5</v>
      </c>
      <c r="H4" s="41">
        <v>26.8</v>
      </c>
      <c r="I4" s="41">
        <v>30</v>
      </c>
      <c r="J4" s="41">
        <v>34.4</v>
      </c>
      <c r="K4" s="41">
        <v>34.799999999999997</v>
      </c>
      <c r="L4" s="41">
        <v>30.2</v>
      </c>
      <c r="M4" s="88">
        <f t="shared" ref="M4:M25" si="0">IF(COUNT(F4,H4,J4,L4)&gt;=3,AVERAGE(E4:L4),"")</f>
        <v>29.712499999999999</v>
      </c>
      <c r="N4" s="41">
        <v>26.5</v>
      </c>
      <c r="O4" s="53">
        <v>36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327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88.92</v>
      </c>
      <c r="AE4" s="52">
        <v>90.98</v>
      </c>
      <c r="AF4" s="52">
        <v>92.59</v>
      </c>
      <c r="AG4" s="52">
        <v>98.25</v>
      </c>
      <c r="AH4" s="52">
        <v>83.02</v>
      </c>
      <c r="AI4" s="52">
        <v>67.06</v>
      </c>
      <c r="AJ4" s="52">
        <v>53.93</v>
      </c>
      <c r="AK4" s="52">
        <v>76.91</v>
      </c>
      <c r="AL4" s="54">
        <f t="shared" ref="AL4:AL25" si="1">IF(COUNT(AE4,AG4,AI4,AK4)&gt;2,AVERAGE(AD4:AK4),"")</f>
        <v>81.457499999999982</v>
      </c>
      <c r="AM4" s="54">
        <f t="shared" ref="AM4:AM25" si="2">IF(COUNT(AE4,AG4,AI4,AK4)&gt;2,MIN(AD4:AK4),"")</f>
        <v>53.93</v>
      </c>
      <c r="AN4" s="55">
        <v>1000.9</v>
      </c>
      <c r="AO4" s="52">
        <v>1000.3</v>
      </c>
      <c r="AP4" s="52">
        <v>999.4</v>
      </c>
      <c r="AQ4" s="52">
        <v>1000</v>
      </c>
      <c r="AR4" s="52">
        <v>999.9</v>
      </c>
      <c r="AS4" s="52">
        <v>998.4</v>
      </c>
      <c r="AT4" s="52">
        <v>996.5</v>
      </c>
      <c r="AU4" s="56">
        <v>997.1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2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W02</v>
      </c>
      <c r="BE4" s="177" t="s">
        <v>317</v>
      </c>
      <c r="BF4" s="181">
        <v>2</v>
      </c>
      <c r="BG4" s="114">
        <f t="shared" ref="BG4:BG10" si="5">IF(COUNT(F4,H4)&gt;=1,AVERAGE(E4:H4),"")</f>
        <v>27.074999999999999</v>
      </c>
      <c r="BH4" s="115">
        <f t="shared" ref="BH4:BH10" si="6">IF(COUNT(J4,L4)&gt;=1,AVERAGE(I4:L4),"")</f>
        <v>32.35</v>
      </c>
      <c r="BI4" s="459" t="s">
        <v>309</v>
      </c>
      <c r="BJ4" s="460" t="s">
        <v>285</v>
      </c>
      <c r="BK4" s="460" t="s">
        <v>387</v>
      </c>
      <c r="BL4" s="460" t="s">
        <v>387</v>
      </c>
      <c r="BM4" s="460" t="s">
        <v>331</v>
      </c>
      <c r="BN4" s="460" t="s">
        <v>331</v>
      </c>
      <c r="BO4" s="460" t="s">
        <v>312</v>
      </c>
      <c r="BP4" s="461" t="s">
        <v>331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29.3</v>
      </c>
      <c r="G5" s="41"/>
      <c r="H5" s="41">
        <v>29</v>
      </c>
      <c r="I5" s="41"/>
      <c r="J5" s="41">
        <v>34.200000000000003</v>
      </c>
      <c r="K5" s="41"/>
      <c r="L5" s="41">
        <v>33.4</v>
      </c>
      <c r="M5" s="88">
        <f t="shared" si="0"/>
        <v>31.475000000000001</v>
      </c>
      <c r="N5" s="41">
        <v>29</v>
      </c>
      <c r="O5" s="53">
        <v>35.4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390</v>
      </c>
      <c r="X5" s="41"/>
      <c r="Y5" s="41" t="s">
        <v>284</v>
      </c>
      <c r="Z5" s="41"/>
      <c r="AA5" s="41" t="s">
        <v>355</v>
      </c>
      <c r="AB5" s="41"/>
      <c r="AC5" s="37" t="s">
        <v>355</v>
      </c>
      <c r="AD5" s="52"/>
      <c r="AE5" s="52">
        <v>87.46</v>
      </c>
      <c r="AF5" s="52"/>
      <c r="AG5" s="52">
        <v>90.04</v>
      </c>
      <c r="AH5" s="52"/>
      <c r="AI5" s="52">
        <v>57.45</v>
      </c>
      <c r="AJ5" s="52"/>
      <c r="AK5" s="52">
        <v>70.489999999999995</v>
      </c>
      <c r="AL5" s="54">
        <f t="shared" si="1"/>
        <v>76.36</v>
      </c>
      <c r="AM5" s="54">
        <f t="shared" si="2"/>
        <v>57.45</v>
      </c>
      <c r="AN5" s="55"/>
      <c r="AO5" s="52">
        <v>998.9</v>
      </c>
      <c r="AP5" s="52"/>
      <c r="AQ5" s="52">
        <v>999.1</v>
      </c>
      <c r="AR5" s="52"/>
      <c r="AS5" s="52">
        <v>998.1</v>
      </c>
      <c r="AT5" s="52"/>
      <c r="AU5" s="56">
        <v>996.7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WNW01</v>
      </c>
      <c r="BE5" s="177" t="s">
        <v>393</v>
      </c>
      <c r="BF5" s="181">
        <v>1</v>
      </c>
      <c r="BG5" s="114">
        <f t="shared" si="5"/>
        <v>29.15</v>
      </c>
      <c r="BH5" s="115">
        <f t="shared" si="6"/>
        <v>33.799999999999997</v>
      </c>
      <c r="BI5" s="450"/>
      <c r="BJ5" s="451" t="s">
        <v>309</v>
      </c>
      <c r="BK5" s="451"/>
      <c r="BL5" s="451" t="s">
        <v>387</v>
      </c>
      <c r="BM5" s="451"/>
      <c r="BN5" s="451" t="s">
        <v>310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29.9</v>
      </c>
      <c r="G6" s="41"/>
      <c r="H6" s="41">
        <v>29.8</v>
      </c>
      <c r="I6" s="41"/>
      <c r="J6" s="41">
        <v>37.299999999999997</v>
      </c>
      <c r="K6" s="41"/>
      <c r="L6" s="41">
        <v>34.6</v>
      </c>
      <c r="M6" s="88">
        <f t="shared" si="0"/>
        <v>32.9</v>
      </c>
      <c r="N6" s="41">
        <v>29.2</v>
      </c>
      <c r="O6" s="53">
        <v>38</v>
      </c>
      <c r="P6" s="41">
        <v>0.1</v>
      </c>
      <c r="Q6" s="41">
        <v>0.1</v>
      </c>
      <c r="R6" s="41">
        <v>0.1</v>
      </c>
      <c r="S6" s="41">
        <v>0.1</v>
      </c>
      <c r="T6" s="38">
        <v>0.1</v>
      </c>
      <c r="U6" s="41">
        <v>0.1</v>
      </c>
      <c r="V6" s="41"/>
      <c r="W6" s="41" t="s">
        <v>298</v>
      </c>
      <c r="X6" s="41"/>
      <c r="Y6" s="41" t="s">
        <v>328</v>
      </c>
      <c r="Z6" s="41"/>
      <c r="AA6" s="41" t="s">
        <v>390</v>
      </c>
      <c r="AB6" s="41"/>
      <c r="AC6" s="37" t="s">
        <v>355</v>
      </c>
      <c r="AD6" s="52"/>
      <c r="AE6" s="52">
        <v>84.99</v>
      </c>
      <c r="AF6" s="52"/>
      <c r="AG6" s="52">
        <v>82.03</v>
      </c>
      <c r="AH6" s="52"/>
      <c r="AI6" s="52">
        <v>38.93</v>
      </c>
      <c r="AJ6" s="52"/>
      <c r="AK6" s="52">
        <v>50.11</v>
      </c>
      <c r="AL6" s="54">
        <f t="shared" si="1"/>
        <v>64.015000000000001</v>
      </c>
      <c r="AM6" s="54">
        <f t="shared" si="2"/>
        <v>38.93</v>
      </c>
      <c r="AN6" s="55"/>
      <c r="AO6" s="52">
        <v>998</v>
      </c>
      <c r="AP6" s="52"/>
      <c r="AQ6" s="52">
        <v>997.8</v>
      </c>
      <c r="AR6" s="52"/>
      <c r="AS6" s="52">
        <v>996.9</v>
      </c>
      <c r="AT6" s="52"/>
      <c r="AU6" s="56">
        <v>995.4</v>
      </c>
      <c r="AV6" s="51" t="str">
        <f t="shared" si="3"/>
        <v/>
      </c>
      <c r="AW6" s="51">
        <f t="shared" si="3"/>
        <v>2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SSW02</v>
      </c>
      <c r="BE6" s="177" t="s">
        <v>299</v>
      </c>
      <c r="BF6" s="181">
        <v>2</v>
      </c>
      <c r="BG6" s="114">
        <f t="shared" si="5"/>
        <v>29.85</v>
      </c>
      <c r="BH6" s="115">
        <f t="shared" si="6"/>
        <v>35.950000000000003</v>
      </c>
      <c r="BI6" s="450"/>
      <c r="BJ6" s="451" t="s">
        <v>387</v>
      </c>
      <c r="BK6" s="451"/>
      <c r="BL6" s="451" t="s">
        <v>387</v>
      </c>
      <c r="BM6" s="451"/>
      <c r="BN6" s="451" t="s">
        <v>293</v>
      </c>
      <c r="BO6" s="451"/>
      <c r="BP6" s="452" t="s">
        <v>314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29</v>
      </c>
      <c r="G7" s="51"/>
      <c r="H7" s="51">
        <v>28.5</v>
      </c>
      <c r="I7" s="51"/>
      <c r="J7" s="51">
        <v>36.4</v>
      </c>
      <c r="K7" s="51"/>
      <c r="L7" s="51">
        <v>31.4</v>
      </c>
      <c r="M7" s="88">
        <f t="shared" si="0"/>
        <v>31.325000000000003</v>
      </c>
      <c r="N7" s="51">
        <v>28</v>
      </c>
      <c r="O7" s="76">
        <v>37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323</v>
      </c>
      <c r="X7" s="41"/>
      <c r="Y7" s="41" t="s">
        <v>284</v>
      </c>
      <c r="Z7" s="41"/>
      <c r="AA7" s="41" t="s">
        <v>284</v>
      </c>
      <c r="AB7" s="41"/>
      <c r="AC7" s="37" t="s">
        <v>284</v>
      </c>
      <c r="AD7" s="52"/>
      <c r="AE7" s="52">
        <v>83.4</v>
      </c>
      <c r="AF7" s="52"/>
      <c r="AG7" s="52">
        <v>83.84</v>
      </c>
      <c r="AH7" s="52"/>
      <c r="AI7" s="52">
        <v>49.67</v>
      </c>
      <c r="AJ7" s="52"/>
      <c r="AK7" s="52">
        <v>75.739999999999995</v>
      </c>
      <c r="AL7" s="54">
        <f t="shared" si="1"/>
        <v>73.162500000000009</v>
      </c>
      <c r="AM7" s="54">
        <f t="shared" si="2"/>
        <v>49.67</v>
      </c>
      <c r="AN7" s="55"/>
      <c r="AO7" s="52">
        <v>999.1</v>
      </c>
      <c r="AP7" s="52"/>
      <c r="AQ7" s="52">
        <v>999.5</v>
      </c>
      <c r="AR7" s="52"/>
      <c r="AS7" s="52">
        <v>998.2</v>
      </c>
      <c r="AT7" s="52"/>
      <c r="AU7" s="56">
        <v>996.5</v>
      </c>
      <c r="AV7" s="51" t="str">
        <f t="shared" si="3"/>
        <v/>
      </c>
      <c r="AW7" s="51">
        <f t="shared" si="3"/>
        <v>1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0</v>
      </c>
      <c r="BD7" s="51" t="str">
        <f t="shared" si="4"/>
        <v>W01</v>
      </c>
      <c r="BE7" s="177" t="s">
        <v>317</v>
      </c>
      <c r="BF7" s="181">
        <v>1</v>
      </c>
      <c r="BG7" s="114">
        <f t="shared" si="5"/>
        <v>28.75</v>
      </c>
      <c r="BH7" s="115">
        <f t="shared" si="6"/>
        <v>33.9</v>
      </c>
      <c r="BI7" s="450"/>
      <c r="BJ7" s="451" t="s">
        <v>387</v>
      </c>
      <c r="BK7" s="451"/>
      <c r="BL7" s="451" t="s">
        <v>387</v>
      </c>
      <c r="BM7" s="451"/>
      <c r="BN7" s="451" t="s">
        <v>310</v>
      </c>
      <c r="BO7" s="451"/>
      <c r="BP7" s="452" t="s">
        <v>331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31.4</v>
      </c>
      <c r="F8" s="51">
        <v>30.4</v>
      </c>
      <c r="G8" s="51">
        <v>28.8</v>
      </c>
      <c r="H8" s="51">
        <v>30.6</v>
      </c>
      <c r="I8" s="51">
        <v>32.5</v>
      </c>
      <c r="J8" s="51">
        <v>35.799999999999997</v>
      </c>
      <c r="K8" s="51">
        <v>35.9</v>
      </c>
      <c r="L8" s="51">
        <v>34.1</v>
      </c>
      <c r="M8" s="88">
        <f t="shared" si="0"/>
        <v>32.4375</v>
      </c>
      <c r="N8" s="51">
        <v>29.4</v>
      </c>
      <c r="O8" s="76">
        <v>37</v>
      </c>
      <c r="P8" s="41">
        <v>0</v>
      </c>
      <c r="Q8" s="41">
        <v>0</v>
      </c>
      <c r="R8" s="41">
        <v>0</v>
      </c>
      <c r="S8" s="41">
        <v>0</v>
      </c>
      <c r="T8" s="38">
        <v>0</v>
      </c>
      <c r="U8" s="41">
        <v>0</v>
      </c>
      <c r="V8" s="41" t="s">
        <v>391</v>
      </c>
      <c r="W8" s="41" t="s">
        <v>336</v>
      </c>
      <c r="X8" s="41" t="s">
        <v>391</v>
      </c>
      <c r="Y8" s="41" t="s">
        <v>284</v>
      </c>
      <c r="Z8" s="41" t="s">
        <v>341</v>
      </c>
      <c r="AA8" s="41" t="s">
        <v>423</v>
      </c>
      <c r="AB8" s="41" t="s">
        <v>380</v>
      </c>
      <c r="AC8" s="37" t="s">
        <v>355</v>
      </c>
      <c r="AD8" s="52">
        <v>78.459999999999994</v>
      </c>
      <c r="AE8" s="52">
        <v>86.54</v>
      </c>
      <c r="AF8" s="52">
        <v>92.17</v>
      </c>
      <c r="AG8" s="52">
        <v>82.61</v>
      </c>
      <c r="AH8" s="52">
        <v>65.89</v>
      </c>
      <c r="AI8" s="52">
        <v>44.94</v>
      </c>
      <c r="AJ8" s="52">
        <v>43.88</v>
      </c>
      <c r="AK8" s="52">
        <v>51.84</v>
      </c>
      <c r="AL8" s="54">
        <f t="shared" si="1"/>
        <v>68.291250000000005</v>
      </c>
      <c r="AM8" s="54">
        <f t="shared" si="2"/>
        <v>43.88</v>
      </c>
      <c r="AN8" s="55">
        <v>1000.5</v>
      </c>
      <c r="AO8" s="52">
        <v>999.4</v>
      </c>
      <c r="AP8" s="52">
        <v>998.7</v>
      </c>
      <c r="AQ8" s="52">
        <v>999.4</v>
      </c>
      <c r="AR8" s="52">
        <v>999</v>
      </c>
      <c r="AS8" s="52">
        <v>998</v>
      </c>
      <c r="AT8" s="52">
        <v>996.1</v>
      </c>
      <c r="AU8" s="56">
        <v>996.8</v>
      </c>
      <c r="AV8" s="51">
        <f t="shared" si="3"/>
        <v>1</v>
      </c>
      <c r="AW8" s="51">
        <f t="shared" si="3"/>
        <v>2</v>
      </c>
      <c r="AX8" s="51">
        <f t="shared" si="3"/>
        <v>1</v>
      </c>
      <c r="AY8" s="51">
        <f t="shared" si="3"/>
        <v>0</v>
      </c>
      <c r="AZ8" s="51">
        <f t="shared" si="3"/>
        <v>3</v>
      </c>
      <c r="BA8" s="51">
        <f t="shared" si="3"/>
        <v>3</v>
      </c>
      <c r="BB8" s="51">
        <f t="shared" si="3"/>
        <v>2</v>
      </c>
      <c r="BC8" s="51">
        <f t="shared" si="3"/>
        <v>1</v>
      </c>
      <c r="BD8" s="51" t="str">
        <f t="shared" si="4"/>
        <v>NW03</v>
      </c>
      <c r="BE8" s="177" t="s">
        <v>342</v>
      </c>
      <c r="BF8" s="181">
        <v>3</v>
      </c>
      <c r="BG8" s="114">
        <f t="shared" si="5"/>
        <v>30.299999999999997</v>
      </c>
      <c r="BH8" s="115">
        <f t="shared" si="6"/>
        <v>34.574999999999996</v>
      </c>
      <c r="BI8" s="450" t="s">
        <v>287</v>
      </c>
      <c r="BJ8" s="451" t="s">
        <v>387</v>
      </c>
      <c r="BK8" s="451" t="s">
        <v>387</v>
      </c>
      <c r="BL8" s="451" t="s">
        <v>387</v>
      </c>
      <c r="BM8" s="451" t="s">
        <v>320</v>
      </c>
      <c r="BN8" s="451" t="s">
        <v>296</v>
      </c>
      <c r="BO8" s="451" t="s">
        <v>312</v>
      </c>
      <c r="BP8" s="452" t="s">
        <v>321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28.5</v>
      </c>
      <c r="G9" s="51"/>
      <c r="H9" s="51">
        <v>28.4</v>
      </c>
      <c r="I9" s="51"/>
      <c r="J9" s="51">
        <v>34.799999999999997</v>
      </c>
      <c r="K9" s="51"/>
      <c r="L9" s="51">
        <v>31.6</v>
      </c>
      <c r="M9" s="88">
        <f t="shared" si="0"/>
        <v>30.824999999999996</v>
      </c>
      <c r="N9" s="51">
        <v>28.2</v>
      </c>
      <c r="O9" s="76">
        <v>36</v>
      </c>
      <c r="P9" s="41" t="s">
        <v>301</v>
      </c>
      <c r="Q9" s="41">
        <v>0.6</v>
      </c>
      <c r="R9" s="41">
        <v>0.6</v>
      </c>
      <c r="S9" s="41">
        <v>0.6</v>
      </c>
      <c r="T9" s="38">
        <v>0.6</v>
      </c>
      <c r="U9" s="41">
        <v>0.6</v>
      </c>
      <c r="V9" s="41"/>
      <c r="W9" s="41" t="s">
        <v>354</v>
      </c>
      <c r="X9" s="41"/>
      <c r="Y9" s="41" t="s">
        <v>341</v>
      </c>
      <c r="Z9" s="41"/>
      <c r="AA9" s="41" t="s">
        <v>284</v>
      </c>
      <c r="AB9" s="41"/>
      <c r="AC9" s="37" t="s">
        <v>284</v>
      </c>
      <c r="AD9" s="52"/>
      <c r="AE9" s="52">
        <v>94.89</v>
      </c>
      <c r="AF9" s="52"/>
      <c r="AG9" s="52">
        <v>90.53</v>
      </c>
      <c r="AH9" s="52"/>
      <c r="AI9" s="52">
        <v>57.59</v>
      </c>
      <c r="AJ9" s="52"/>
      <c r="AK9" s="52">
        <v>79.88</v>
      </c>
      <c r="AL9" s="54">
        <f t="shared" si="1"/>
        <v>80.722499999999997</v>
      </c>
      <c r="AM9" s="54">
        <f t="shared" si="2"/>
        <v>57.59</v>
      </c>
      <c r="AN9" s="55"/>
      <c r="AO9" s="52">
        <v>999.4</v>
      </c>
      <c r="AP9" s="52"/>
      <c r="AQ9" s="52">
        <v>999.5</v>
      </c>
      <c r="AR9" s="52"/>
      <c r="AS9" s="52">
        <v>998.5</v>
      </c>
      <c r="AT9" s="52"/>
      <c r="AU9" s="56">
        <v>997.5</v>
      </c>
      <c r="AV9" s="51" t="str">
        <f t="shared" si="3"/>
        <v/>
      </c>
      <c r="AW9" s="51">
        <f t="shared" si="3"/>
        <v>2</v>
      </c>
      <c r="AX9" s="51" t="str">
        <f t="shared" si="3"/>
        <v/>
      </c>
      <c r="AY9" s="51">
        <f t="shared" si="3"/>
        <v>3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NW03</v>
      </c>
      <c r="BE9" s="177" t="s">
        <v>342</v>
      </c>
      <c r="BF9" s="181">
        <v>3</v>
      </c>
      <c r="BG9" s="114">
        <f t="shared" si="5"/>
        <v>28.45</v>
      </c>
      <c r="BH9" s="115">
        <f t="shared" si="6"/>
        <v>33.200000000000003</v>
      </c>
      <c r="BI9" s="450"/>
      <c r="BJ9" s="451" t="s">
        <v>309</v>
      </c>
      <c r="BK9" s="451"/>
      <c r="BL9" s="451" t="s">
        <v>387</v>
      </c>
      <c r="BM9" s="451"/>
      <c r="BN9" s="451" t="s">
        <v>296</v>
      </c>
      <c r="BO9" s="451"/>
      <c r="BP9" s="452" t="s">
        <v>331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30.2</v>
      </c>
      <c r="G10" s="51"/>
      <c r="H10" s="51">
        <v>28.9</v>
      </c>
      <c r="I10" s="51"/>
      <c r="J10" s="51">
        <v>36</v>
      </c>
      <c r="K10" s="51"/>
      <c r="L10" s="51">
        <v>34.9</v>
      </c>
      <c r="M10" s="88">
        <f t="shared" si="0"/>
        <v>32.5</v>
      </c>
      <c r="N10" s="51">
        <v>28.1</v>
      </c>
      <c r="O10" s="76">
        <v>37.200000000000003</v>
      </c>
      <c r="P10" s="41" t="s">
        <v>301</v>
      </c>
      <c r="Q10" s="41">
        <v>2</v>
      </c>
      <c r="R10" s="41">
        <v>2</v>
      </c>
      <c r="S10" s="41">
        <v>2</v>
      </c>
      <c r="T10" s="38">
        <v>2.2999999999999998</v>
      </c>
      <c r="U10" s="41">
        <v>2.2999999999999998</v>
      </c>
      <c r="V10" s="41"/>
      <c r="W10" s="41" t="s">
        <v>284</v>
      </c>
      <c r="X10" s="41"/>
      <c r="Y10" s="41" t="s">
        <v>295</v>
      </c>
      <c r="Z10" s="41"/>
      <c r="AA10" s="41" t="s">
        <v>372</v>
      </c>
      <c r="AB10" s="41"/>
      <c r="AC10" s="37" t="s">
        <v>284</v>
      </c>
      <c r="AD10" s="52"/>
      <c r="AE10" s="52">
        <v>83.54</v>
      </c>
      <c r="AF10" s="52"/>
      <c r="AG10" s="52">
        <v>92.71</v>
      </c>
      <c r="AH10" s="52"/>
      <c r="AI10" s="52">
        <v>43.64</v>
      </c>
      <c r="AJ10" s="52"/>
      <c r="AK10" s="52">
        <v>52.99</v>
      </c>
      <c r="AL10" s="54">
        <f t="shared" si="1"/>
        <v>68.22</v>
      </c>
      <c r="AM10" s="54">
        <f t="shared" si="2"/>
        <v>43.64</v>
      </c>
      <c r="AN10" s="55"/>
      <c r="AO10" s="52">
        <v>999</v>
      </c>
      <c r="AP10" s="52"/>
      <c r="AQ10" s="52">
        <v>998.4</v>
      </c>
      <c r="AR10" s="52"/>
      <c r="AS10" s="52">
        <v>998.1</v>
      </c>
      <c r="AT10" s="52"/>
      <c r="AU10" s="56">
        <v>996.2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0</v>
      </c>
      <c r="BD10" s="51" t="str">
        <f t="shared" si="4"/>
        <v>N03</v>
      </c>
      <c r="BE10" s="177" t="s">
        <v>364</v>
      </c>
      <c r="BF10" s="181">
        <v>3</v>
      </c>
      <c r="BG10" s="114">
        <f t="shared" si="5"/>
        <v>29.549999999999997</v>
      </c>
      <c r="BH10" s="115">
        <f t="shared" si="6"/>
        <v>35.450000000000003</v>
      </c>
      <c r="BI10" s="450"/>
      <c r="BJ10" s="451" t="s">
        <v>387</v>
      </c>
      <c r="BK10" s="451"/>
      <c r="BL10" s="451" t="s">
        <v>387</v>
      </c>
      <c r="BM10" s="451"/>
      <c r="BN10" s="451" t="s">
        <v>321</v>
      </c>
      <c r="BO10" s="451"/>
      <c r="BP10" s="452" t="s">
        <v>310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30.8</v>
      </c>
      <c r="G11" s="51"/>
      <c r="H11" s="51">
        <v>29.3</v>
      </c>
      <c r="I11" s="51"/>
      <c r="J11" s="51">
        <v>36.1</v>
      </c>
      <c r="K11" s="51"/>
      <c r="L11" s="51">
        <v>33.4</v>
      </c>
      <c r="M11" s="88">
        <f t="shared" si="0"/>
        <v>32.4</v>
      </c>
      <c r="N11" s="51">
        <v>29</v>
      </c>
      <c r="O11" s="76">
        <v>36.799999999999997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356</v>
      </c>
      <c r="X11" s="41"/>
      <c r="Y11" s="41" t="s">
        <v>326</v>
      </c>
      <c r="Z11" s="41"/>
      <c r="AA11" s="41" t="s">
        <v>427</v>
      </c>
      <c r="AB11" s="41"/>
      <c r="AC11" s="37" t="s">
        <v>323</v>
      </c>
      <c r="AD11" s="52"/>
      <c r="AE11" s="52">
        <v>85.08</v>
      </c>
      <c r="AF11" s="52"/>
      <c r="AG11" s="52">
        <v>83.93</v>
      </c>
      <c r="AH11" s="52"/>
      <c r="AI11" s="52">
        <v>42.35</v>
      </c>
      <c r="AJ11" s="52"/>
      <c r="AK11" s="52">
        <v>52.3</v>
      </c>
      <c r="AL11" s="54">
        <f t="shared" ref="AL11" si="7">IF(COUNT(AE11,AG11,AI11,AK11)&gt;2,AVERAGE(AD11:AK11),"")</f>
        <v>65.914999999999992</v>
      </c>
      <c r="AM11" s="54">
        <f t="shared" ref="AM11" si="8">IF(COUNT(AE11,AG11,AI11,AK11)&gt;2,MIN(AD11:AK11),"")</f>
        <v>42.35</v>
      </c>
      <c r="AN11" s="55"/>
      <c r="AO11" s="52">
        <v>998.9</v>
      </c>
      <c r="AP11" s="52"/>
      <c r="AQ11" s="52">
        <v>998.8</v>
      </c>
      <c r="AR11" s="52"/>
      <c r="AS11" s="52">
        <v>1007.4</v>
      </c>
      <c r="AT11" s="52"/>
      <c r="AU11" s="56">
        <v>996.5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360</v>
      </c>
      <c r="BF11" s="181">
        <v>4</v>
      </c>
      <c r="BG11" s="112">
        <f t="shared" ref="BG11" si="9">IF(COUNT(F11,H11)&gt;=1,AVERAGE(E11:H11),"")</f>
        <v>30.05</v>
      </c>
      <c r="BH11" s="113">
        <f t="shared" ref="BH11" si="10">IF(COUNT(J11,L11)&gt;=1,AVERAGE(I11:L11),"")</f>
        <v>34.75</v>
      </c>
      <c r="BI11" s="462"/>
      <c r="BJ11" s="463" t="s">
        <v>387</v>
      </c>
      <c r="BK11" s="463"/>
      <c r="BL11" s="463" t="s">
        <v>387</v>
      </c>
      <c r="BM11" s="463"/>
      <c r="BN11" s="463" t="s">
        <v>340</v>
      </c>
      <c r="BO11" s="463"/>
      <c r="BP11" s="464" t="s">
        <v>310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27.3</v>
      </c>
      <c r="G12" s="84"/>
      <c r="H12" s="84">
        <v>26.8</v>
      </c>
      <c r="I12" s="84"/>
      <c r="J12" s="84">
        <v>34.4</v>
      </c>
      <c r="K12" s="84"/>
      <c r="L12" s="84">
        <v>32.5</v>
      </c>
      <c r="M12" s="100">
        <f t="shared" si="0"/>
        <v>30.25</v>
      </c>
      <c r="N12" s="84">
        <v>26.5</v>
      </c>
      <c r="O12" s="85">
        <v>36.200000000000003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92.63</v>
      </c>
      <c r="AF12" s="60"/>
      <c r="AG12" s="60">
        <v>93.15</v>
      </c>
      <c r="AH12" s="60"/>
      <c r="AI12" s="60">
        <v>57.84</v>
      </c>
      <c r="AJ12" s="60"/>
      <c r="AK12" s="60">
        <v>73.72</v>
      </c>
      <c r="AL12" s="101">
        <f t="shared" si="1"/>
        <v>79.335000000000008</v>
      </c>
      <c r="AM12" s="101">
        <f t="shared" si="2"/>
        <v>57.84</v>
      </c>
      <c r="AN12" s="61"/>
      <c r="AO12" s="60">
        <v>1000.8</v>
      </c>
      <c r="AP12" s="60"/>
      <c r="AQ12" s="60">
        <v>1000.7</v>
      </c>
      <c r="AR12" s="60"/>
      <c r="AS12" s="60">
        <v>999.2</v>
      </c>
      <c r="AT12" s="60"/>
      <c r="AU12" s="62">
        <v>998.3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27.05</v>
      </c>
      <c r="BH12" s="115">
        <f t="shared" ref="BH12:BH25" si="21">IF(COUNT(J12,L12)&gt;=1,AVERAGE(I12:L12),"")</f>
        <v>33.450000000000003</v>
      </c>
      <c r="BI12" s="465"/>
      <c r="BJ12" s="466" t="s">
        <v>387</v>
      </c>
      <c r="BK12" s="466"/>
      <c r="BL12" s="466" t="s">
        <v>437</v>
      </c>
      <c r="BM12" s="466"/>
      <c r="BN12" s="466" t="s">
        <v>310</v>
      </c>
      <c r="BO12" s="466"/>
      <c r="BP12" s="467" t="s">
        <v>310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26.6</v>
      </c>
      <c r="F13" s="51">
        <v>25.7</v>
      </c>
      <c r="G13" s="51">
        <v>25.1</v>
      </c>
      <c r="H13" s="51">
        <v>25.3</v>
      </c>
      <c r="I13" s="51">
        <v>28.4</v>
      </c>
      <c r="J13" s="51">
        <v>34.4</v>
      </c>
      <c r="K13" s="51">
        <v>35.5</v>
      </c>
      <c r="L13" s="51">
        <v>33.1</v>
      </c>
      <c r="M13" s="88">
        <f t="shared" si="0"/>
        <v>29.262499999999999</v>
      </c>
      <c r="N13" s="51">
        <v>25.1</v>
      </c>
      <c r="O13" s="76">
        <v>36.299999999999997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355</v>
      </c>
      <c r="AB13" s="41" t="s">
        <v>284</v>
      </c>
      <c r="AC13" s="37" t="s">
        <v>284</v>
      </c>
      <c r="AD13" s="52">
        <v>82.13</v>
      </c>
      <c r="AE13" s="52">
        <v>89.27</v>
      </c>
      <c r="AF13" s="52">
        <v>91.41</v>
      </c>
      <c r="AG13" s="52">
        <v>93.08</v>
      </c>
      <c r="AH13" s="52">
        <v>80.89</v>
      </c>
      <c r="AI13" s="52">
        <v>59.59</v>
      </c>
      <c r="AJ13" s="52">
        <v>53.46</v>
      </c>
      <c r="AK13" s="52">
        <v>67.59</v>
      </c>
      <c r="AL13" s="54">
        <f t="shared" si="1"/>
        <v>77.177499999999995</v>
      </c>
      <c r="AM13" s="54">
        <f t="shared" si="2"/>
        <v>53.46</v>
      </c>
      <c r="AN13" s="55">
        <v>1002.1</v>
      </c>
      <c r="AO13" s="52">
        <v>1001.5</v>
      </c>
      <c r="AP13" s="52">
        <v>999.6</v>
      </c>
      <c r="AQ13" s="52">
        <v>1000.7</v>
      </c>
      <c r="AR13" s="52">
        <v>1001.3</v>
      </c>
      <c r="AS13" s="52">
        <v>998.7</v>
      </c>
      <c r="AT13" s="52">
        <v>996.5</v>
      </c>
      <c r="AU13" s="56">
        <v>997.2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NW01</v>
      </c>
      <c r="BE13" s="177" t="s">
        <v>342</v>
      </c>
      <c r="BF13" s="181">
        <v>1</v>
      </c>
      <c r="BG13" s="114">
        <f t="shared" si="20"/>
        <v>25.675000000000001</v>
      </c>
      <c r="BH13" s="115">
        <f t="shared" si="21"/>
        <v>32.85</v>
      </c>
      <c r="BI13" s="450" t="s">
        <v>331</v>
      </c>
      <c r="BJ13" s="451" t="s">
        <v>387</v>
      </c>
      <c r="BK13" s="451" t="s">
        <v>387</v>
      </c>
      <c r="BL13" s="451" t="s">
        <v>387</v>
      </c>
      <c r="BM13" s="451" t="s">
        <v>331</v>
      </c>
      <c r="BN13" s="451" t="s">
        <v>331</v>
      </c>
      <c r="BO13" s="451" t="s">
        <v>331</v>
      </c>
      <c r="BP13" s="452" t="s">
        <v>320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28.2</v>
      </c>
      <c r="G14" s="51"/>
      <c r="H14" s="51">
        <v>27.3</v>
      </c>
      <c r="I14" s="51"/>
      <c r="J14" s="51">
        <v>34</v>
      </c>
      <c r="K14" s="51"/>
      <c r="L14" s="51">
        <v>31.7</v>
      </c>
      <c r="M14" s="88">
        <f t="shared" si="0"/>
        <v>30.3</v>
      </c>
      <c r="N14" s="51">
        <v>27.1</v>
      </c>
      <c r="O14" s="76">
        <v>34.6</v>
      </c>
      <c r="P14" s="41" t="s">
        <v>301</v>
      </c>
      <c r="Q14" s="41">
        <v>0.3</v>
      </c>
      <c r="R14" s="41">
        <v>0.3</v>
      </c>
      <c r="S14" s="41">
        <v>0.3</v>
      </c>
      <c r="T14" s="38">
        <v>0.3</v>
      </c>
      <c r="U14" s="41">
        <v>0.3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94.32</v>
      </c>
      <c r="AF14" s="52"/>
      <c r="AG14" s="52">
        <v>95.97</v>
      </c>
      <c r="AH14" s="52"/>
      <c r="AI14" s="52">
        <v>65.040000000000006</v>
      </c>
      <c r="AJ14" s="52"/>
      <c r="AK14" s="52">
        <v>69.77</v>
      </c>
      <c r="AL14" s="54">
        <f t="shared" si="1"/>
        <v>81.274999999999991</v>
      </c>
      <c r="AM14" s="54">
        <f t="shared" si="2"/>
        <v>65.040000000000006</v>
      </c>
      <c r="AN14" s="55"/>
      <c r="AO14" s="52">
        <v>999.7</v>
      </c>
      <c r="AP14" s="52"/>
      <c r="AQ14" s="52">
        <v>999.5</v>
      </c>
      <c r="AR14" s="52"/>
      <c r="AS14" s="52">
        <v>997.6</v>
      </c>
      <c r="AT14" s="52"/>
      <c r="AU14" s="56">
        <v>997.5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27.75</v>
      </c>
      <c r="BH14" s="115">
        <f t="shared" si="21"/>
        <v>32.85</v>
      </c>
      <c r="BI14" s="450"/>
      <c r="BJ14" s="451" t="s">
        <v>287</v>
      </c>
      <c r="BK14" s="451"/>
      <c r="BL14" s="451" t="s">
        <v>387</v>
      </c>
      <c r="BM14" s="451"/>
      <c r="BN14" s="451" t="s">
        <v>310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28.1</v>
      </c>
      <c r="G15" s="51"/>
      <c r="H15" s="51">
        <v>27</v>
      </c>
      <c r="I15" s="51"/>
      <c r="J15" s="51">
        <v>33.1</v>
      </c>
      <c r="K15" s="51"/>
      <c r="L15" s="51">
        <v>32.1</v>
      </c>
      <c r="M15" s="88">
        <f t="shared" si="0"/>
        <v>30.075000000000003</v>
      </c>
      <c r="N15" s="51">
        <v>27</v>
      </c>
      <c r="O15" s="76">
        <v>35.299999999999997</v>
      </c>
      <c r="P15" s="41" t="s">
        <v>301</v>
      </c>
      <c r="Q15" s="41">
        <v>1</v>
      </c>
      <c r="R15" s="41">
        <v>1</v>
      </c>
      <c r="S15" s="41">
        <v>1</v>
      </c>
      <c r="T15" s="38">
        <v>1</v>
      </c>
      <c r="U15" s="41">
        <v>1</v>
      </c>
      <c r="V15" s="41"/>
      <c r="W15" s="41" t="s">
        <v>284</v>
      </c>
      <c r="X15" s="41"/>
      <c r="Y15" s="41" t="s">
        <v>284</v>
      </c>
      <c r="Z15" s="41"/>
      <c r="AA15" s="41" t="s">
        <v>284</v>
      </c>
      <c r="AB15" s="41"/>
      <c r="AC15" s="37" t="s">
        <v>284</v>
      </c>
      <c r="AD15" s="52"/>
      <c r="AE15" s="52">
        <v>90.51</v>
      </c>
      <c r="AF15" s="52"/>
      <c r="AG15" s="52">
        <v>91.52</v>
      </c>
      <c r="AH15" s="52"/>
      <c r="AI15" s="52">
        <v>65.62</v>
      </c>
      <c r="AJ15" s="52"/>
      <c r="AK15" s="52">
        <v>74.959999999999994</v>
      </c>
      <c r="AL15" s="54">
        <f t="shared" si="1"/>
        <v>80.652500000000003</v>
      </c>
      <c r="AM15" s="54">
        <f t="shared" si="2"/>
        <v>65.62</v>
      </c>
      <c r="AN15" s="55"/>
      <c r="AO15" s="52">
        <v>997.8</v>
      </c>
      <c r="AP15" s="52"/>
      <c r="AQ15" s="52">
        <v>997.7</v>
      </c>
      <c r="AR15" s="52"/>
      <c r="AS15" s="52">
        <v>996.8</v>
      </c>
      <c r="AT15" s="52"/>
      <c r="AU15" s="56">
        <v>995.4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0</v>
      </c>
      <c r="BB15" s="51" t="str">
        <f t="shared" si="17"/>
        <v/>
      </c>
      <c r="BC15" s="51">
        <f t="shared" si="18"/>
        <v>0</v>
      </c>
      <c r="BD15" s="51" t="str">
        <f t="shared" si="19"/>
        <v>LG</v>
      </c>
      <c r="BE15" s="177"/>
      <c r="BF15" s="181">
        <v>0</v>
      </c>
      <c r="BG15" s="114">
        <f t="shared" si="20"/>
        <v>27.55</v>
      </c>
      <c r="BH15" s="115">
        <f t="shared" si="21"/>
        <v>32.6</v>
      </c>
      <c r="BI15" s="450"/>
      <c r="BJ15" s="451" t="s">
        <v>309</v>
      </c>
      <c r="BK15" s="451"/>
      <c r="BL15" s="451" t="s">
        <v>387</v>
      </c>
      <c r="BM15" s="451"/>
      <c r="BN15" s="451" t="s">
        <v>310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28.1</v>
      </c>
      <c r="G16" s="51"/>
      <c r="H16" s="51">
        <v>27</v>
      </c>
      <c r="I16" s="51"/>
      <c r="J16" s="51">
        <v>33.6</v>
      </c>
      <c r="K16" s="51"/>
      <c r="L16" s="51">
        <v>32.799999999999997</v>
      </c>
      <c r="M16" s="88">
        <f t="shared" si="0"/>
        <v>30.375</v>
      </c>
      <c r="N16" s="51">
        <v>26.8</v>
      </c>
      <c r="O16" s="76">
        <v>35.1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390</v>
      </c>
      <c r="X16" s="41"/>
      <c r="Y16" s="41" t="s">
        <v>354</v>
      </c>
      <c r="Z16" s="41"/>
      <c r="AA16" s="41" t="s">
        <v>354</v>
      </c>
      <c r="AB16" s="41"/>
      <c r="AC16" s="37" t="s">
        <v>400</v>
      </c>
      <c r="AD16" s="52"/>
      <c r="AE16" s="52">
        <v>79.89</v>
      </c>
      <c r="AF16" s="52"/>
      <c r="AG16" s="52">
        <v>90.44</v>
      </c>
      <c r="AH16" s="52"/>
      <c r="AI16" s="52">
        <v>64.19</v>
      </c>
      <c r="AJ16" s="52"/>
      <c r="AK16" s="52">
        <v>69.56</v>
      </c>
      <c r="AL16" s="54">
        <f t="shared" si="1"/>
        <v>76.02</v>
      </c>
      <c r="AM16" s="54">
        <f t="shared" si="2"/>
        <v>64.19</v>
      </c>
      <c r="AN16" s="55"/>
      <c r="AO16" s="52">
        <v>1002.2</v>
      </c>
      <c r="AP16" s="52"/>
      <c r="AQ16" s="52">
        <v>1002.2</v>
      </c>
      <c r="AR16" s="52"/>
      <c r="AS16" s="52">
        <v>1001</v>
      </c>
      <c r="AT16" s="52"/>
      <c r="AU16" s="56">
        <v>999.1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2</v>
      </c>
      <c r="BB16" s="51" t="str">
        <f t="shared" si="17"/>
        <v/>
      </c>
      <c r="BC16" s="51">
        <f t="shared" si="18"/>
        <v>1</v>
      </c>
      <c r="BD16" s="51" t="str">
        <f t="shared" si="19"/>
        <v>NW02</v>
      </c>
      <c r="BE16" s="177" t="s">
        <v>342</v>
      </c>
      <c r="BF16" s="181">
        <v>2</v>
      </c>
      <c r="BG16" s="114">
        <f t="shared" si="20"/>
        <v>27.55</v>
      </c>
      <c r="BH16" s="115">
        <f t="shared" si="21"/>
        <v>33.200000000000003</v>
      </c>
      <c r="BI16" s="450"/>
      <c r="BJ16" s="451" t="s">
        <v>387</v>
      </c>
      <c r="BK16" s="451"/>
      <c r="BL16" s="451" t="s">
        <v>387</v>
      </c>
      <c r="BM16" s="451"/>
      <c r="BN16" s="451" t="s">
        <v>309</v>
      </c>
      <c r="BO16" s="451"/>
      <c r="BP16" s="452" t="s">
        <v>331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30.9</v>
      </c>
      <c r="F17" s="51">
        <v>29.9</v>
      </c>
      <c r="G17" s="51">
        <v>27.2</v>
      </c>
      <c r="H17" s="51">
        <v>27.7</v>
      </c>
      <c r="I17" s="51">
        <v>30</v>
      </c>
      <c r="J17" s="51">
        <v>34.799999999999997</v>
      </c>
      <c r="K17" s="51">
        <v>35.9</v>
      </c>
      <c r="L17" s="51">
        <v>33.700000000000003</v>
      </c>
      <c r="M17" s="88">
        <f t="shared" si="0"/>
        <v>31.262500000000003</v>
      </c>
      <c r="N17" s="51">
        <v>27.2</v>
      </c>
      <c r="O17" s="76">
        <v>36.4</v>
      </c>
      <c r="P17" s="41" t="s">
        <v>301</v>
      </c>
      <c r="Q17" s="41">
        <v>4</v>
      </c>
      <c r="R17" s="41">
        <v>4</v>
      </c>
      <c r="S17" s="41">
        <v>4</v>
      </c>
      <c r="T17" s="38">
        <v>4.2</v>
      </c>
      <c r="U17" s="41">
        <v>4.2</v>
      </c>
      <c r="V17" s="41" t="s">
        <v>359</v>
      </c>
      <c r="W17" s="41" t="s">
        <v>323</v>
      </c>
      <c r="X17" s="41" t="s">
        <v>319</v>
      </c>
      <c r="Y17" s="41" t="s">
        <v>327</v>
      </c>
      <c r="Z17" s="41" t="s">
        <v>323</v>
      </c>
      <c r="AA17" s="41" t="s">
        <v>354</v>
      </c>
      <c r="AB17" s="41" t="s">
        <v>323</v>
      </c>
      <c r="AC17" s="37" t="s">
        <v>311</v>
      </c>
      <c r="AD17" s="52">
        <v>75.66</v>
      </c>
      <c r="AE17" s="52">
        <v>88.03</v>
      </c>
      <c r="AF17" s="52">
        <v>94.84</v>
      </c>
      <c r="AG17" s="52">
        <v>94.3</v>
      </c>
      <c r="AH17" s="52">
        <v>83.51</v>
      </c>
      <c r="AI17" s="52">
        <v>59.33</v>
      </c>
      <c r="AJ17" s="52">
        <v>52.92</v>
      </c>
      <c r="AK17" s="52">
        <v>69.73</v>
      </c>
      <c r="AL17" s="54">
        <f t="shared" si="1"/>
        <v>77.289999999999992</v>
      </c>
      <c r="AM17" s="54">
        <f t="shared" si="2"/>
        <v>52.92</v>
      </c>
      <c r="AN17" s="55">
        <v>1000.4</v>
      </c>
      <c r="AO17" s="52">
        <v>999.2</v>
      </c>
      <c r="AP17" s="52">
        <v>998.9</v>
      </c>
      <c r="AQ17" s="52">
        <v>999.3</v>
      </c>
      <c r="AR17" s="52">
        <v>999.4</v>
      </c>
      <c r="AS17" s="52">
        <v>998</v>
      </c>
      <c r="AT17" s="52">
        <v>995.6</v>
      </c>
      <c r="AU17" s="56">
        <v>997.1</v>
      </c>
      <c r="AV17" s="51">
        <f t="shared" si="11"/>
        <v>2</v>
      </c>
      <c r="AW17" s="51">
        <f t="shared" si="12"/>
        <v>1</v>
      </c>
      <c r="AX17" s="51">
        <f t="shared" si="13"/>
        <v>1</v>
      </c>
      <c r="AY17" s="51">
        <f t="shared" si="14"/>
        <v>2</v>
      </c>
      <c r="AZ17" s="51">
        <f t="shared" si="15"/>
        <v>1</v>
      </c>
      <c r="BA17" s="51">
        <f t="shared" si="16"/>
        <v>2</v>
      </c>
      <c r="BB17" s="51">
        <f t="shared" si="17"/>
        <v>1</v>
      </c>
      <c r="BC17" s="51">
        <f t="shared" si="18"/>
        <v>1</v>
      </c>
      <c r="BD17" s="51" t="str">
        <f t="shared" si="19"/>
        <v>NNW02</v>
      </c>
      <c r="BE17" s="177" t="s">
        <v>360</v>
      </c>
      <c r="BF17" s="181">
        <v>2</v>
      </c>
      <c r="BG17" s="114">
        <f t="shared" si="20"/>
        <v>28.925000000000001</v>
      </c>
      <c r="BH17" s="115">
        <f t="shared" si="21"/>
        <v>33.599999999999994</v>
      </c>
      <c r="BI17" s="450" t="s">
        <v>331</v>
      </c>
      <c r="BJ17" s="451" t="s">
        <v>387</v>
      </c>
      <c r="BK17" s="451" t="s">
        <v>387</v>
      </c>
      <c r="BL17" s="451" t="s">
        <v>387</v>
      </c>
      <c r="BM17" s="451" t="s">
        <v>309</v>
      </c>
      <c r="BN17" s="451" t="s">
        <v>314</v>
      </c>
      <c r="BO17" s="451" t="s">
        <v>314</v>
      </c>
      <c r="BP17" s="452" t="s">
        <v>366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28.6</v>
      </c>
      <c r="G18" s="51"/>
      <c r="H18" s="51">
        <v>27.2</v>
      </c>
      <c r="I18" s="51"/>
      <c r="J18" s="51">
        <v>34.200000000000003</v>
      </c>
      <c r="K18" s="51"/>
      <c r="L18" s="51">
        <v>33</v>
      </c>
      <c r="M18" s="88">
        <f t="shared" si="0"/>
        <v>30.75</v>
      </c>
      <c r="N18" s="51">
        <v>27.1</v>
      </c>
      <c r="O18" s="76">
        <v>35.4</v>
      </c>
      <c r="P18" s="41" t="s">
        <v>301</v>
      </c>
      <c r="Q18" s="41">
        <v>1</v>
      </c>
      <c r="R18" s="41">
        <v>1</v>
      </c>
      <c r="S18" s="41">
        <v>1</v>
      </c>
      <c r="T18" s="38">
        <v>1.2</v>
      </c>
      <c r="U18" s="41">
        <v>1.2</v>
      </c>
      <c r="V18" s="41"/>
      <c r="W18" s="41" t="s">
        <v>284</v>
      </c>
      <c r="X18" s="41"/>
      <c r="Y18" s="41" t="s">
        <v>295</v>
      </c>
      <c r="Z18" s="41"/>
      <c r="AA18" s="41" t="s">
        <v>329</v>
      </c>
      <c r="AB18" s="41"/>
      <c r="AC18" s="37" t="s">
        <v>323</v>
      </c>
      <c r="AD18" s="52"/>
      <c r="AE18" s="52">
        <v>86.89</v>
      </c>
      <c r="AF18" s="52"/>
      <c r="AG18" s="52">
        <v>93.17</v>
      </c>
      <c r="AH18" s="52"/>
      <c r="AI18" s="52">
        <v>65.08</v>
      </c>
      <c r="AJ18" s="52"/>
      <c r="AK18" s="52">
        <v>69.19</v>
      </c>
      <c r="AL18" s="54">
        <f t="shared" si="1"/>
        <v>78.582499999999996</v>
      </c>
      <c r="AM18" s="54">
        <f t="shared" si="2"/>
        <v>65.08</v>
      </c>
      <c r="AN18" s="55"/>
      <c r="AO18" s="52">
        <v>1000.4</v>
      </c>
      <c r="AP18" s="52"/>
      <c r="AQ18" s="52">
        <v>1000.3</v>
      </c>
      <c r="AR18" s="52"/>
      <c r="AS18" s="52">
        <v>999.4</v>
      </c>
      <c r="AT18" s="52"/>
      <c r="AU18" s="56">
        <v>998.1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SW01</v>
      </c>
      <c r="BE18" s="177" t="s">
        <v>297</v>
      </c>
      <c r="BF18" s="181">
        <v>1</v>
      </c>
      <c r="BG18" s="114">
        <f t="shared" si="20"/>
        <v>27.9</v>
      </c>
      <c r="BH18" s="115">
        <f t="shared" si="21"/>
        <v>33.6</v>
      </c>
      <c r="BI18" s="450"/>
      <c r="BJ18" s="451" t="s">
        <v>387</v>
      </c>
      <c r="BK18" s="451"/>
      <c r="BL18" s="451" t="s">
        <v>387</v>
      </c>
      <c r="BM18" s="451"/>
      <c r="BN18" s="451" t="s">
        <v>309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</v>
      </c>
      <c r="F19" s="51">
        <v>29.5</v>
      </c>
      <c r="G19" s="51">
        <v>26.5</v>
      </c>
      <c r="H19" s="51">
        <v>26</v>
      </c>
      <c r="I19" s="51">
        <v>27.8</v>
      </c>
      <c r="J19" s="51">
        <v>31.5</v>
      </c>
      <c r="K19" s="51">
        <v>32.700000000000003</v>
      </c>
      <c r="L19" s="51">
        <v>29.8</v>
      </c>
      <c r="M19" s="88">
        <f t="shared" si="0"/>
        <v>29.225000000000001</v>
      </c>
      <c r="N19" s="51">
        <v>25.9</v>
      </c>
      <c r="O19" s="76">
        <v>33</v>
      </c>
      <c r="P19" s="41" t="s">
        <v>301</v>
      </c>
      <c r="Q19" s="41">
        <v>9</v>
      </c>
      <c r="R19" s="41">
        <v>9</v>
      </c>
      <c r="S19" s="41">
        <v>9</v>
      </c>
      <c r="T19" s="38">
        <v>8.6999999999999993</v>
      </c>
      <c r="U19" s="41">
        <v>8.6999999999999993</v>
      </c>
      <c r="V19" s="41" t="s">
        <v>330</v>
      </c>
      <c r="W19" s="41" t="s">
        <v>315</v>
      </c>
      <c r="X19" s="41" t="s">
        <v>349</v>
      </c>
      <c r="Y19" s="41" t="s">
        <v>394</v>
      </c>
      <c r="Z19" s="41" t="s">
        <v>330</v>
      </c>
      <c r="AA19" s="41" t="s">
        <v>305</v>
      </c>
      <c r="AB19" s="41" t="s">
        <v>359</v>
      </c>
      <c r="AC19" s="37" t="s">
        <v>292</v>
      </c>
      <c r="AD19" s="52">
        <v>92.23</v>
      </c>
      <c r="AE19" s="52">
        <v>87.48</v>
      </c>
      <c r="AF19" s="52">
        <v>94.82</v>
      </c>
      <c r="AG19" s="52">
        <v>97.08</v>
      </c>
      <c r="AH19" s="52">
        <v>89.43</v>
      </c>
      <c r="AI19" s="52">
        <v>84.17</v>
      </c>
      <c r="AJ19" s="52">
        <v>74.19</v>
      </c>
      <c r="AK19" s="52">
        <v>84.98</v>
      </c>
      <c r="AL19" s="54">
        <f t="shared" si="1"/>
        <v>88.047499999999985</v>
      </c>
      <c r="AM19" s="54">
        <f t="shared" si="2"/>
        <v>74.19</v>
      </c>
      <c r="AN19" s="55">
        <v>1001.6</v>
      </c>
      <c r="AO19" s="52">
        <v>1001.5</v>
      </c>
      <c r="AP19" s="52">
        <v>1000.9</v>
      </c>
      <c r="AQ19" s="52">
        <v>1000.8</v>
      </c>
      <c r="AR19" s="52">
        <v>1001.3</v>
      </c>
      <c r="AS19" s="52">
        <v>1000.1</v>
      </c>
      <c r="AT19" s="52">
        <v>998.8</v>
      </c>
      <c r="AU19" s="56">
        <v>998.5</v>
      </c>
      <c r="AV19" s="51">
        <f t="shared" si="11"/>
        <v>3</v>
      </c>
      <c r="AW19" s="51">
        <f t="shared" si="12"/>
        <v>3</v>
      </c>
      <c r="AX19" s="51">
        <f t="shared" si="13"/>
        <v>4</v>
      </c>
      <c r="AY19" s="51">
        <f t="shared" si="14"/>
        <v>8</v>
      </c>
      <c r="AZ19" s="51">
        <f t="shared" si="15"/>
        <v>3</v>
      </c>
      <c r="BA19" s="51">
        <f t="shared" si="16"/>
        <v>1</v>
      </c>
      <c r="BB19" s="51">
        <f t="shared" si="17"/>
        <v>2</v>
      </c>
      <c r="BC19" s="51">
        <f t="shared" si="18"/>
        <v>2</v>
      </c>
      <c r="BD19" s="51" t="str">
        <f t="shared" si="19"/>
        <v>SSW08</v>
      </c>
      <c r="BE19" s="177" t="s">
        <v>299</v>
      </c>
      <c r="BF19" s="181">
        <v>8</v>
      </c>
      <c r="BG19" s="114">
        <f t="shared" si="20"/>
        <v>28</v>
      </c>
      <c r="BH19" s="115">
        <f t="shared" si="21"/>
        <v>30.45</v>
      </c>
      <c r="BI19" s="450" t="s">
        <v>387</v>
      </c>
      <c r="BJ19" s="451" t="s">
        <v>387</v>
      </c>
      <c r="BK19" s="451" t="s">
        <v>387</v>
      </c>
      <c r="BL19" s="451" t="s">
        <v>387</v>
      </c>
      <c r="BM19" s="451" t="s">
        <v>387</v>
      </c>
      <c r="BN19" s="451" t="s">
        <v>437</v>
      </c>
      <c r="BO19" s="451" t="s">
        <v>438</v>
      </c>
      <c r="BP19" s="452" t="s">
        <v>437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30.2</v>
      </c>
      <c r="F20" s="81">
        <v>29.2</v>
      </c>
      <c r="G20" s="81">
        <v>27</v>
      </c>
      <c r="H20" s="81">
        <v>26.6</v>
      </c>
      <c r="I20" s="81">
        <v>29.6</v>
      </c>
      <c r="J20" s="81">
        <v>32.4</v>
      </c>
      <c r="K20" s="81">
        <v>34</v>
      </c>
      <c r="L20" s="81">
        <v>32.200000000000003</v>
      </c>
      <c r="M20" s="98">
        <f t="shared" si="0"/>
        <v>30.15</v>
      </c>
      <c r="N20" s="81">
        <v>26.6</v>
      </c>
      <c r="O20" s="82">
        <v>34.200000000000003</v>
      </c>
      <c r="P20" s="63" t="s">
        <v>301</v>
      </c>
      <c r="Q20" s="63">
        <v>5</v>
      </c>
      <c r="R20" s="63">
        <v>5</v>
      </c>
      <c r="S20" s="63">
        <v>5</v>
      </c>
      <c r="T20" s="64">
        <v>5</v>
      </c>
      <c r="U20" s="63">
        <v>5</v>
      </c>
      <c r="V20" s="63" t="s">
        <v>311</v>
      </c>
      <c r="W20" s="63" t="s">
        <v>305</v>
      </c>
      <c r="X20" s="63" t="s">
        <v>376</v>
      </c>
      <c r="Y20" s="63" t="s">
        <v>313</v>
      </c>
      <c r="Z20" s="63" t="s">
        <v>338</v>
      </c>
      <c r="AA20" s="63" t="s">
        <v>313</v>
      </c>
      <c r="AB20" s="63" t="s">
        <v>313</v>
      </c>
      <c r="AC20" s="65" t="s">
        <v>284</v>
      </c>
      <c r="AD20" s="66">
        <v>78.760000000000005</v>
      </c>
      <c r="AE20" s="66">
        <v>79.56</v>
      </c>
      <c r="AF20" s="66">
        <v>94.83</v>
      </c>
      <c r="AG20" s="66">
        <v>92.59</v>
      </c>
      <c r="AH20" s="66">
        <v>83.96</v>
      </c>
      <c r="AI20" s="66">
        <v>69.900000000000006</v>
      </c>
      <c r="AJ20" s="66">
        <v>59.86</v>
      </c>
      <c r="AK20" s="66">
        <v>71.959999999999994</v>
      </c>
      <c r="AL20" s="99">
        <f t="shared" si="1"/>
        <v>78.927500000000009</v>
      </c>
      <c r="AM20" s="99">
        <f t="shared" si="2"/>
        <v>59.86</v>
      </c>
      <c r="AN20" s="67">
        <v>1000.4</v>
      </c>
      <c r="AO20" s="66">
        <v>999.2</v>
      </c>
      <c r="AP20" s="66">
        <v>999.3</v>
      </c>
      <c r="AQ20" s="66">
        <v>1000.4</v>
      </c>
      <c r="AR20" s="66">
        <v>999.8</v>
      </c>
      <c r="AS20" s="66">
        <v>998.8</v>
      </c>
      <c r="AT20" s="66">
        <v>996.4</v>
      </c>
      <c r="AU20" s="68">
        <v>997.7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2</v>
      </c>
      <c r="AZ20" s="81">
        <f t="shared" si="15"/>
        <v>3</v>
      </c>
      <c r="BA20" s="81">
        <f t="shared" si="16"/>
        <v>2</v>
      </c>
      <c r="BB20" s="81">
        <f t="shared" si="17"/>
        <v>2</v>
      </c>
      <c r="BC20" s="81">
        <f t="shared" si="18"/>
        <v>0</v>
      </c>
      <c r="BD20" s="81" t="str">
        <f t="shared" si="19"/>
        <v>SW03</v>
      </c>
      <c r="BE20" s="178" t="s">
        <v>297</v>
      </c>
      <c r="BF20" s="182">
        <v>3</v>
      </c>
      <c r="BG20" s="114">
        <f t="shared" si="20"/>
        <v>28.25</v>
      </c>
      <c r="BH20" s="115">
        <f t="shared" si="21"/>
        <v>32.049999999999997</v>
      </c>
      <c r="BI20" s="462" t="s">
        <v>310</v>
      </c>
      <c r="BJ20" s="463" t="s">
        <v>310</v>
      </c>
      <c r="BK20" s="463" t="s">
        <v>438</v>
      </c>
      <c r="BL20" s="463" t="s">
        <v>437</v>
      </c>
      <c r="BM20" s="463" t="s">
        <v>387</v>
      </c>
      <c r="BN20" s="463" t="s">
        <v>309</v>
      </c>
      <c r="BO20" s="463" t="s">
        <v>437</v>
      </c>
      <c r="BP20" s="464" t="s">
        <v>387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29.1</v>
      </c>
      <c r="F21" s="84">
        <v>28</v>
      </c>
      <c r="G21" s="84">
        <v>27.8</v>
      </c>
      <c r="H21" s="84">
        <v>26.5</v>
      </c>
      <c r="I21" s="84">
        <v>28.5</v>
      </c>
      <c r="J21" s="84">
        <v>33.200000000000003</v>
      </c>
      <c r="K21" s="84">
        <v>35.1</v>
      </c>
      <c r="L21" s="84">
        <v>32.299999999999997</v>
      </c>
      <c r="M21" s="100">
        <f t="shared" si="0"/>
        <v>30.0625</v>
      </c>
      <c r="N21" s="84">
        <v>26.5</v>
      </c>
      <c r="O21" s="85">
        <v>35.1</v>
      </c>
      <c r="P21" s="57" t="s">
        <v>301</v>
      </c>
      <c r="Q21" s="57">
        <v>0.7</v>
      </c>
      <c r="R21" s="57">
        <v>0.7</v>
      </c>
      <c r="S21" s="57">
        <v>0.7</v>
      </c>
      <c r="T21" s="58">
        <v>0.7</v>
      </c>
      <c r="U21" s="57">
        <v>0.7</v>
      </c>
      <c r="V21" s="57" t="s">
        <v>329</v>
      </c>
      <c r="W21" s="57" t="s">
        <v>284</v>
      </c>
      <c r="X21" s="57" t="s">
        <v>284</v>
      </c>
      <c r="Y21" s="57" t="s">
        <v>305</v>
      </c>
      <c r="Z21" s="57" t="s">
        <v>295</v>
      </c>
      <c r="AA21" s="57" t="s">
        <v>295</v>
      </c>
      <c r="AB21" s="57" t="s">
        <v>305</v>
      </c>
      <c r="AC21" s="59" t="s">
        <v>284</v>
      </c>
      <c r="AD21" s="60">
        <v>89</v>
      </c>
      <c r="AE21" s="60">
        <v>88.92</v>
      </c>
      <c r="AF21" s="60">
        <v>85.28</v>
      </c>
      <c r="AG21" s="60">
        <v>98.24</v>
      </c>
      <c r="AH21" s="60">
        <v>89.48</v>
      </c>
      <c r="AI21" s="60">
        <v>68.819999999999993</v>
      </c>
      <c r="AJ21" s="60">
        <v>46.14</v>
      </c>
      <c r="AK21" s="60">
        <v>77.67</v>
      </c>
      <c r="AL21" s="101">
        <f t="shared" si="1"/>
        <v>80.443749999999994</v>
      </c>
      <c r="AM21" s="101">
        <f t="shared" si="2"/>
        <v>46.14</v>
      </c>
      <c r="AN21" s="61">
        <v>1001</v>
      </c>
      <c r="AO21" s="60">
        <v>999.6</v>
      </c>
      <c r="AP21" s="60">
        <v>999.4</v>
      </c>
      <c r="AQ21" s="60">
        <v>1000.4</v>
      </c>
      <c r="AR21" s="60">
        <v>1000.3</v>
      </c>
      <c r="AS21" s="60">
        <v>998.5</v>
      </c>
      <c r="AT21" s="60">
        <v>996.5</v>
      </c>
      <c r="AU21" s="62">
        <v>997.6</v>
      </c>
      <c r="AV21" s="84">
        <f t="shared" si="11"/>
        <v>1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NE01</v>
      </c>
      <c r="BE21" s="179" t="s">
        <v>404</v>
      </c>
      <c r="BF21" s="183">
        <v>1</v>
      </c>
      <c r="BG21" s="110">
        <f t="shared" si="20"/>
        <v>27.85</v>
      </c>
      <c r="BH21" s="111">
        <f t="shared" si="21"/>
        <v>32.275000000000006</v>
      </c>
      <c r="BI21" s="450" t="s">
        <v>309</v>
      </c>
      <c r="BJ21" s="451" t="s">
        <v>309</v>
      </c>
      <c r="BK21" s="451" t="s">
        <v>387</v>
      </c>
      <c r="BL21" s="451" t="s">
        <v>387</v>
      </c>
      <c r="BM21" s="451" t="s">
        <v>387</v>
      </c>
      <c r="BN21" s="451" t="s">
        <v>309</v>
      </c>
      <c r="BO21" s="451" t="s">
        <v>309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28.4</v>
      </c>
      <c r="F22" s="51">
        <v>27.8</v>
      </c>
      <c r="G22" s="51">
        <v>25.2</v>
      </c>
      <c r="H22" s="51">
        <v>26.3</v>
      </c>
      <c r="I22" s="51">
        <v>28.7</v>
      </c>
      <c r="J22" s="51">
        <v>31.1</v>
      </c>
      <c r="K22" s="51">
        <v>32.799999999999997</v>
      </c>
      <c r="L22" s="51">
        <v>31.2</v>
      </c>
      <c r="M22" s="88">
        <f t="shared" si="0"/>
        <v>28.9375</v>
      </c>
      <c r="N22" s="51">
        <v>25.1</v>
      </c>
      <c r="O22" s="76">
        <v>32.9</v>
      </c>
      <c r="P22" s="41">
        <v>0.1</v>
      </c>
      <c r="Q22" s="41">
        <v>22</v>
      </c>
      <c r="R22" s="41">
        <v>22</v>
      </c>
      <c r="S22" s="41">
        <v>22</v>
      </c>
      <c r="T22" s="38">
        <v>22.1</v>
      </c>
      <c r="U22" s="41">
        <v>22.1</v>
      </c>
      <c r="V22" s="41" t="s">
        <v>298</v>
      </c>
      <c r="W22" s="41" t="s">
        <v>319</v>
      </c>
      <c r="X22" s="41" t="s">
        <v>311</v>
      </c>
      <c r="Y22" s="41" t="s">
        <v>284</v>
      </c>
      <c r="Z22" s="41" t="s">
        <v>354</v>
      </c>
      <c r="AA22" s="41" t="s">
        <v>323</v>
      </c>
      <c r="AB22" s="41" t="s">
        <v>323</v>
      </c>
      <c r="AC22" s="37" t="s">
        <v>319</v>
      </c>
      <c r="AD22" s="52">
        <v>81.37</v>
      </c>
      <c r="AE22" s="52">
        <v>83.77</v>
      </c>
      <c r="AF22" s="52">
        <v>90.86</v>
      </c>
      <c r="AG22" s="52">
        <v>91.48</v>
      </c>
      <c r="AH22" s="52">
        <v>83.37</v>
      </c>
      <c r="AI22" s="52">
        <v>73.92</v>
      </c>
      <c r="AJ22" s="52">
        <v>63.26</v>
      </c>
      <c r="AK22" s="52">
        <v>77.97</v>
      </c>
      <c r="AL22" s="54">
        <f t="shared" si="1"/>
        <v>80.750000000000014</v>
      </c>
      <c r="AM22" s="54">
        <f t="shared" si="2"/>
        <v>63.26</v>
      </c>
      <c r="AN22" s="55">
        <v>1000.6</v>
      </c>
      <c r="AO22" s="52">
        <v>1000.6</v>
      </c>
      <c r="AP22" s="52">
        <v>1000.5</v>
      </c>
      <c r="AQ22" s="52">
        <v>1000.6</v>
      </c>
      <c r="AR22" s="52">
        <v>1000.3</v>
      </c>
      <c r="AS22" s="52">
        <v>999.3</v>
      </c>
      <c r="AT22" s="52">
        <v>997.5</v>
      </c>
      <c r="AU22" s="56">
        <v>997.3</v>
      </c>
      <c r="AV22" s="51">
        <f t="shared" si="11"/>
        <v>2</v>
      </c>
      <c r="AW22" s="51">
        <f t="shared" si="12"/>
        <v>1</v>
      </c>
      <c r="AX22" s="51">
        <f t="shared" si="13"/>
        <v>1</v>
      </c>
      <c r="AY22" s="51">
        <f t="shared" si="14"/>
        <v>0</v>
      </c>
      <c r="AZ22" s="51">
        <f t="shared" si="15"/>
        <v>2</v>
      </c>
      <c r="BA22" s="51">
        <f t="shared" si="16"/>
        <v>1</v>
      </c>
      <c r="BB22" s="51">
        <f t="shared" si="17"/>
        <v>1</v>
      </c>
      <c r="BC22" s="51">
        <f t="shared" si="18"/>
        <v>1</v>
      </c>
      <c r="BD22" s="51" t="str">
        <f t="shared" si="19"/>
        <v>SSW02</v>
      </c>
      <c r="BE22" s="177" t="s">
        <v>299</v>
      </c>
      <c r="BF22" s="181">
        <v>2</v>
      </c>
      <c r="BG22" s="114">
        <f t="shared" si="20"/>
        <v>26.925000000000001</v>
      </c>
      <c r="BH22" s="115">
        <f t="shared" si="21"/>
        <v>30.95</v>
      </c>
      <c r="BI22" s="450" t="s">
        <v>309</v>
      </c>
      <c r="BJ22" s="451" t="s">
        <v>331</v>
      </c>
      <c r="BK22" s="451" t="s">
        <v>436</v>
      </c>
      <c r="BL22" s="451" t="s">
        <v>387</v>
      </c>
      <c r="BM22" s="451" t="s">
        <v>309</v>
      </c>
      <c r="BN22" s="451" t="s">
        <v>310</v>
      </c>
      <c r="BO22" s="451" t="s">
        <v>310</v>
      </c>
      <c r="BP22" s="452" t="s">
        <v>332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26.9</v>
      </c>
      <c r="G23" s="51"/>
      <c r="H23" s="51">
        <v>26</v>
      </c>
      <c r="I23" s="51"/>
      <c r="J23" s="51">
        <v>30.9</v>
      </c>
      <c r="K23" s="51"/>
      <c r="L23" s="51">
        <v>31.9</v>
      </c>
      <c r="M23" s="88">
        <f t="shared" si="0"/>
        <v>28.924999999999997</v>
      </c>
      <c r="N23" s="51">
        <v>26</v>
      </c>
      <c r="O23" s="76">
        <v>33.700000000000003</v>
      </c>
      <c r="P23" s="41" t="s">
        <v>301</v>
      </c>
      <c r="Q23" s="41">
        <v>5</v>
      </c>
      <c r="R23" s="41">
        <v>5</v>
      </c>
      <c r="S23" s="41">
        <v>5</v>
      </c>
      <c r="T23" s="38">
        <v>4.9000000000000004</v>
      </c>
      <c r="U23" s="41">
        <v>4.9000000000000004</v>
      </c>
      <c r="V23" s="41"/>
      <c r="W23" s="41" t="s">
        <v>284</v>
      </c>
      <c r="X23" s="41"/>
      <c r="Y23" s="41" t="s">
        <v>329</v>
      </c>
      <c r="Z23" s="41"/>
      <c r="AA23" s="41" t="s">
        <v>355</v>
      </c>
      <c r="AB23" s="41"/>
      <c r="AC23" s="37" t="s">
        <v>302</v>
      </c>
      <c r="AD23" s="52"/>
      <c r="AE23" s="52">
        <v>91.51</v>
      </c>
      <c r="AF23" s="52"/>
      <c r="AG23" s="52">
        <v>97.08</v>
      </c>
      <c r="AH23" s="52"/>
      <c r="AI23" s="52">
        <v>79.790000000000006</v>
      </c>
      <c r="AJ23" s="52"/>
      <c r="AK23" s="52">
        <v>74.930000000000007</v>
      </c>
      <c r="AL23" s="54">
        <f t="shared" si="1"/>
        <v>85.827500000000001</v>
      </c>
      <c r="AM23" s="54">
        <f t="shared" si="2"/>
        <v>74.930000000000007</v>
      </c>
      <c r="AN23" s="55"/>
      <c r="AO23" s="52">
        <v>999.7</v>
      </c>
      <c r="AP23" s="52"/>
      <c r="AQ23" s="52">
        <v>1000.1</v>
      </c>
      <c r="AR23" s="52"/>
      <c r="AS23" s="52">
        <v>999.3</v>
      </c>
      <c r="AT23" s="52"/>
      <c r="AU23" s="56">
        <v>998.1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1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1</v>
      </c>
      <c r="BD23" s="51" t="str">
        <f t="shared" si="19"/>
        <v>NE01</v>
      </c>
      <c r="BE23" s="177" t="s">
        <v>404</v>
      </c>
      <c r="BF23" s="181">
        <v>1</v>
      </c>
      <c r="BG23" s="114">
        <f t="shared" si="20"/>
        <v>26.45</v>
      </c>
      <c r="BH23" s="115">
        <f t="shared" si="21"/>
        <v>31.4</v>
      </c>
      <c r="BI23" s="450"/>
      <c r="BJ23" s="451" t="s">
        <v>387</v>
      </c>
      <c r="BK23" s="451"/>
      <c r="BL23" s="451" t="s">
        <v>387</v>
      </c>
      <c r="BM23" s="451"/>
      <c r="BN23" s="451" t="s">
        <v>387</v>
      </c>
      <c r="BO23" s="451"/>
      <c r="BP23" s="452" t="s">
        <v>387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27.5</v>
      </c>
      <c r="G24" s="51"/>
      <c r="H24" s="51">
        <v>26.6</v>
      </c>
      <c r="I24" s="51"/>
      <c r="J24" s="51">
        <v>32</v>
      </c>
      <c r="K24" s="51"/>
      <c r="L24" s="51">
        <v>31.5</v>
      </c>
      <c r="M24" s="88">
        <f t="shared" si="0"/>
        <v>29.4</v>
      </c>
      <c r="N24" s="51">
        <v>26.2</v>
      </c>
      <c r="O24" s="76">
        <v>32.5</v>
      </c>
      <c r="P24" s="41">
        <v>0.2</v>
      </c>
      <c r="Q24" s="41">
        <v>10</v>
      </c>
      <c r="R24" s="41">
        <v>10</v>
      </c>
      <c r="S24" s="41">
        <v>10</v>
      </c>
      <c r="T24" s="38">
        <v>10.1</v>
      </c>
      <c r="U24" s="41">
        <v>10.1</v>
      </c>
      <c r="V24" s="41"/>
      <c r="W24" s="41" t="s">
        <v>323</v>
      </c>
      <c r="X24" s="41"/>
      <c r="Y24" s="41" t="s">
        <v>284</v>
      </c>
      <c r="Z24" s="41"/>
      <c r="AA24" s="41" t="s">
        <v>398</v>
      </c>
      <c r="AB24" s="41"/>
      <c r="AC24" s="37" t="s">
        <v>284</v>
      </c>
      <c r="AD24" s="52"/>
      <c r="AE24" s="52">
        <v>92.64</v>
      </c>
      <c r="AF24" s="52"/>
      <c r="AG24" s="52">
        <v>94.26</v>
      </c>
      <c r="AH24" s="52"/>
      <c r="AI24" s="52">
        <v>66.58</v>
      </c>
      <c r="AJ24" s="52"/>
      <c r="AK24" s="52">
        <v>56.82</v>
      </c>
      <c r="AL24" s="54">
        <f>IF(COUNT(AE24,AG24,AI24,AK24)&gt;2,AVERAGE(AD24:AK24),"")</f>
        <v>77.575000000000003</v>
      </c>
      <c r="AM24" s="54">
        <f>IF(COUNT(AE24,AG24,AI24,AK24)&gt;2,MIN(AD24:AK24),"")</f>
        <v>56.82</v>
      </c>
      <c r="AN24" s="55"/>
      <c r="AO24" s="52">
        <v>999.4</v>
      </c>
      <c r="AP24" s="52"/>
      <c r="AQ24" s="52">
        <v>1000</v>
      </c>
      <c r="AR24" s="52"/>
      <c r="AS24" s="52">
        <v>998.6</v>
      </c>
      <c r="AT24" s="52"/>
      <c r="AU24" s="56">
        <v>998.1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393</v>
      </c>
      <c r="BF24" s="181">
        <v>2</v>
      </c>
      <c r="BG24" s="114">
        <f t="shared" si="20"/>
        <v>27.05</v>
      </c>
      <c r="BH24" s="115">
        <f t="shared" si="21"/>
        <v>31.75</v>
      </c>
      <c r="BI24" s="450"/>
      <c r="BJ24" s="451" t="s">
        <v>309</v>
      </c>
      <c r="BK24" s="451"/>
      <c r="BL24" s="451" t="s">
        <v>387</v>
      </c>
      <c r="BM24" s="451"/>
      <c r="BN24" s="451" t="s">
        <v>387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</v>
      </c>
      <c r="F25" s="78">
        <v>28.3</v>
      </c>
      <c r="G25" s="78">
        <v>26.1</v>
      </c>
      <c r="H25" s="78">
        <v>25.9</v>
      </c>
      <c r="I25" s="78">
        <v>29.2</v>
      </c>
      <c r="J25" s="78">
        <v>31.5</v>
      </c>
      <c r="K25" s="78">
        <v>32.1</v>
      </c>
      <c r="L25" s="78">
        <v>31</v>
      </c>
      <c r="M25" s="89">
        <f t="shared" si="0"/>
        <v>29.137499999999999</v>
      </c>
      <c r="N25" s="78">
        <v>25.3</v>
      </c>
      <c r="O25" s="79">
        <v>32.299999999999997</v>
      </c>
      <c r="P25" s="69" t="s">
        <v>301</v>
      </c>
      <c r="Q25" s="69">
        <v>7</v>
      </c>
      <c r="R25" s="69">
        <v>7</v>
      </c>
      <c r="S25" s="69">
        <v>7</v>
      </c>
      <c r="T25" s="70">
        <v>6.9</v>
      </c>
      <c r="U25" s="69">
        <v>6.9</v>
      </c>
      <c r="V25" s="69" t="s">
        <v>338</v>
      </c>
      <c r="W25" s="69" t="s">
        <v>356</v>
      </c>
      <c r="X25" s="69" t="s">
        <v>395</v>
      </c>
      <c r="Y25" s="69" t="s">
        <v>315</v>
      </c>
      <c r="Z25" s="69" t="s">
        <v>300</v>
      </c>
      <c r="AA25" s="69" t="s">
        <v>401</v>
      </c>
      <c r="AB25" s="69" t="s">
        <v>295</v>
      </c>
      <c r="AC25" s="71" t="s">
        <v>298</v>
      </c>
      <c r="AD25" s="72">
        <v>76.73</v>
      </c>
      <c r="AE25" s="72">
        <v>78.02</v>
      </c>
      <c r="AF25" s="72">
        <v>95.37</v>
      </c>
      <c r="AG25" s="72">
        <v>93.11</v>
      </c>
      <c r="AH25" s="72">
        <v>79.09</v>
      </c>
      <c r="AI25" s="72">
        <v>74.87</v>
      </c>
      <c r="AJ25" s="72">
        <v>67</v>
      </c>
      <c r="AK25" s="72">
        <v>81.69</v>
      </c>
      <c r="AL25" s="87">
        <f t="shared" si="1"/>
        <v>80.735000000000014</v>
      </c>
      <c r="AM25" s="87">
        <f t="shared" si="2"/>
        <v>67</v>
      </c>
      <c r="AN25" s="73">
        <v>999.7</v>
      </c>
      <c r="AO25" s="72">
        <v>998.5</v>
      </c>
      <c r="AP25" s="72">
        <v>999.1</v>
      </c>
      <c r="AQ25" s="72">
        <v>999</v>
      </c>
      <c r="AR25" s="72">
        <v>998.9</v>
      </c>
      <c r="AS25" s="72">
        <v>997.9</v>
      </c>
      <c r="AT25" s="72">
        <v>996</v>
      </c>
      <c r="AU25" s="74">
        <v>997.3</v>
      </c>
      <c r="AV25" s="78">
        <f t="shared" ref="AV25:BC25" si="22">IF(RIGHT(V25,2)="","",IF(RIGHT(V25,2)="LG",0,INT(RIGHT(V25,2))))</f>
        <v>3</v>
      </c>
      <c r="AW25" s="78">
        <f t="shared" si="22"/>
        <v>3</v>
      </c>
      <c r="AX25" s="78">
        <f t="shared" si="22"/>
        <v>3</v>
      </c>
      <c r="AY25" s="78">
        <f t="shared" si="22"/>
        <v>3</v>
      </c>
      <c r="AZ25" s="78">
        <f t="shared" si="22"/>
        <v>4</v>
      </c>
      <c r="BA25" s="78">
        <f t="shared" si="22"/>
        <v>2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SSW04</v>
      </c>
      <c r="BE25" s="180" t="s">
        <v>299</v>
      </c>
      <c r="BF25" s="184">
        <v>4</v>
      </c>
      <c r="BG25" s="203">
        <f t="shared" si="20"/>
        <v>27.325000000000003</v>
      </c>
      <c r="BH25" s="204">
        <f t="shared" si="21"/>
        <v>30.950000000000003</v>
      </c>
      <c r="BI25" s="453" t="s">
        <v>375</v>
      </c>
      <c r="BJ25" s="454" t="s">
        <v>314</v>
      </c>
      <c r="BK25" s="454" t="s">
        <v>438</v>
      </c>
      <c r="BL25" s="454" t="s">
        <v>437</v>
      </c>
      <c r="BM25" s="454" t="s">
        <v>314</v>
      </c>
      <c r="BN25" s="454" t="s">
        <v>314</v>
      </c>
      <c r="BO25" s="454" t="s">
        <v>377</v>
      </c>
      <c r="BP25" s="455" t="s">
        <v>377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28.5</v>
      </c>
      <c r="F4" s="41">
        <v>27</v>
      </c>
      <c r="G4" s="41">
        <v>26.5</v>
      </c>
      <c r="H4" s="41">
        <v>26.7</v>
      </c>
      <c r="I4" s="41">
        <v>29.8</v>
      </c>
      <c r="J4" s="41">
        <v>33.4</v>
      </c>
      <c r="K4" s="41">
        <v>35.5</v>
      </c>
      <c r="L4" s="41">
        <v>31.4</v>
      </c>
      <c r="M4" s="88">
        <f t="shared" ref="M4:M25" si="0">IF(COUNT(F4,H4,J4,L4)&gt;=3,AVERAGE(E4:L4),"")</f>
        <v>29.85</v>
      </c>
      <c r="N4" s="41">
        <v>26.4</v>
      </c>
      <c r="O4" s="53">
        <v>35.700000000000003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88.95</v>
      </c>
      <c r="AE4" s="52">
        <v>94.27</v>
      </c>
      <c r="AF4" s="52">
        <v>94.82</v>
      </c>
      <c r="AG4" s="52">
        <v>94.82</v>
      </c>
      <c r="AH4" s="52">
        <v>83.98</v>
      </c>
      <c r="AI4" s="52">
        <v>66.86</v>
      </c>
      <c r="AJ4" s="52">
        <v>60.91</v>
      </c>
      <c r="AK4" s="52">
        <v>79.39</v>
      </c>
      <c r="AL4" s="54">
        <f t="shared" ref="AL4:AL25" si="1">IF(COUNT(AE4,AG4,AI4,AK4)&gt;2,AVERAGE(AD4:AK4),"")</f>
        <v>82.999999999999986</v>
      </c>
      <c r="AM4" s="54">
        <f t="shared" ref="AM4:AM25" si="2">IF(COUNT(AE4,AG4,AI4,AK4)&gt;2,MIN(AD4:AK4),"")</f>
        <v>60.91</v>
      </c>
      <c r="AN4" s="55">
        <v>1003.6</v>
      </c>
      <c r="AO4" s="52">
        <v>1002.3</v>
      </c>
      <c r="AP4" s="52">
        <v>1000.4</v>
      </c>
      <c r="AQ4" s="52">
        <v>1001.7</v>
      </c>
      <c r="AR4" s="52">
        <v>1002</v>
      </c>
      <c r="AS4" s="52">
        <v>999.8</v>
      </c>
      <c r="AT4" s="52">
        <v>998.1</v>
      </c>
      <c r="AU4" s="56">
        <v>999.2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27.175000000000001</v>
      </c>
      <c r="BH4" s="115">
        <f t="shared" ref="BH4:BH10" si="6">IF(COUNT(J4,L4)&gt;=1,AVERAGE(I4:L4),"")</f>
        <v>32.524999999999999</v>
      </c>
      <c r="BI4" s="459" t="s">
        <v>331</v>
      </c>
      <c r="BJ4" s="460" t="s">
        <v>285</v>
      </c>
      <c r="BK4" s="460" t="s">
        <v>306</v>
      </c>
      <c r="BL4" s="460" t="s">
        <v>309</v>
      </c>
      <c r="BM4" s="460" t="s">
        <v>309</v>
      </c>
      <c r="BN4" s="460" t="s">
        <v>331</v>
      </c>
      <c r="BO4" s="460" t="s">
        <v>296</v>
      </c>
      <c r="BP4" s="461" t="s">
        <v>312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</v>
      </c>
      <c r="G5" s="41"/>
      <c r="H5" s="41">
        <v>28.2</v>
      </c>
      <c r="I5" s="41"/>
      <c r="J5" s="41">
        <v>34.6</v>
      </c>
      <c r="K5" s="41"/>
      <c r="L5" s="41">
        <v>33.200000000000003</v>
      </c>
      <c r="M5" s="88">
        <f t="shared" si="0"/>
        <v>31.000000000000004</v>
      </c>
      <c r="N5" s="41">
        <v>27.3</v>
      </c>
      <c r="O5" s="53">
        <v>35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355</v>
      </c>
      <c r="X5" s="41"/>
      <c r="Y5" s="41" t="s">
        <v>284</v>
      </c>
      <c r="Z5" s="41"/>
      <c r="AA5" s="41" t="s">
        <v>302</v>
      </c>
      <c r="AB5" s="41"/>
      <c r="AC5" s="37" t="s">
        <v>336</v>
      </c>
      <c r="AD5" s="52"/>
      <c r="AE5" s="52">
        <v>90.51</v>
      </c>
      <c r="AF5" s="52"/>
      <c r="AG5" s="52">
        <v>92.68</v>
      </c>
      <c r="AH5" s="52"/>
      <c r="AI5" s="52">
        <v>62.16</v>
      </c>
      <c r="AJ5" s="52"/>
      <c r="AK5" s="52">
        <v>70.05</v>
      </c>
      <c r="AL5" s="54">
        <f t="shared" si="1"/>
        <v>78.849999999999994</v>
      </c>
      <c r="AM5" s="54">
        <f t="shared" si="2"/>
        <v>62.16</v>
      </c>
      <c r="AN5" s="55"/>
      <c r="AO5" s="52">
        <v>1002</v>
      </c>
      <c r="AP5" s="52"/>
      <c r="AQ5" s="52">
        <v>1001.4</v>
      </c>
      <c r="AR5" s="52"/>
      <c r="AS5" s="52">
        <v>1000</v>
      </c>
      <c r="AT5" s="52"/>
      <c r="AU5" s="56">
        <v>998.9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28.1</v>
      </c>
      <c r="BH5" s="115">
        <f t="shared" si="6"/>
        <v>33.900000000000006</v>
      </c>
      <c r="BI5" s="450"/>
      <c r="BJ5" s="451" t="s">
        <v>331</v>
      </c>
      <c r="BK5" s="451"/>
      <c r="BL5" s="451" t="s">
        <v>309</v>
      </c>
      <c r="BM5" s="451"/>
      <c r="BN5" s="451" t="s">
        <v>320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29.3</v>
      </c>
      <c r="G6" s="41"/>
      <c r="H6" s="41">
        <v>29.2</v>
      </c>
      <c r="I6" s="41"/>
      <c r="J6" s="41">
        <v>33.6</v>
      </c>
      <c r="K6" s="41"/>
      <c r="L6" s="41">
        <v>32.9</v>
      </c>
      <c r="M6" s="88">
        <f t="shared" si="0"/>
        <v>31.25</v>
      </c>
      <c r="N6" s="41">
        <v>28.4</v>
      </c>
      <c r="O6" s="53">
        <v>37.4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327</v>
      </c>
      <c r="X6" s="41"/>
      <c r="Y6" s="41" t="s">
        <v>355</v>
      </c>
      <c r="Z6" s="41"/>
      <c r="AA6" s="41" t="s">
        <v>336</v>
      </c>
      <c r="AB6" s="41"/>
      <c r="AC6" s="37" t="s">
        <v>319</v>
      </c>
      <c r="AD6" s="52"/>
      <c r="AE6" s="52">
        <v>77.7</v>
      </c>
      <c r="AF6" s="52"/>
      <c r="AG6" s="52">
        <v>81.96</v>
      </c>
      <c r="AH6" s="52"/>
      <c r="AI6" s="52">
        <v>54.29</v>
      </c>
      <c r="AJ6" s="52"/>
      <c r="AK6" s="52">
        <v>72.930000000000007</v>
      </c>
      <c r="AL6" s="54">
        <f t="shared" si="1"/>
        <v>71.72</v>
      </c>
      <c r="AM6" s="54">
        <f t="shared" si="2"/>
        <v>54.29</v>
      </c>
      <c r="AN6" s="55"/>
      <c r="AO6" s="52">
        <v>1000.6</v>
      </c>
      <c r="AP6" s="52"/>
      <c r="AQ6" s="52">
        <v>1000.2</v>
      </c>
      <c r="AR6" s="52"/>
      <c r="AS6" s="52">
        <v>999.2</v>
      </c>
      <c r="AT6" s="52"/>
      <c r="AU6" s="56">
        <v>998.2</v>
      </c>
      <c r="AV6" s="51" t="str">
        <f t="shared" si="3"/>
        <v/>
      </c>
      <c r="AW6" s="51">
        <f t="shared" si="3"/>
        <v>2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W02</v>
      </c>
      <c r="BE6" s="177" t="s">
        <v>317</v>
      </c>
      <c r="BF6" s="181">
        <v>2</v>
      </c>
      <c r="BG6" s="114">
        <f t="shared" si="5"/>
        <v>29.25</v>
      </c>
      <c r="BH6" s="115">
        <f t="shared" si="6"/>
        <v>33.25</v>
      </c>
      <c r="BI6" s="450"/>
      <c r="BJ6" s="451" t="s">
        <v>285</v>
      </c>
      <c r="BK6" s="451"/>
      <c r="BL6" s="451" t="s">
        <v>309</v>
      </c>
      <c r="BM6" s="451"/>
      <c r="BN6" s="451" t="s">
        <v>331</v>
      </c>
      <c r="BO6" s="451"/>
      <c r="BP6" s="452" t="s">
        <v>309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26.8</v>
      </c>
      <c r="G7" s="51"/>
      <c r="H7" s="51">
        <v>27.2</v>
      </c>
      <c r="I7" s="51"/>
      <c r="J7" s="51">
        <v>35.9</v>
      </c>
      <c r="K7" s="51"/>
      <c r="L7" s="51">
        <v>33</v>
      </c>
      <c r="M7" s="88">
        <f t="shared" si="0"/>
        <v>30.725000000000001</v>
      </c>
      <c r="N7" s="51">
        <v>26.6</v>
      </c>
      <c r="O7" s="76">
        <v>36.5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329</v>
      </c>
      <c r="AB7" s="41"/>
      <c r="AC7" s="37" t="s">
        <v>284</v>
      </c>
      <c r="AD7" s="52"/>
      <c r="AE7" s="52">
        <v>91.51</v>
      </c>
      <c r="AF7" s="52"/>
      <c r="AG7" s="52">
        <v>88.85</v>
      </c>
      <c r="AH7" s="52"/>
      <c r="AI7" s="52">
        <v>49.84</v>
      </c>
      <c r="AJ7" s="52"/>
      <c r="AK7" s="52">
        <v>78.680000000000007</v>
      </c>
      <c r="AL7" s="54">
        <f t="shared" si="1"/>
        <v>77.22</v>
      </c>
      <c r="AM7" s="54">
        <f t="shared" si="2"/>
        <v>49.84</v>
      </c>
      <c r="AN7" s="55"/>
      <c r="AO7" s="52">
        <v>1002.4</v>
      </c>
      <c r="AP7" s="52"/>
      <c r="AQ7" s="52">
        <v>1002</v>
      </c>
      <c r="AR7" s="52"/>
      <c r="AS7" s="52">
        <v>999.7</v>
      </c>
      <c r="AT7" s="52"/>
      <c r="AU7" s="56">
        <v>1003.5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NE01</v>
      </c>
      <c r="BE7" s="177" t="s">
        <v>404</v>
      </c>
      <c r="BF7" s="181">
        <v>1</v>
      </c>
      <c r="BG7" s="114">
        <f t="shared" si="5"/>
        <v>27</v>
      </c>
      <c r="BH7" s="115">
        <f t="shared" si="6"/>
        <v>34.450000000000003</v>
      </c>
      <c r="BI7" s="450"/>
      <c r="BJ7" s="451" t="s">
        <v>309</v>
      </c>
      <c r="BK7" s="451"/>
      <c r="BL7" s="451" t="s">
        <v>331</v>
      </c>
      <c r="BM7" s="451"/>
      <c r="BN7" s="451" t="s">
        <v>309</v>
      </c>
      <c r="BO7" s="451"/>
      <c r="BP7" s="452" t="s">
        <v>366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28</v>
      </c>
      <c r="F8" s="51">
        <v>28.3</v>
      </c>
      <c r="G8" s="51">
        <v>27.8</v>
      </c>
      <c r="H8" s="51">
        <v>28</v>
      </c>
      <c r="I8" s="51">
        <v>31.6</v>
      </c>
      <c r="J8" s="51">
        <v>35.4</v>
      </c>
      <c r="K8" s="51">
        <v>35.9</v>
      </c>
      <c r="L8" s="51">
        <v>33.299999999999997</v>
      </c>
      <c r="M8" s="88">
        <f t="shared" si="0"/>
        <v>31.037500000000001</v>
      </c>
      <c r="N8" s="51">
        <v>27.5</v>
      </c>
      <c r="O8" s="76">
        <v>36.299999999999997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313</v>
      </c>
      <c r="W8" s="41" t="s">
        <v>354</v>
      </c>
      <c r="X8" s="41" t="s">
        <v>398</v>
      </c>
      <c r="Y8" s="41" t="s">
        <v>323</v>
      </c>
      <c r="Z8" s="41" t="s">
        <v>395</v>
      </c>
      <c r="AA8" s="41" t="s">
        <v>341</v>
      </c>
      <c r="AB8" s="41" t="s">
        <v>313</v>
      </c>
      <c r="AC8" s="37" t="s">
        <v>336</v>
      </c>
      <c r="AD8" s="52">
        <v>84.29</v>
      </c>
      <c r="AE8" s="52">
        <v>89.46</v>
      </c>
      <c r="AF8" s="52">
        <v>87.33</v>
      </c>
      <c r="AG8" s="52">
        <v>88.92</v>
      </c>
      <c r="AH8" s="52">
        <v>74.010000000000005</v>
      </c>
      <c r="AI8" s="52">
        <v>51.85</v>
      </c>
      <c r="AJ8" s="52">
        <v>48.95</v>
      </c>
      <c r="AK8" s="52">
        <v>65.67</v>
      </c>
      <c r="AL8" s="54">
        <f t="shared" si="1"/>
        <v>73.81</v>
      </c>
      <c r="AM8" s="54">
        <f t="shared" si="2"/>
        <v>48.95</v>
      </c>
      <c r="AN8" s="55">
        <v>1003.1</v>
      </c>
      <c r="AO8" s="52">
        <v>1001.5</v>
      </c>
      <c r="AP8" s="52">
        <v>1000.1</v>
      </c>
      <c r="AQ8" s="52">
        <v>1000.8</v>
      </c>
      <c r="AR8" s="52">
        <v>1000.8</v>
      </c>
      <c r="AS8" s="52">
        <v>999.7</v>
      </c>
      <c r="AT8" s="52">
        <v>998.8</v>
      </c>
      <c r="AU8" s="56">
        <v>999</v>
      </c>
      <c r="AV8" s="51">
        <f t="shared" si="3"/>
        <v>2</v>
      </c>
      <c r="AW8" s="51">
        <f t="shared" si="3"/>
        <v>2</v>
      </c>
      <c r="AX8" s="51">
        <f t="shared" si="3"/>
        <v>2</v>
      </c>
      <c r="AY8" s="51">
        <f t="shared" si="3"/>
        <v>1</v>
      </c>
      <c r="AZ8" s="51">
        <f t="shared" si="3"/>
        <v>3</v>
      </c>
      <c r="BA8" s="51">
        <f t="shared" si="3"/>
        <v>3</v>
      </c>
      <c r="BB8" s="51">
        <f t="shared" si="3"/>
        <v>2</v>
      </c>
      <c r="BC8" s="51">
        <f t="shared" si="3"/>
        <v>2</v>
      </c>
      <c r="BD8" s="51" t="str">
        <f t="shared" si="4"/>
        <v>WNW03</v>
      </c>
      <c r="BE8" s="177" t="s">
        <v>393</v>
      </c>
      <c r="BF8" s="181">
        <v>3</v>
      </c>
      <c r="BG8" s="114">
        <f t="shared" si="5"/>
        <v>28.024999999999999</v>
      </c>
      <c r="BH8" s="115">
        <f t="shared" si="6"/>
        <v>34.049999999999997</v>
      </c>
      <c r="BI8" s="450" t="s">
        <v>285</v>
      </c>
      <c r="BJ8" s="451" t="s">
        <v>331</v>
      </c>
      <c r="BK8" s="451" t="s">
        <v>324</v>
      </c>
      <c r="BL8" s="451" t="s">
        <v>309</v>
      </c>
      <c r="BM8" s="451" t="s">
        <v>331</v>
      </c>
      <c r="BN8" s="451" t="s">
        <v>320</v>
      </c>
      <c r="BO8" s="451" t="s">
        <v>320</v>
      </c>
      <c r="BP8" s="452" t="s">
        <v>331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26.5</v>
      </c>
      <c r="G9" s="51"/>
      <c r="H9" s="51">
        <v>26.6</v>
      </c>
      <c r="I9" s="51"/>
      <c r="J9" s="51">
        <v>33.5</v>
      </c>
      <c r="K9" s="51"/>
      <c r="L9" s="51">
        <v>32.200000000000003</v>
      </c>
      <c r="M9" s="88">
        <f t="shared" si="0"/>
        <v>29.7</v>
      </c>
      <c r="N9" s="51">
        <v>26</v>
      </c>
      <c r="O9" s="76">
        <v>35.1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316</v>
      </c>
      <c r="X9" s="41"/>
      <c r="Y9" s="41" t="s">
        <v>284</v>
      </c>
      <c r="Z9" s="41"/>
      <c r="AA9" s="41" t="s">
        <v>327</v>
      </c>
      <c r="AB9" s="41"/>
      <c r="AC9" s="37" t="s">
        <v>284</v>
      </c>
      <c r="AD9" s="52"/>
      <c r="AE9" s="52">
        <v>94.82</v>
      </c>
      <c r="AF9" s="52"/>
      <c r="AG9" s="52">
        <v>94.82</v>
      </c>
      <c r="AH9" s="52"/>
      <c r="AI9" s="52">
        <v>71.34</v>
      </c>
      <c r="AJ9" s="52"/>
      <c r="AK9" s="52">
        <v>84.24</v>
      </c>
      <c r="AL9" s="54">
        <f t="shared" si="1"/>
        <v>86.305000000000007</v>
      </c>
      <c r="AM9" s="54">
        <f t="shared" si="2"/>
        <v>71.34</v>
      </c>
      <c r="AN9" s="55"/>
      <c r="AO9" s="52">
        <v>1002</v>
      </c>
      <c r="AP9" s="52"/>
      <c r="AQ9" s="52">
        <v>1001.4</v>
      </c>
      <c r="AR9" s="52"/>
      <c r="AS9" s="52">
        <v>1000.3</v>
      </c>
      <c r="AT9" s="52"/>
      <c r="AU9" s="56">
        <v>999.5</v>
      </c>
      <c r="AV9" s="51" t="str">
        <f t="shared" si="3"/>
        <v/>
      </c>
      <c r="AW9" s="51">
        <f t="shared" si="3"/>
        <v>3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2</v>
      </c>
      <c r="BB9" s="51" t="str">
        <f t="shared" si="3"/>
        <v/>
      </c>
      <c r="BC9" s="51">
        <f t="shared" si="3"/>
        <v>0</v>
      </c>
      <c r="BD9" s="51" t="str">
        <f t="shared" si="4"/>
        <v>W03</v>
      </c>
      <c r="BE9" s="177" t="s">
        <v>317</v>
      </c>
      <c r="BF9" s="181">
        <v>3</v>
      </c>
      <c r="BG9" s="114">
        <f t="shared" si="5"/>
        <v>26.55</v>
      </c>
      <c r="BH9" s="115">
        <f t="shared" si="6"/>
        <v>32.85</v>
      </c>
      <c r="BI9" s="450"/>
      <c r="BJ9" s="451" t="s">
        <v>331</v>
      </c>
      <c r="BK9" s="451"/>
      <c r="BL9" s="451" t="s">
        <v>309</v>
      </c>
      <c r="BM9" s="451"/>
      <c r="BN9" s="451" t="s">
        <v>309</v>
      </c>
      <c r="BO9" s="451"/>
      <c r="BP9" s="452" t="s">
        <v>293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28.4</v>
      </c>
      <c r="G10" s="51"/>
      <c r="H10" s="51">
        <v>27.7</v>
      </c>
      <c r="I10" s="51"/>
      <c r="J10" s="51">
        <v>34.200000000000003</v>
      </c>
      <c r="K10" s="51"/>
      <c r="L10" s="51">
        <v>33.6</v>
      </c>
      <c r="M10" s="88">
        <f t="shared" si="0"/>
        <v>30.975000000000001</v>
      </c>
      <c r="N10" s="51">
        <v>27.4</v>
      </c>
      <c r="O10" s="76">
        <v>36.4</v>
      </c>
      <c r="P10" s="41" t="s">
        <v>301</v>
      </c>
      <c r="Q10" s="41" t="s">
        <v>301</v>
      </c>
      <c r="R10" s="41">
        <v>4</v>
      </c>
      <c r="S10" s="41">
        <v>4</v>
      </c>
      <c r="T10" s="38">
        <v>4</v>
      </c>
      <c r="U10" s="41">
        <v>4</v>
      </c>
      <c r="V10" s="41"/>
      <c r="W10" s="41" t="s">
        <v>284</v>
      </c>
      <c r="X10" s="41"/>
      <c r="Y10" s="41" t="s">
        <v>391</v>
      </c>
      <c r="Z10" s="41"/>
      <c r="AA10" s="41" t="s">
        <v>323</v>
      </c>
      <c r="AB10" s="41"/>
      <c r="AC10" s="37" t="s">
        <v>284</v>
      </c>
      <c r="AD10" s="52"/>
      <c r="AE10" s="52">
        <v>82.35</v>
      </c>
      <c r="AF10" s="52"/>
      <c r="AG10" s="52">
        <v>89.42</v>
      </c>
      <c r="AH10" s="52"/>
      <c r="AI10" s="52">
        <v>65.849999999999994</v>
      </c>
      <c r="AJ10" s="52"/>
      <c r="AK10" s="52">
        <v>66.12</v>
      </c>
      <c r="AL10" s="54">
        <f t="shared" si="1"/>
        <v>75.935000000000002</v>
      </c>
      <c r="AM10" s="54">
        <f t="shared" si="2"/>
        <v>65.849999999999994</v>
      </c>
      <c r="AN10" s="55"/>
      <c r="AO10" s="52">
        <v>1001.7</v>
      </c>
      <c r="AP10" s="52"/>
      <c r="AQ10" s="52">
        <v>1000.8</v>
      </c>
      <c r="AR10" s="52"/>
      <c r="AS10" s="52">
        <v>999.7</v>
      </c>
      <c r="AT10" s="52"/>
      <c r="AU10" s="56">
        <v>998.1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0</v>
      </c>
      <c r="BD10" s="51" t="str">
        <f t="shared" si="4"/>
        <v>WSW01</v>
      </c>
      <c r="BE10" s="177" t="s">
        <v>363</v>
      </c>
      <c r="BF10" s="181">
        <v>1</v>
      </c>
      <c r="BG10" s="114">
        <f t="shared" si="5"/>
        <v>28.049999999999997</v>
      </c>
      <c r="BH10" s="115">
        <f t="shared" si="6"/>
        <v>33.900000000000006</v>
      </c>
      <c r="BI10" s="450"/>
      <c r="BJ10" s="451" t="s">
        <v>306</v>
      </c>
      <c r="BK10" s="451"/>
      <c r="BL10" s="451" t="s">
        <v>309</v>
      </c>
      <c r="BM10" s="451"/>
      <c r="BN10" s="451" t="s">
        <v>320</v>
      </c>
      <c r="BO10" s="451"/>
      <c r="BP10" s="452" t="s">
        <v>309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29.2</v>
      </c>
      <c r="G11" s="51"/>
      <c r="H11" s="51">
        <v>28.9</v>
      </c>
      <c r="I11" s="51"/>
      <c r="J11" s="51">
        <v>35.299999999999997</v>
      </c>
      <c r="K11" s="51"/>
      <c r="L11" s="51">
        <v>32.700000000000003</v>
      </c>
      <c r="M11" s="88">
        <f t="shared" si="0"/>
        <v>31.524999999999999</v>
      </c>
      <c r="N11" s="51">
        <v>27.8</v>
      </c>
      <c r="O11" s="76">
        <v>36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327</v>
      </c>
      <c r="X11" s="41"/>
      <c r="Y11" s="41" t="s">
        <v>323</v>
      </c>
      <c r="Z11" s="41"/>
      <c r="AA11" s="41" t="s">
        <v>434</v>
      </c>
      <c r="AB11" s="41"/>
      <c r="AC11" s="37" t="s">
        <v>376</v>
      </c>
      <c r="AD11" s="52"/>
      <c r="AE11" s="52">
        <v>86.94</v>
      </c>
      <c r="AF11" s="52"/>
      <c r="AG11" s="52">
        <v>85.89</v>
      </c>
      <c r="AH11" s="52"/>
      <c r="AI11" s="52">
        <v>41.88</v>
      </c>
      <c r="AJ11" s="52"/>
      <c r="AK11" s="52">
        <v>67.12</v>
      </c>
      <c r="AL11" s="54">
        <f t="shared" ref="AL11" si="7">IF(COUNT(AE11,AG11,AI11,AK11)&gt;2,AVERAGE(AD11:AK11),"")</f>
        <v>70.457499999999996</v>
      </c>
      <c r="AM11" s="54">
        <f t="shared" ref="AM11" si="8">IF(COUNT(AE11,AG11,AI11,AK11)&gt;2,MIN(AD11:AK11),"")</f>
        <v>41.88</v>
      </c>
      <c r="AN11" s="55"/>
      <c r="AO11" s="52">
        <v>1001.3</v>
      </c>
      <c r="AP11" s="52"/>
      <c r="AQ11" s="52">
        <v>1000.8</v>
      </c>
      <c r="AR11" s="52"/>
      <c r="AS11" s="52">
        <v>999.5</v>
      </c>
      <c r="AT11" s="52"/>
      <c r="AU11" s="56">
        <v>998.8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364</v>
      </c>
      <c r="BF11" s="181">
        <v>4</v>
      </c>
      <c r="BG11" s="112">
        <f t="shared" ref="BG11" si="9">IF(COUNT(F11,H11)&gt;=1,AVERAGE(E11:H11),"")</f>
        <v>29.049999999999997</v>
      </c>
      <c r="BH11" s="113">
        <f t="shared" ref="BH11" si="10">IF(COUNT(J11,L11)&gt;=1,AVERAGE(I11:L11),"")</f>
        <v>34</v>
      </c>
      <c r="BI11" s="462"/>
      <c r="BJ11" s="463" t="s">
        <v>325</v>
      </c>
      <c r="BK11" s="463"/>
      <c r="BL11" s="463" t="s">
        <v>309</v>
      </c>
      <c r="BM11" s="463"/>
      <c r="BN11" s="463" t="s">
        <v>331</v>
      </c>
      <c r="BO11" s="463"/>
      <c r="BP11" s="464" t="s">
        <v>309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25.3</v>
      </c>
      <c r="G12" s="84"/>
      <c r="H12" s="84">
        <v>25.6</v>
      </c>
      <c r="I12" s="84"/>
      <c r="J12" s="84">
        <v>33.1</v>
      </c>
      <c r="K12" s="84"/>
      <c r="L12" s="84">
        <v>31.9</v>
      </c>
      <c r="M12" s="100">
        <f t="shared" si="0"/>
        <v>28.975000000000001</v>
      </c>
      <c r="N12" s="84">
        <v>24.7</v>
      </c>
      <c r="O12" s="85">
        <v>34.700000000000003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298</v>
      </c>
      <c r="AB12" s="57"/>
      <c r="AC12" s="59" t="s">
        <v>284</v>
      </c>
      <c r="AD12" s="60"/>
      <c r="AE12" s="60">
        <v>93.64</v>
      </c>
      <c r="AF12" s="60"/>
      <c r="AG12" s="60">
        <v>94.22</v>
      </c>
      <c r="AH12" s="60"/>
      <c r="AI12" s="60">
        <v>74.69</v>
      </c>
      <c r="AJ12" s="60"/>
      <c r="AK12" s="60">
        <v>78.069999999999993</v>
      </c>
      <c r="AL12" s="101">
        <f t="shared" si="1"/>
        <v>85.155000000000001</v>
      </c>
      <c r="AM12" s="101">
        <f t="shared" si="2"/>
        <v>74.69</v>
      </c>
      <c r="AN12" s="61"/>
      <c r="AO12" s="60">
        <v>1003.8</v>
      </c>
      <c r="AP12" s="60"/>
      <c r="AQ12" s="60">
        <v>1003</v>
      </c>
      <c r="AR12" s="60"/>
      <c r="AS12" s="60">
        <v>1000.9</v>
      </c>
      <c r="AT12" s="60"/>
      <c r="AU12" s="62">
        <v>999.8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SSW02</v>
      </c>
      <c r="BE12" s="179" t="s">
        <v>299</v>
      </c>
      <c r="BF12" s="183">
        <v>2</v>
      </c>
      <c r="BG12" s="114">
        <f t="shared" ref="BG12:BG25" si="20">IF(COUNT(F12,H12)&gt;=1,AVERAGE(E12:H12),"")</f>
        <v>25.450000000000003</v>
      </c>
      <c r="BH12" s="115">
        <f t="shared" ref="BH12:BH25" si="21">IF(COUNT(J12,L12)&gt;=1,AVERAGE(I12:L12),"")</f>
        <v>32.5</v>
      </c>
      <c r="BI12" s="465"/>
      <c r="BJ12" s="466" t="s">
        <v>331</v>
      </c>
      <c r="BK12" s="466"/>
      <c r="BL12" s="466" t="s">
        <v>310</v>
      </c>
      <c r="BM12" s="466"/>
      <c r="BN12" s="466" t="s">
        <v>310</v>
      </c>
      <c r="BO12" s="466"/>
      <c r="BP12" s="467" t="s">
        <v>312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25</v>
      </c>
      <c r="F13" s="51">
        <v>24.8</v>
      </c>
      <c r="G13" s="51">
        <v>24.8</v>
      </c>
      <c r="H13" s="51">
        <v>25.1</v>
      </c>
      <c r="I13" s="51">
        <v>29.2</v>
      </c>
      <c r="J13" s="51">
        <v>33.200000000000003</v>
      </c>
      <c r="K13" s="51">
        <v>36.200000000000003</v>
      </c>
      <c r="L13" s="51">
        <v>28.2</v>
      </c>
      <c r="M13" s="88">
        <f t="shared" si="0"/>
        <v>28.312499999999993</v>
      </c>
      <c r="N13" s="51">
        <v>24.8</v>
      </c>
      <c r="O13" s="76">
        <v>36.200000000000003</v>
      </c>
      <c r="P13" s="41">
        <v>0.4</v>
      </c>
      <c r="Q13" s="41">
        <v>0.4</v>
      </c>
      <c r="R13" s="41">
        <v>0.4</v>
      </c>
      <c r="S13" s="41">
        <v>0.4</v>
      </c>
      <c r="T13" s="38">
        <v>0.4</v>
      </c>
      <c r="U13" s="41">
        <v>0.4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352</v>
      </c>
      <c r="AB13" s="41" t="s">
        <v>352</v>
      </c>
      <c r="AC13" s="37" t="s">
        <v>284</v>
      </c>
      <c r="AD13" s="52">
        <v>93.63</v>
      </c>
      <c r="AE13" s="52">
        <v>93.06</v>
      </c>
      <c r="AF13" s="52">
        <v>93.62</v>
      </c>
      <c r="AG13" s="52">
        <v>93.63</v>
      </c>
      <c r="AH13" s="52">
        <v>75.400000000000006</v>
      </c>
      <c r="AI13" s="52">
        <v>60.4</v>
      </c>
      <c r="AJ13" s="52">
        <v>48.15</v>
      </c>
      <c r="AK13" s="52">
        <v>86.85</v>
      </c>
      <c r="AL13" s="54">
        <f t="shared" si="1"/>
        <v>80.592500000000001</v>
      </c>
      <c r="AM13" s="54">
        <f t="shared" si="2"/>
        <v>48.15</v>
      </c>
      <c r="AN13" s="55">
        <v>1004.7</v>
      </c>
      <c r="AO13" s="52">
        <v>1003.6</v>
      </c>
      <c r="AP13" s="52">
        <v>1001.4</v>
      </c>
      <c r="AQ13" s="52">
        <v>1002.2</v>
      </c>
      <c r="AR13" s="52">
        <v>1003</v>
      </c>
      <c r="AS13" s="52">
        <v>1000.3</v>
      </c>
      <c r="AT13" s="52">
        <v>998.2</v>
      </c>
      <c r="AU13" s="56">
        <v>999.6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N01</v>
      </c>
      <c r="BE13" s="177" t="s">
        <v>364</v>
      </c>
      <c r="BF13" s="181">
        <v>1</v>
      </c>
      <c r="BG13" s="114">
        <f t="shared" si="20"/>
        <v>24.924999999999997</v>
      </c>
      <c r="BH13" s="115">
        <f t="shared" si="21"/>
        <v>31.700000000000003</v>
      </c>
      <c r="BI13" s="450" t="s">
        <v>387</v>
      </c>
      <c r="BJ13" s="451" t="s">
        <v>309</v>
      </c>
      <c r="BK13" s="451" t="s">
        <v>309</v>
      </c>
      <c r="BL13" s="451" t="s">
        <v>324</v>
      </c>
      <c r="BM13" s="451" t="s">
        <v>331</v>
      </c>
      <c r="BN13" s="451" t="s">
        <v>331</v>
      </c>
      <c r="BO13" s="451" t="s">
        <v>309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25.7</v>
      </c>
      <c r="G14" s="51"/>
      <c r="H14" s="51">
        <v>25.8</v>
      </c>
      <c r="I14" s="51"/>
      <c r="J14" s="51">
        <v>30.2</v>
      </c>
      <c r="K14" s="51"/>
      <c r="L14" s="51">
        <v>31.7</v>
      </c>
      <c r="M14" s="88">
        <f t="shared" si="0"/>
        <v>28.35</v>
      </c>
      <c r="N14" s="51">
        <v>25.1</v>
      </c>
      <c r="O14" s="76">
        <v>33.299999999999997</v>
      </c>
      <c r="P14" s="41" t="s">
        <v>301</v>
      </c>
      <c r="Q14" s="41" t="s">
        <v>301</v>
      </c>
      <c r="R14" s="41">
        <v>6</v>
      </c>
      <c r="S14" s="41">
        <v>6</v>
      </c>
      <c r="T14" s="38">
        <v>6.4</v>
      </c>
      <c r="U14" s="41">
        <v>6.4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95.35</v>
      </c>
      <c r="AF14" s="52"/>
      <c r="AG14" s="52">
        <v>95.36</v>
      </c>
      <c r="AH14" s="52"/>
      <c r="AI14" s="52">
        <v>83.05</v>
      </c>
      <c r="AJ14" s="52"/>
      <c r="AK14" s="52">
        <v>84.68</v>
      </c>
      <c r="AL14" s="54">
        <f t="shared" si="1"/>
        <v>89.61</v>
      </c>
      <c r="AM14" s="54">
        <f t="shared" si="2"/>
        <v>83.05</v>
      </c>
      <c r="AN14" s="55"/>
      <c r="AO14" s="52">
        <v>1002.6</v>
      </c>
      <c r="AP14" s="52"/>
      <c r="AQ14" s="52">
        <v>1001.5</v>
      </c>
      <c r="AR14" s="52"/>
      <c r="AS14" s="52">
        <v>1000.4</v>
      </c>
      <c r="AT14" s="52"/>
      <c r="AU14" s="56">
        <v>998.8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25.75</v>
      </c>
      <c r="BH14" s="115">
        <f t="shared" si="21"/>
        <v>30.95</v>
      </c>
      <c r="BI14" s="450"/>
      <c r="BJ14" s="451" t="s">
        <v>387</v>
      </c>
      <c r="BK14" s="451"/>
      <c r="BL14" s="451" t="s">
        <v>309</v>
      </c>
      <c r="BM14" s="451"/>
      <c r="BN14" s="451" t="s">
        <v>309</v>
      </c>
      <c r="BO14" s="451"/>
      <c r="BP14" s="452" t="s">
        <v>309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24.7</v>
      </c>
      <c r="G15" s="51"/>
      <c r="H15" s="51">
        <v>24.6</v>
      </c>
      <c r="I15" s="51"/>
      <c r="J15" s="51">
        <v>28.2</v>
      </c>
      <c r="K15" s="51"/>
      <c r="L15" s="51">
        <v>31.1</v>
      </c>
      <c r="M15" s="88">
        <f t="shared" si="0"/>
        <v>27.15</v>
      </c>
      <c r="N15" s="51">
        <v>24.2</v>
      </c>
      <c r="O15" s="76">
        <v>32.299999999999997</v>
      </c>
      <c r="P15" s="41" t="s">
        <v>301</v>
      </c>
      <c r="Q15" s="41" t="s">
        <v>301</v>
      </c>
      <c r="R15" s="41">
        <v>8</v>
      </c>
      <c r="S15" s="41">
        <v>8</v>
      </c>
      <c r="T15" s="38">
        <v>8.1999999999999993</v>
      </c>
      <c r="U15" s="41">
        <v>8.1999999999999993</v>
      </c>
      <c r="V15" s="41"/>
      <c r="W15" s="41" t="s">
        <v>284</v>
      </c>
      <c r="X15" s="41"/>
      <c r="Y15" s="41" t="s">
        <v>284</v>
      </c>
      <c r="Z15" s="41"/>
      <c r="AA15" s="41" t="s">
        <v>284</v>
      </c>
      <c r="AB15" s="41"/>
      <c r="AC15" s="37" t="s">
        <v>284</v>
      </c>
      <c r="AD15" s="52"/>
      <c r="AE15" s="52">
        <v>90.28</v>
      </c>
      <c r="AF15" s="52"/>
      <c r="AG15" s="52">
        <v>91.37</v>
      </c>
      <c r="AH15" s="52"/>
      <c r="AI15" s="52">
        <v>85.83</v>
      </c>
      <c r="AJ15" s="52"/>
      <c r="AK15" s="52">
        <v>82.66</v>
      </c>
      <c r="AL15" s="54">
        <f t="shared" si="1"/>
        <v>87.534999999999997</v>
      </c>
      <c r="AM15" s="54">
        <f t="shared" si="2"/>
        <v>82.66</v>
      </c>
      <c r="AN15" s="55"/>
      <c r="AO15" s="52">
        <v>1000.8</v>
      </c>
      <c r="AP15" s="52"/>
      <c r="AQ15" s="52">
        <v>999.9</v>
      </c>
      <c r="AR15" s="52"/>
      <c r="AS15" s="52">
        <v>998.9</v>
      </c>
      <c r="AT15" s="52"/>
      <c r="AU15" s="56">
        <v>996.6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0</v>
      </c>
      <c r="BB15" s="51" t="str">
        <f t="shared" si="17"/>
        <v/>
      </c>
      <c r="BC15" s="51">
        <f t="shared" si="18"/>
        <v>0</v>
      </c>
      <c r="BD15" s="51" t="str">
        <f t="shared" si="19"/>
        <v>LG</v>
      </c>
      <c r="BE15" s="177"/>
      <c r="BF15" s="181">
        <v>0</v>
      </c>
      <c r="BG15" s="114">
        <f t="shared" si="20"/>
        <v>24.65</v>
      </c>
      <c r="BH15" s="115">
        <f t="shared" si="21"/>
        <v>29.65</v>
      </c>
      <c r="BI15" s="450"/>
      <c r="BJ15" s="451" t="s">
        <v>309</v>
      </c>
      <c r="BK15" s="451"/>
      <c r="BL15" s="451" t="s">
        <v>309</v>
      </c>
      <c r="BM15" s="451"/>
      <c r="BN15" s="451" t="s">
        <v>309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25.6</v>
      </c>
      <c r="G16" s="51"/>
      <c r="H16" s="51">
        <v>26</v>
      </c>
      <c r="I16" s="51"/>
      <c r="J16" s="51">
        <v>33.5</v>
      </c>
      <c r="K16" s="51"/>
      <c r="L16" s="51">
        <v>32.9</v>
      </c>
      <c r="M16" s="88">
        <f t="shared" si="0"/>
        <v>29.5</v>
      </c>
      <c r="N16" s="51">
        <v>25.5</v>
      </c>
      <c r="O16" s="76">
        <v>34.799999999999997</v>
      </c>
      <c r="P16" s="41">
        <v>2</v>
      </c>
      <c r="Q16" s="41">
        <v>2</v>
      </c>
      <c r="R16" s="41">
        <v>2</v>
      </c>
      <c r="S16" s="41">
        <v>2</v>
      </c>
      <c r="T16" s="38">
        <v>1.5</v>
      </c>
      <c r="U16" s="41">
        <v>1.5</v>
      </c>
      <c r="V16" s="41"/>
      <c r="W16" s="41" t="s">
        <v>390</v>
      </c>
      <c r="X16" s="41"/>
      <c r="Y16" s="41" t="s">
        <v>355</v>
      </c>
      <c r="Z16" s="41"/>
      <c r="AA16" s="41" t="s">
        <v>329</v>
      </c>
      <c r="AB16" s="41"/>
      <c r="AC16" s="37" t="s">
        <v>284</v>
      </c>
      <c r="AD16" s="52"/>
      <c r="AE16" s="52">
        <v>91.44</v>
      </c>
      <c r="AF16" s="52"/>
      <c r="AG16" s="52">
        <v>89.29</v>
      </c>
      <c r="AH16" s="52"/>
      <c r="AI16" s="52">
        <v>63.41</v>
      </c>
      <c r="AJ16" s="52"/>
      <c r="AK16" s="52">
        <v>66.760000000000005</v>
      </c>
      <c r="AL16" s="54">
        <f t="shared" si="1"/>
        <v>77.725000000000009</v>
      </c>
      <c r="AM16" s="54">
        <f t="shared" si="2"/>
        <v>63.41</v>
      </c>
      <c r="AN16" s="55"/>
      <c r="AO16" s="52">
        <v>1004.7</v>
      </c>
      <c r="AP16" s="52"/>
      <c r="AQ16" s="52">
        <v>1003.7</v>
      </c>
      <c r="AR16" s="52"/>
      <c r="AS16" s="52">
        <v>1002.3</v>
      </c>
      <c r="AT16" s="52"/>
      <c r="AU16" s="56">
        <v>1000.3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0</v>
      </c>
      <c r="BD16" s="51" t="str">
        <f t="shared" si="19"/>
        <v>WNW01</v>
      </c>
      <c r="BE16" s="177" t="s">
        <v>393</v>
      </c>
      <c r="BF16" s="181">
        <v>1</v>
      </c>
      <c r="BG16" s="114">
        <f t="shared" si="20"/>
        <v>25.8</v>
      </c>
      <c r="BH16" s="115">
        <f t="shared" si="21"/>
        <v>33.200000000000003</v>
      </c>
      <c r="BI16" s="450"/>
      <c r="BJ16" s="451" t="s">
        <v>309</v>
      </c>
      <c r="BK16" s="451"/>
      <c r="BL16" s="451" t="s">
        <v>310</v>
      </c>
      <c r="BM16" s="451"/>
      <c r="BN16" s="451" t="s">
        <v>309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27</v>
      </c>
      <c r="F17" s="51">
        <v>27</v>
      </c>
      <c r="G17" s="51">
        <v>26.5</v>
      </c>
      <c r="H17" s="51">
        <v>27.3</v>
      </c>
      <c r="I17" s="51">
        <v>32.299999999999997</v>
      </c>
      <c r="J17" s="51">
        <v>28.5</v>
      </c>
      <c r="K17" s="51">
        <v>34.5</v>
      </c>
      <c r="L17" s="51">
        <v>33.200000000000003</v>
      </c>
      <c r="M17" s="88">
        <f t="shared" si="0"/>
        <v>29.537500000000001</v>
      </c>
      <c r="N17" s="51">
        <v>26.6</v>
      </c>
      <c r="O17" s="76">
        <v>34.799999999999997</v>
      </c>
      <c r="P17" s="41" t="s">
        <v>301</v>
      </c>
      <c r="Q17" s="41" t="s">
        <v>301</v>
      </c>
      <c r="R17" s="41">
        <v>7</v>
      </c>
      <c r="S17" s="41">
        <v>7</v>
      </c>
      <c r="T17" s="38">
        <v>7.4</v>
      </c>
      <c r="U17" s="41">
        <v>7.4</v>
      </c>
      <c r="V17" s="41" t="s">
        <v>359</v>
      </c>
      <c r="W17" s="41" t="s">
        <v>326</v>
      </c>
      <c r="X17" s="41" t="s">
        <v>295</v>
      </c>
      <c r="Y17" s="41" t="s">
        <v>372</v>
      </c>
      <c r="Z17" s="41" t="s">
        <v>359</v>
      </c>
      <c r="AA17" s="41" t="s">
        <v>284</v>
      </c>
      <c r="AB17" s="41" t="s">
        <v>284</v>
      </c>
      <c r="AC17" s="37" t="s">
        <v>284</v>
      </c>
      <c r="AD17" s="52">
        <v>94.83</v>
      </c>
      <c r="AE17" s="52">
        <v>85.71</v>
      </c>
      <c r="AF17" s="52">
        <v>95.95</v>
      </c>
      <c r="AG17" s="52">
        <v>92.63</v>
      </c>
      <c r="AH17" s="52">
        <v>68.650000000000006</v>
      </c>
      <c r="AI17" s="52">
        <v>84.34</v>
      </c>
      <c r="AJ17" s="52">
        <v>60.69</v>
      </c>
      <c r="AK17" s="52">
        <v>72.98</v>
      </c>
      <c r="AL17" s="54">
        <f t="shared" si="1"/>
        <v>81.972499999999997</v>
      </c>
      <c r="AM17" s="54">
        <f t="shared" si="2"/>
        <v>60.69</v>
      </c>
      <c r="AN17" s="55">
        <v>1003.6</v>
      </c>
      <c r="AO17" s="52">
        <v>1001.9</v>
      </c>
      <c r="AP17" s="52">
        <v>1000.1</v>
      </c>
      <c r="AQ17" s="52">
        <v>1001</v>
      </c>
      <c r="AR17" s="52">
        <v>1001.4</v>
      </c>
      <c r="AS17" s="52">
        <v>1000</v>
      </c>
      <c r="AT17" s="52">
        <v>997.9</v>
      </c>
      <c r="AU17" s="56">
        <v>998.6</v>
      </c>
      <c r="AV17" s="51">
        <f t="shared" si="11"/>
        <v>2</v>
      </c>
      <c r="AW17" s="51">
        <f t="shared" si="12"/>
        <v>2</v>
      </c>
      <c r="AX17" s="51">
        <f t="shared" si="13"/>
        <v>1</v>
      </c>
      <c r="AY17" s="51">
        <f t="shared" si="14"/>
        <v>3</v>
      </c>
      <c r="AZ17" s="51">
        <f t="shared" si="15"/>
        <v>2</v>
      </c>
      <c r="BA17" s="51">
        <f t="shared" si="16"/>
        <v>0</v>
      </c>
      <c r="BB17" s="51">
        <f t="shared" si="17"/>
        <v>0</v>
      </c>
      <c r="BC17" s="51">
        <f t="shared" si="18"/>
        <v>0</v>
      </c>
      <c r="BD17" s="51" t="str">
        <f t="shared" si="19"/>
        <v>N03</v>
      </c>
      <c r="BE17" s="177" t="s">
        <v>364</v>
      </c>
      <c r="BF17" s="181">
        <v>3</v>
      </c>
      <c r="BG17" s="114">
        <f t="shared" si="20"/>
        <v>26.95</v>
      </c>
      <c r="BH17" s="115">
        <f t="shared" si="21"/>
        <v>32.125</v>
      </c>
      <c r="BI17" s="450" t="s">
        <v>387</v>
      </c>
      <c r="BJ17" s="451" t="s">
        <v>387</v>
      </c>
      <c r="BK17" s="451" t="s">
        <v>387</v>
      </c>
      <c r="BL17" s="451" t="s">
        <v>309</v>
      </c>
      <c r="BM17" s="451" t="s">
        <v>331</v>
      </c>
      <c r="BN17" s="451" t="s">
        <v>309</v>
      </c>
      <c r="BO17" s="451" t="s">
        <v>436</v>
      </c>
      <c r="BP17" s="452" t="s">
        <v>438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25.1</v>
      </c>
      <c r="G18" s="51"/>
      <c r="H18" s="51">
        <v>27</v>
      </c>
      <c r="I18" s="51"/>
      <c r="J18" s="51">
        <v>32.299999999999997</v>
      </c>
      <c r="K18" s="51"/>
      <c r="L18" s="51">
        <v>32.799999999999997</v>
      </c>
      <c r="M18" s="88">
        <f t="shared" si="0"/>
        <v>29.3</v>
      </c>
      <c r="N18" s="51">
        <v>25.1</v>
      </c>
      <c r="O18" s="76">
        <v>35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355</v>
      </c>
      <c r="Z18" s="41"/>
      <c r="AA18" s="41" t="s">
        <v>354</v>
      </c>
      <c r="AB18" s="41"/>
      <c r="AC18" s="37" t="s">
        <v>284</v>
      </c>
      <c r="AD18" s="52"/>
      <c r="AE18" s="52">
        <v>94.76</v>
      </c>
      <c r="AF18" s="52"/>
      <c r="AG18" s="52">
        <v>88.84</v>
      </c>
      <c r="AH18" s="52"/>
      <c r="AI18" s="52">
        <v>57.01</v>
      </c>
      <c r="AJ18" s="52"/>
      <c r="AK18" s="52">
        <v>69.150000000000006</v>
      </c>
      <c r="AL18" s="54">
        <f t="shared" si="1"/>
        <v>77.44</v>
      </c>
      <c r="AM18" s="54">
        <f t="shared" si="2"/>
        <v>57.01</v>
      </c>
      <c r="AN18" s="55"/>
      <c r="AO18" s="52">
        <v>1003.3</v>
      </c>
      <c r="AP18" s="52"/>
      <c r="AQ18" s="52">
        <v>1002.3</v>
      </c>
      <c r="AR18" s="52"/>
      <c r="AS18" s="52">
        <v>1001.2</v>
      </c>
      <c r="AT18" s="52"/>
      <c r="AU18" s="56">
        <v>999.1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0</v>
      </c>
      <c r="BD18" s="51" t="str">
        <f t="shared" si="19"/>
        <v>NW02</v>
      </c>
      <c r="BE18" s="177" t="s">
        <v>342</v>
      </c>
      <c r="BF18" s="181">
        <v>2</v>
      </c>
      <c r="BG18" s="114">
        <f t="shared" si="20"/>
        <v>26.05</v>
      </c>
      <c r="BH18" s="115">
        <f t="shared" si="21"/>
        <v>32.549999999999997</v>
      </c>
      <c r="BI18" s="450"/>
      <c r="BJ18" s="451" t="s">
        <v>387</v>
      </c>
      <c r="BK18" s="451"/>
      <c r="BL18" s="451" t="s">
        <v>309</v>
      </c>
      <c r="BM18" s="451"/>
      <c r="BN18" s="451" t="s">
        <v>309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26.8</v>
      </c>
      <c r="F19" s="51">
        <v>26.4</v>
      </c>
      <c r="G19" s="51">
        <v>25.7</v>
      </c>
      <c r="H19" s="51">
        <v>26.2</v>
      </c>
      <c r="I19" s="51">
        <v>29.6</v>
      </c>
      <c r="J19" s="51">
        <v>33.1</v>
      </c>
      <c r="K19" s="51">
        <v>32</v>
      </c>
      <c r="L19" s="51">
        <v>32.200000000000003</v>
      </c>
      <c r="M19" s="88">
        <f t="shared" si="0"/>
        <v>29</v>
      </c>
      <c r="N19" s="51">
        <v>25.8</v>
      </c>
      <c r="O19" s="76">
        <v>33.1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323</v>
      </c>
      <c r="W19" s="41" t="s">
        <v>323</v>
      </c>
      <c r="X19" s="41" t="s">
        <v>295</v>
      </c>
      <c r="Y19" s="41" t="s">
        <v>336</v>
      </c>
      <c r="Z19" s="41" t="s">
        <v>284</v>
      </c>
      <c r="AA19" s="41" t="s">
        <v>423</v>
      </c>
      <c r="AB19" s="41" t="s">
        <v>323</v>
      </c>
      <c r="AC19" s="37" t="s">
        <v>336</v>
      </c>
      <c r="AD19" s="52">
        <v>87.77</v>
      </c>
      <c r="AE19" s="52">
        <v>86.69</v>
      </c>
      <c r="AF19" s="52">
        <v>89.81</v>
      </c>
      <c r="AG19" s="52">
        <v>94.8</v>
      </c>
      <c r="AH19" s="52">
        <v>80.09</v>
      </c>
      <c r="AI19" s="52">
        <v>81</v>
      </c>
      <c r="AJ19" s="52">
        <v>77.63</v>
      </c>
      <c r="AK19" s="52">
        <v>60.9</v>
      </c>
      <c r="AL19" s="54">
        <f t="shared" si="1"/>
        <v>82.336249999999993</v>
      </c>
      <c r="AM19" s="54">
        <f t="shared" si="2"/>
        <v>60.9</v>
      </c>
      <c r="AN19" s="55">
        <v>1005</v>
      </c>
      <c r="AO19" s="52">
        <v>1004</v>
      </c>
      <c r="AP19" s="52">
        <v>1001.8</v>
      </c>
      <c r="AQ19" s="52">
        <v>1002.6</v>
      </c>
      <c r="AR19" s="52">
        <v>1003.8</v>
      </c>
      <c r="AS19" s="52">
        <v>1002.6</v>
      </c>
      <c r="AT19" s="52">
        <v>1000.7</v>
      </c>
      <c r="AU19" s="56">
        <v>999.7</v>
      </c>
      <c r="AV19" s="51">
        <f t="shared" si="11"/>
        <v>1</v>
      </c>
      <c r="AW19" s="51">
        <f t="shared" si="12"/>
        <v>1</v>
      </c>
      <c r="AX19" s="51">
        <f t="shared" si="13"/>
        <v>1</v>
      </c>
      <c r="AY19" s="51">
        <f t="shared" si="14"/>
        <v>2</v>
      </c>
      <c r="AZ19" s="51">
        <f t="shared" si="15"/>
        <v>0</v>
      </c>
      <c r="BA19" s="51">
        <f t="shared" si="16"/>
        <v>3</v>
      </c>
      <c r="BB19" s="51">
        <f t="shared" si="17"/>
        <v>1</v>
      </c>
      <c r="BC19" s="51">
        <f t="shared" si="18"/>
        <v>2</v>
      </c>
      <c r="BD19" s="51" t="str">
        <f t="shared" si="19"/>
        <v>NNW03</v>
      </c>
      <c r="BE19" s="177" t="s">
        <v>360</v>
      </c>
      <c r="BF19" s="181">
        <v>3</v>
      </c>
      <c r="BG19" s="114">
        <f t="shared" si="20"/>
        <v>26.275000000000002</v>
      </c>
      <c r="BH19" s="115">
        <f t="shared" si="21"/>
        <v>31.725000000000001</v>
      </c>
      <c r="BI19" s="450" t="s">
        <v>331</v>
      </c>
      <c r="BJ19" s="451" t="s">
        <v>331</v>
      </c>
      <c r="BK19" s="451" t="s">
        <v>331</v>
      </c>
      <c r="BL19" s="451" t="s">
        <v>331</v>
      </c>
      <c r="BM19" s="451" t="s">
        <v>289</v>
      </c>
      <c r="BN19" s="451" t="s">
        <v>387</v>
      </c>
      <c r="BO19" s="451" t="s">
        <v>387</v>
      </c>
      <c r="BP19" s="452" t="s">
        <v>289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28.2</v>
      </c>
      <c r="F20" s="81">
        <v>27.4</v>
      </c>
      <c r="G20" s="81">
        <v>27</v>
      </c>
      <c r="H20" s="81">
        <v>27.6</v>
      </c>
      <c r="I20" s="81">
        <v>32.799999999999997</v>
      </c>
      <c r="J20" s="81">
        <v>30.1</v>
      </c>
      <c r="K20" s="81">
        <v>33.200000000000003</v>
      </c>
      <c r="L20" s="81">
        <v>32.200000000000003</v>
      </c>
      <c r="M20" s="98">
        <f t="shared" si="0"/>
        <v>29.8125</v>
      </c>
      <c r="N20" s="81">
        <v>27</v>
      </c>
      <c r="O20" s="82">
        <v>35</v>
      </c>
      <c r="P20" s="63" t="s">
        <v>301</v>
      </c>
      <c r="Q20" s="63" t="s">
        <v>301</v>
      </c>
      <c r="R20" s="63">
        <v>7</v>
      </c>
      <c r="S20" s="63">
        <v>7</v>
      </c>
      <c r="T20" s="64">
        <v>6.7</v>
      </c>
      <c r="U20" s="63">
        <v>6.7</v>
      </c>
      <c r="V20" s="63" t="s">
        <v>327</v>
      </c>
      <c r="W20" s="63" t="s">
        <v>391</v>
      </c>
      <c r="X20" s="63" t="s">
        <v>313</v>
      </c>
      <c r="Y20" s="63" t="s">
        <v>313</v>
      </c>
      <c r="Z20" s="63" t="s">
        <v>313</v>
      </c>
      <c r="AA20" s="63" t="s">
        <v>355</v>
      </c>
      <c r="AB20" s="63" t="s">
        <v>336</v>
      </c>
      <c r="AC20" s="65" t="s">
        <v>284</v>
      </c>
      <c r="AD20" s="66">
        <v>80.86</v>
      </c>
      <c r="AE20" s="66">
        <v>77.42</v>
      </c>
      <c r="AF20" s="66">
        <v>87.26</v>
      </c>
      <c r="AG20" s="66">
        <v>82.75</v>
      </c>
      <c r="AH20" s="66">
        <v>67.14</v>
      </c>
      <c r="AI20" s="66">
        <v>77.349999999999994</v>
      </c>
      <c r="AJ20" s="66">
        <v>67.61</v>
      </c>
      <c r="AK20" s="66">
        <v>71.11</v>
      </c>
      <c r="AL20" s="99">
        <f t="shared" si="1"/>
        <v>76.4375</v>
      </c>
      <c r="AM20" s="99">
        <f t="shared" si="2"/>
        <v>67.14</v>
      </c>
      <c r="AN20" s="67">
        <v>1003.5</v>
      </c>
      <c r="AO20" s="66">
        <v>1001.9</v>
      </c>
      <c r="AP20" s="66">
        <v>1000.5</v>
      </c>
      <c r="AQ20" s="66">
        <v>1001.7</v>
      </c>
      <c r="AR20" s="66">
        <v>1001.8</v>
      </c>
      <c r="AS20" s="66">
        <v>1000.6</v>
      </c>
      <c r="AT20" s="66">
        <v>998.7</v>
      </c>
      <c r="AU20" s="68">
        <v>998.7</v>
      </c>
      <c r="AV20" s="81">
        <f t="shared" si="11"/>
        <v>2</v>
      </c>
      <c r="AW20" s="81">
        <f t="shared" si="12"/>
        <v>1</v>
      </c>
      <c r="AX20" s="81">
        <f t="shared" si="13"/>
        <v>2</v>
      </c>
      <c r="AY20" s="81">
        <f t="shared" si="14"/>
        <v>2</v>
      </c>
      <c r="AZ20" s="81">
        <f t="shared" si="15"/>
        <v>2</v>
      </c>
      <c r="BA20" s="81">
        <f t="shared" si="16"/>
        <v>1</v>
      </c>
      <c r="BB20" s="81">
        <f t="shared" si="17"/>
        <v>2</v>
      </c>
      <c r="BC20" s="81">
        <f t="shared" si="18"/>
        <v>0</v>
      </c>
      <c r="BD20" s="81" t="str">
        <f t="shared" si="19"/>
        <v>W02</v>
      </c>
      <c r="BE20" s="178" t="s">
        <v>317</v>
      </c>
      <c r="BF20" s="182">
        <v>2</v>
      </c>
      <c r="BG20" s="114">
        <f t="shared" si="20"/>
        <v>27.549999999999997</v>
      </c>
      <c r="BH20" s="115">
        <f t="shared" si="21"/>
        <v>32.075000000000003</v>
      </c>
      <c r="BI20" s="462" t="s">
        <v>312</v>
      </c>
      <c r="BJ20" s="463" t="s">
        <v>312</v>
      </c>
      <c r="BK20" s="463" t="s">
        <v>374</v>
      </c>
      <c r="BL20" s="463" t="s">
        <v>377</v>
      </c>
      <c r="BM20" s="463" t="s">
        <v>433</v>
      </c>
      <c r="BN20" s="463" t="s">
        <v>387</v>
      </c>
      <c r="BO20" s="463" t="s">
        <v>437</v>
      </c>
      <c r="BP20" s="464" t="s">
        <v>435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25.1</v>
      </c>
      <c r="F21" s="84">
        <v>24.6</v>
      </c>
      <c r="G21" s="84">
        <v>23.8</v>
      </c>
      <c r="H21" s="84">
        <v>24.9</v>
      </c>
      <c r="I21" s="84">
        <v>30.7</v>
      </c>
      <c r="J21" s="84">
        <v>35.200000000000003</v>
      </c>
      <c r="K21" s="84">
        <v>33.200000000000003</v>
      </c>
      <c r="L21" s="84">
        <v>32.1</v>
      </c>
      <c r="M21" s="100">
        <f t="shared" si="0"/>
        <v>28.7</v>
      </c>
      <c r="N21" s="84">
        <v>24.1</v>
      </c>
      <c r="O21" s="85">
        <v>35.200000000000003</v>
      </c>
      <c r="P21" s="57">
        <v>27</v>
      </c>
      <c r="Q21" s="57">
        <v>27</v>
      </c>
      <c r="R21" s="57">
        <v>27</v>
      </c>
      <c r="S21" s="57">
        <v>27</v>
      </c>
      <c r="T21" s="58">
        <v>26.8</v>
      </c>
      <c r="U21" s="57">
        <v>26.8</v>
      </c>
      <c r="V21" s="57" t="s">
        <v>284</v>
      </c>
      <c r="W21" s="57" t="s">
        <v>284</v>
      </c>
      <c r="X21" s="57" t="s">
        <v>284</v>
      </c>
      <c r="Y21" s="57" t="s">
        <v>329</v>
      </c>
      <c r="Z21" s="57" t="s">
        <v>302</v>
      </c>
      <c r="AA21" s="57" t="s">
        <v>402</v>
      </c>
      <c r="AB21" s="57" t="s">
        <v>323</v>
      </c>
      <c r="AC21" s="59" t="s">
        <v>284</v>
      </c>
      <c r="AD21" s="60">
        <v>97.06</v>
      </c>
      <c r="AE21" s="60">
        <v>98.22</v>
      </c>
      <c r="AF21" s="60">
        <v>98.21</v>
      </c>
      <c r="AG21" s="60">
        <v>97.06</v>
      </c>
      <c r="AH21" s="60">
        <v>69.17</v>
      </c>
      <c r="AI21" s="60">
        <v>56</v>
      </c>
      <c r="AJ21" s="60">
        <v>65.650000000000006</v>
      </c>
      <c r="AK21" s="60">
        <v>74.959999999999994</v>
      </c>
      <c r="AL21" s="101">
        <f t="shared" si="1"/>
        <v>82.041250000000005</v>
      </c>
      <c r="AM21" s="101">
        <f t="shared" si="2"/>
        <v>56</v>
      </c>
      <c r="AN21" s="61">
        <v>1003.7</v>
      </c>
      <c r="AO21" s="60">
        <v>1002.5</v>
      </c>
      <c r="AP21" s="60">
        <v>1000.6</v>
      </c>
      <c r="AQ21" s="60">
        <v>1002.3</v>
      </c>
      <c r="AR21" s="60">
        <v>1001.7</v>
      </c>
      <c r="AS21" s="60">
        <v>1000.3</v>
      </c>
      <c r="AT21" s="60">
        <v>998.7</v>
      </c>
      <c r="AU21" s="62">
        <v>998.4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NE01</v>
      </c>
      <c r="BE21" s="179" t="s">
        <v>404</v>
      </c>
      <c r="BF21" s="183">
        <v>1</v>
      </c>
      <c r="BG21" s="110">
        <f t="shared" si="20"/>
        <v>24.6</v>
      </c>
      <c r="BH21" s="111">
        <f t="shared" si="21"/>
        <v>32.800000000000004</v>
      </c>
      <c r="BI21" s="450" t="s">
        <v>387</v>
      </c>
      <c r="BJ21" s="451" t="s">
        <v>387</v>
      </c>
      <c r="BK21" s="451" t="s">
        <v>387</v>
      </c>
      <c r="BL21" s="451" t="s">
        <v>309</v>
      </c>
      <c r="BM21" s="451" t="s">
        <v>331</v>
      </c>
      <c r="BN21" s="451" t="s">
        <v>331</v>
      </c>
      <c r="BO21" s="451" t="s">
        <v>309</v>
      </c>
      <c r="BP21" s="452" t="s">
        <v>309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28.1</v>
      </c>
      <c r="F22" s="51">
        <v>27</v>
      </c>
      <c r="G22" s="51">
        <v>26.6</v>
      </c>
      <c r="H22" s="51">
        <v>27.5</v>
      </c>
      <c r="I22" s="51">
        <v>32.299999999999997</v>
      </c>
      <c r="J22" s="51">
        <v>34.299999999999997</v>
      </c>
      <c r="K22" s="51">
        <v>32.6</v>
      </c>
      <c r="L22" s="51">
        <v>30.4</v>
      </c>
      <c r="M22" s="88">
        <f t="shared" si="0"/>
        <v>29.85</v>
      </c>
      <c r="N22" s="51">
        <v>26.5</v>
      </c>
      <c r="O22" s="76">
        <v>34.5</v>
      </c>
      <c r="P22" s="41">
        <v>0.3</v>
      </c>
      <c r="Q22" s="41">
        <v>0.3</v>
      </c>
      <c r="R22" s="41">
        <v>0.3</v>
      </c>
      <c r="S22" s="41">
        <v>0.3</v>
      </c>
      <c r="T22" s="38">
        <v>0.3</v>
      </c>
      <c r="U22" s="41">
        <v>0.3</v>
      </c>
      <c r="V22" s="41" t="s">
        <v>352</v>
      </c>
      <c r="W22" s="41" t="s">
        <v>395</v>
      </c>
      <c r="X22" s="41" t="s">
        <v>327</v>
      </c>
      <c r="Y22" s="41" t="s">
        <v>398</v>
      </c>
      <c r="Z22" s="41" t="s">
        <v>402</v>
      </c>
      <c r="AA22" s="41" t="s">
        <v>359</v>
      </c>
      <c r="AB22" s="41" t="s">
        <v>295</v>
      </c>
      <c r="AC22" s="37" t="s">
        <v>305</v>
      </c>
      <c r="AD22" s="52">
        <v>83.8</v>
      </c>
      <c r="AE22" s="52">
        <v>81.2</v>
      </c>
      <c r="AF22" s="52">
        <v>79.2</v>
      </c>
      <c r="AG22" s="52">
        <v>88.88</v>
      </c>
      <c r="AH22" s="52">
        <v>67.040000000000006</v>
      </c>
      <c r="AI22" s="52">
        <v>60.28</v>
      </c>
      <c r="AJ22" s="52">
        <v>67.099999999999994</v>
      </c>
      <c r="AK22" s="52">
        <v>80.19</v>
      </c>
      <c r="AL22" s="54">
        <f t="shared" si="1"/>
        <v>75.961250000000007</v>
      </c>
      <c r="AM22" s="54">
        <f t="shared" si="2"/>
        <v>60.28</v>
      </c>
      <c r="AN22" s="55">
        <v>1004.1</v>
      </c>
      <c r="AO22" s="52">
        <v>1002.9</v>
      </c>
      <c r="AP22" s="52">
        <v>1001.4</v>
      </c>
      <c r="AQ22" s="52">
        <v>1001.7</v>
      </c>
      <c r="AR22" s="52">
        <v>1001.9</v>
      </c>
      <c r="AS22" s="52">
        <v>1000.8</v>
      </c>
      <c r="AT22" s="52">
        <v>1000.4</v>
      </c>
      <c r="AU22" s="56">
        <v>999.8</v>
      </c>
      <c r="AV22" s="51">
        <f t="shared" si="11"/>
        <v>1</v>
      </c>
      <c r="AW22" s="51">
        <f t="shared" si="12"/>
        <v>3</v>
      </c>
      <c r="AX22" s="51">
        <f t="shared" si="13"/>
        <v>2</v>
      </c>
      <c r="AY22" s="51">
        <f t="shared" si="14"/>
        <v>2</v>
      </c>
      <c r="AZ22" s="51">
        <f t="shared" si="15"/>
        <v>1</v>
      </c>
      <c r="BA22" s="51">
        <f t="shared" si="16"/>
        <v>2</v>
      </c>
      <c r="BB22" s="51">
        <f t="shared" si="17"/>
        <v>1</v>
      </c>
      <c r="BC22" s="51">
        <f t="shared" si="18"/>
        <v>1</v>
      </c>
      <c r="BD22" s="51" t="str">
        <f t="shared" si="19"/>
        <v>WNW03</v>
      </c>
      <c r="BE22" s="177" t="s">
        <v>393</v>
      </c>
      <c r="BF22" s="181">
        <v>3</v>
      </c>
      <c r="BG22" s="114">
        <f t="shared" si="20"/>
        <v>27.3</v>
      </c>
      <c r="BH22" s="115">
        <f t="shared" si="21"/>
        <v>32.4</v>
      </c>
      <c r="BI22" s="450" t="s">
        <v>331</v>
      </c>
      <c r="BJ22" s="451" t="s">
        <v>339</v>
      </c>
      <c r="BK22" s="451" t="s">
        <v>291</v>
      </c>
      <c r="BL22" s="451" t="s">
        <v>309</v>
      </c>
      <c r="BM22" s="451" t="s">
        <v>331</v>
      </c>
      <c r="BN22" s="451" t="s">
        <v>289</v>
      </c>
      <c r="BO22" s="451" t="s">
        <v>310</v>
      </c>
      <c r="BP22" s="452" t="s">
        <v>309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26.5</v>
      </c>
      <c r="G23" s="51"/>
      <c r="H23" s="51">
        <v>26.1</v>
      </c>
      <c r="I23" s="51"/>
      <c r="J23" s="51">
        <v>35.9</v>
      </c>
      <c r="K23" s="51"/>
      <c r="L23" s="51">
        <v>29.2</v>
      </c>
      <c r="M23" s="88">
        <f t="shared" si="0"/>
        <v>29.425000000000001</v>
      </c>
      <c r="N23" s="51">
        <v>25.9</v>
      </c>
      <c r="O23" s="76">
        <v>35.9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354</v>
      </c>
      <c r="AB23" s="41"/>
      <c r="AC23" s="37" t="s">
        <v>311</v>
      </c>
      <c r="AD23" s="52"/>
      <c r="AE23" s="52">
        <v>91.49</v>
      </c>
      <c r="AF23" s="52"/>
      <c r="AG23" s="52">
        <v>93.12</v>
      </c>
      <c r="AH23" s="52"/>
      <c r="AI23" s="52">
        <v>50.75</v>
      </c>
      <c r="AJ23" s="52"/>
      <c r="AK23" s="52">
        <v>74.95</v>
      </c>
      <c r="AL23" s="54">
        <f t="shared" si="1"/>
        <v>77.577500000000001</v>
      </c>
      <c r="AM23" s="54">
        <f t="shared" si="2"/>
        <v>50.75</v>
      </c>
      <c r="AN23" s="55"/>
      <c r="AO23" s="52">
        <v>1002.3</v>
      </c>
      <c r="AP23" s="52"/>
      <c r="AQ23" s="52">
        <v>1002.1</v>
      </c>
      <c r="AR23" s="52"/>
      <c r="AS23" s="52">
        <v>1000</v>
      </c>
      <c r="AT23" s="52"/>
      <c r="AU23" s="56">
        <v>999.2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NW02</v>
      </c>
      <c r="BE23" s="177" t="s">
        <v>342</v>
      </c>
      <c r="BF23" s="181">
        <v>2</v>
      </c>
      <c r="BG23" s="114">
        <f t="shared" si="20"/>
        <v>26.3</v>
      </c>
      <c r="BH23" s="115">
        <f t="shared" si="21"/>
        <v>32.549999999999997</v>
      </c>
      <c r="BI23" s="450"/>
      <c r="BJ23" s="451" t="s">
        <v>309</v>
      </c>
      <c r="BK23" s="451"/>
      <c r="BL23" s="451" t="s">
        <v>309</v>
      </c>
      <c r="BM23" s="451"/>
      <c r="BN23" s="451" t="s">
        <v>309</v>
      </c>
      <c r="BO23" s="451"/>
      <c r="BP23" s="452" t="s">
        <v>387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</v>
      </c>
      <c r="G24" s="51"/>
      <c r="H24" s="51">
        <v>28.4</v>
      </c>
      <c r="I24" s="51"/>
      <c r="J24" s="51">
        <v>32.799999999999997</v>
      </c>
      <c r="K24" s="51"/>
      <c r="L24" s="51">
        <v>27.3</v>
      </c>
      <c r="M24" s="88">
        <f t="shared" si="0"/>
        <v>29.374999999999996</v>
      </c>
      <c r="N24" s="51">
        <v>27</v>
      </c>
      <c r="O24" s="76">
        <v>34.700000000000003</v>
      </c>
      <c r="P24" s="41" t="s">
        <v>301</v>
      </c>
      <c r="Q24" s="41" t="s">
        <v>301</v>
      </c>
      <c r="R24" s="41" t="s">
        <v>301</v>
      </c>
      <c r="S24" s="41">
        <v>4</v>
      </c>
      <c r="T24" s="38">
        <v>4.3</v>
      </c>
      <c r="U24" s="41">
        <v>4.3</v>
      </c>
      <c r="V24" s="41"/>
      <c r="W24" s="41" t="s">
        <v>295</v>
      </c>
      <c r="X24" s="41"/>
      <c r="Y24" s="41" t="s">
        <v>401</v>
      </c>
      <c r="Z24" s="41"/>
      <c r="AA24" s="41" t="s">
        <v>372</v>
      </c>
      <c r="AB24" s="41"/>
      <c r="AC24" s="37" t="s">
        <v>318</v>
      </c>
      <c r="AD24" s="52"/>
      <c r="AE24" s="52">
        <v>80.959999999999994</v>
      </c>
      <c r="AF24" s="52"/>
      <c r="AG24" s="52">
        <v>86.87</v>
      </c>
      <c r="AH24" s="52"/>
      <c r="AI24" s="52">
        <v>67.540000000000006</v>
      </c>
      <c r="AJ24" s="52"/>
      <c r="AK24" s="52">
        <v>91.54</v>
      </c>
      <c r="AL24" s="54">
        <f>IF(COUNT(AE24,AG24,AI24,AK24)&gt;2,AVERAGE(AD24:AK24),"")</f>
        <v>81.727500000000006</v>
      </c>
      <c r="AM24" s="54">
        <f>IF(COUNT(AE24,AG24,AI24,AK24)&gt;2,MIN(AD24:AK24),"")</f>
        <v>67.540000000000006</v>
      </c>
      <c r="AN24" s="55"/>
      <c r="AO24" s="52">
        <v>1001.9</v>
      </c>
      <c r="AP24" s="52"/>
      <c r="AQ24" s="52">
        <v>1001.5</v>
      </c>
      <c r="AR24" s="52"/>
      <c r="AS24" s="52">
        <v>1000.2</v>
      </c>
      <c r="AT24" s="52"/>
      <c r="AU24" s="56">
        <v>1000.4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299</v>
      </c>
      <c r="BF24" s="181">
        <v>5</v>
      </c>
      <c r="BG24" s="114">
        <f t="shared" si="20"/>
        <v>28.7</v>
      </c>
      <c r="BH24" s="115">
        <f t="shared" si="21"/>
        <v>30.049999999999997</v>
      </c>
      <c r="BI24" s="450"/>
      <c r="BJ24" s="451" t="s">
        <v>291</v>
      </c>
      <c r="BK24" s="451"/>
      <c r="BL24" s="451" t="s">
        <v>296</v>
      </c>
      <c r="BM24" s="451"/>
      <c r="BN24" s="451" t="s">
        <v>289</v>
      </c>
      <c r="BO24" s="451"/>
      <c r="BP24" s="452" t="s">
        <v>309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29.7</v>
      </c>
      <c r="F25" s="78">
        <v>27.9</v>
      </c>
      <c r="G25" s="78">
        <v>27.2</v>
      </c>
      <c r="H25" s="78">
        <v>28.1</v>
      </c>
      <c r="I25" s="78">
        <v>32.9</v>
      </c>
      <c r="J25" s="78">
        <v>34.5</v>
      </c>
      <c r="K25" s="78">
        <v>32.4</v>
      </c>
      <c r="L25" s="78">
        <v>29</v>
      </c>
      <c r="M25" s="89">
        <f t="shared" si="0"/>
        <v>30.212500000000002</v>
      </c>
      <c r="N25" s="78">
        <v>27.1</v>
      </c>
      <c r="O25" s="79">
        <v>34.9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395</v>
      </c>
      <c r="W25" s="69" t="s">
        <v>390</v>
      </c>
      <c r="X25" s="69" t="s">
        <v>284</v>
      </c>
      <c r="Y25" s="69" t="s">
        <v>313</v>
      </c>
      <c r="Z25" s="69" t="s">
        <v>398</v>
      </c>
      <c r="AA25" s="69" t="s">
        <v>395</v>
      </c>
      <c r="AB25" s="69" t="s">
        <v>352</v>
      </c>
      <c r="AC25" s="71" t="s">
        <v>298</v>
      </c>
      <c r="AD25" s="72">
        <v>80.569999999999993</v>
      </c>
      <c r="AE25" s="72">
        <v>91.04</v>
      </c>
      <c r="AF25" s="72">
        <v>92.62</v>
      </c>
      <c r="AG25" s="72">
        <v>85.82</v>
      </c>
      <c r="AH25" s="72">
        <v>59.25</v>
      </c>
      <c r="AI25" s="72">
        <v>62.51</v>
      </c>
      <c r="AJ25" s="72">
        <v>70.73</v>
      </c>
      <c r="AK25" s="72">
        <v>81.93</v>
      </c>
      <c r="AL25" s="87">
        <f t="shared" si="1"/>
        <v>78.058750000000003</v>
      </c>
      <c r="AM25" s="87">
        <f t="shared" si="2"/>
        <v>59.25</v>
      </c>
      <c r="AN25" s="73">
        <v>1002.5</v>
      </c>
      <c r="AO25" s="72">
        <v>1000.6</v>
      </c>
      <c r="AP25" s="72">
        <v>999.3</v>
      </c>
      <c r="AQ25" s="72">
        <v>1000.4</v>
      </c>
      <c r="AR25" s="72">
        <v>1000.6</v>
      </c>
      <c r="AS25" s="72">
        <v>999.4</v>
      </c>
      <c r="AT25" s="72">
        <v>998.4</v>
      </c>
      <c r="AU25" s="74">
        <v>998.6</v>
      </c>
      <c r="AV25" s="78">
        <f t="shared" ref="AV25:BC25" si="22">IF(RIGHT(V25,2)="","",IF(RIGHT(V25,2)="LG",0,INT(RIGHT(V25,2))))</f>
        <v>3</v>
      </c>
      <c r="AW25" s="78">
        <f t="shared" si="22"/>
        <v>1</v>
      </c>
      <c r="AX25" s="78">
        <f t="shared" si="22"/>
        <v>0</v>
      </c>
      <c r="AY25" s="78">
        <f t="shared" si="22"/>
        <v>2</v>
      </c>
      <c r="AZ25" s="78">
        <f t="shared" si="22"/>
        <v>2</v>
      </c>
      <c r="BA25" s="78">
        <f t="shared" si="22"/>
        <v>3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WNW03</v>
      </c>
      <c r="BE25" s="180" t="s">
        <v>393</v>
      </c>
      <c r="BF25" s="184">
        <v>3</v>
      </c>
      <c r="BG25" s="203">
        <f t="shared" si="20"/>
        <v>28.225000000000001</v>
      </c>
      <c r="BH25" s="204">
        <f t="shared" si="21"/>
        <v>32.200000000000003</v>
      </c>
      <c r="BI25" s="453" t="s">
        <v>287</v>
      </c>
      <c r="BJ25" s="454" t="s">
        <v>296</v>
      </c>
      <c r="BK25" s="454" t="s">
        <v>312</v>
      </c>
      <c r="BL25" s="454" t="s">
        <v>332</v>
      </c>
      <c r="BM25" s="454" t="s">
        <v>374</v>
      </c>
      <c r="BN25" s="454" t="s">
        <v>435</v>
      </c>
      <c r="BO25" s="454" t="s">
        <v>437</v>
      </c>
      <c r="BP25" s="455" t="s">
        <v>377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25.6</v>
      </c>
      <c r="F4" s="41">
        <v>25.2</v>
      </c>
      <c r="G4" s="41"/>
      <c r="H4" s="41">
        <v>26</v>
      </c>
      <c r="I4" s="41">
        <v>31.5</v>
      </c>
      <c r="J4" s="41">
        <v>35.5</v>
      </c>
      <c r="K4" s="41">
        <v>35.700000000000003</v>
      </c>
      <c r="L4" s="41">
        <v>31.4</v>
      </c>
      <c r="M4" s="88">
        <f t="shared" ref="M4:M25" si="0">IF(COUNT(F4,H4,J4,L4)&gt;=3,AVERAGE(E4:L4),"")</f>
        <v>30.12857142857143</v>
      </c>
      <c r="N4" s="41">
        <v>25</v>
      </c>
      <c r="O4" s="53">
        <v>36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/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97.07</v>
      </c>
      <c r="AE4" s="52">
        <v>98.82</v>
      </c>
      <c r="AF4" s="52"/>
      <c r="AG4" s="52">
        <v>94.8</v>
      </c>
      <c r="AH4" s="52">
        <v>84.17</v>
      </c>
      <c r="AI4" s="52">
        <v>57.07</v>
      </c>
      <c r="AJ4" s="52">
        <v>59.88</v>
      </c>
      <c r="AK4" s="52">
        <v>78</v>
      </c>
      <c r="AL4" s="54">
        <f t="shared" ref="AL4:AL25" si="1">IF(COUNT(AE4,AG4,AI4,AK4)&gt;2,AVERAGE(AD4:AK4),"")</f>
        <v>81.401428571428568</v>
      </c>
      <c r="AM4" s="54">
        <f t="shared" ref="AM4:AM25" si="2">IF(COUNT(AE4,AG4,AI4,AK4)&gt;2,MIN(AD4:AK4),"")</f>
        <v>57.07</v>
      </c>
      <c r="AN4" s="55">
        <v>1004.4</v>
      </c>
      <c r="AO4" s="52">
        <v>1003.7</v>
      </c>
      <c r="AP4" s="52"/>
      <c r="AQ4" s="52">
        <v>1003.2</v>
      </c>
      <c r="AR4" s="52">
        <v>1002.9</v>
      </c>
      <c r="AS4" s="52">
        <v>1000.6</v>
      </c>
      <c r="AT4" s="52">
        <v>1008.6</v>
      </c>
      <c r="AU4" s="56">
        <v>1000.7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 t="str">
        <f t="shared" si="3"/>
        <v/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25.599999999999998</v>
      </c>
      <c r="BH4" s="115">
        <f t="shared" ref="BH4:BH10" si="6">IF(COUNT(J4,L4)&gt;=1,AVERAGE(I4:L4),"")</f>
        <v>33.524999999999999</v>
      </c>
      <c r="BI4" s="459" t="s">
        <v>387</v>
      </c>
      <c r="BJ4" s="460" t="s">
        <v>387</v>
      </c>
      <c r="BK4" s="460"/>
      <c r="BL4" s="460" t="s">
        <v>320</v>
      </c>
      <c r="BM4" s="460" t="s">
        <v>287</v>
      </c>
      <c r="BN4" s="460" t="s">
        <v>320</v>
      </c>
      <c r="BO4" s="460" t="s">
        <v>320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26.3</v>
      </c>
      <c r="G5" s="41"/>
      <c r="H5" s="41">
        <v>27.2</v>
      </c>
      <c r="I5" s="41"/>
      <c r="J5" s="41">
        <v>33.200000000000003</v>
      </c>
      <c r="K5" s="41"/>
      <c r="L5" s="41">
        <v>30.8</v>
      </c>
      <c r="M5" s="88">
        <f t="shared" si="0"/>
        <v>29.375</v>
      </c>
      <c r="N5" s="41">
        <v>25.5</v>
      </c>
      <c r="O5" s="53">
        <v>34.5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295</v>
      </c>
      <c r="X5" s="41"/>
      <c r="Y5" s="41" t="s">
        <v>284</v>
      </c>
      <c r="Z5" s="41"/>
      <c r="AA5" s="41" t="s">
        <v>336</v>
      </c>
      <c r="AB5" s="41"/>
      <c r="AC5" s="37" t="s">
        <v>391</v>
      </c>
      <c r="AD5" s="52"/>
      <c r="AE5" s="52">
        <v>91.48</v>
      </c>
      <c r="AF5" s="52"/>
      <c r="AG5" s="52">
        <v>92.62</v>
      </c>
      <c r="AH5" s="52"/>
      <c r="AI5" s="52">
        <v>71.709999999999994</v>
      </c>
      <c r="AJ5" s="52"/>
      <c r="AK5" s="52">
        <v>77.459999999999994</v>
      </c>
      <c r="AL5" s="54">
        <f t="shared" si="1"/>
        <v>83.317499999999995</v>
      </c>
      <c r="AM5" s="54">
        <f t="shared" si="2"/>
        <v>71.709999999999994</v>
      </c>
      <c r="AN5" s="55"/>
      <c r="AO5" s="52">
        <v>1003.6</v>
      </c>
      <c r="AP5" s="52"/>
      <c r="AQ5" s="52">
        <v>1003.8</v>
      </c>
      <c r="AR5" s="52"/>
      <c r="AS5" s="52">
        <v>1002.1</v>
      </c>
      <c r="AT5" s="52"/>
      <c r="AU5" s="56">
        <v>1001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1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26.75</v>
      </c>
      <c r="BH5" s="115">
        <f t="shared" si="6"/>
        <v>32</v>
      </c>
      <c r="BI5" s="450"/>
      <c r="BJ5" s="451" t="s">
        <v>320</v>
      </c>
      <c r="BK5" s="451"/>
      <c r="BL5" s="451" t="s">
        <v>331</v>
      </c>
      <c r="BM5" s="451"/>
      <c r="BN5" s="451" t="s">
        <v>320</v>
      </c>
      <c r="BO5" s="451"/>
      <c r="BP5" s="452" t="s">
        <v>309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27.6</v>
      </c>
      <c r="G6" s="41"/>
      <c r="H6" s="41">
        <v>29</v>
      </c>
      <c r="I6" s="41"/>
      <c r="J6" s="41">
        <v>35</v>
      </c>
      <c r="K6" s="41"/>
      <c r="L6" s="41">
        <v>31.6</v>
      </c>
      <c r="M6" s="88">
        <f t="shared" si="0"/>
        <v>30.799999999999997</v>
      </c>
      <c r="N6" s="41">
        <v>27.6</v>
      </c>
      <c r="O6" s="53">
        <v>35.200000000000003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355</v>
      </c>
      <c r="X6" s="41"/>
      <c r="Y6" s="41" t="s">
        <v>390</v>
      </c>
      <c r="Z6" s="41"/>
      <c r="AA6" s="41" t="s">
        <v>336</v>
      </c>
      <c r="AB6" s="41"/>
      <c r="AC6" s="37" t="s">
        <v>391</v>
      </c>
      <c r="AD6" s="52"/>
      <c r="AE6" s="52">
        <v>79.819999999999993</v>
      </c>
      <c r="AF6" s="52"/>
      <c r="AG6" s="52">
        <v>81.93</v>
      </c>
      <c r="AH6" s="52"/>
      <c r="AI6" s="52">
        <v>62.98</v>
      </c>
      <c r="AJ6" s="52"/>
      <c r="AK6" s="52">
        <v>78.03</v>
      </c>
      <c r="AL6" s="54">
        <f t="shared" si="1"/>
        <v>75.69</v>
      </c>
      <c r="AM6" s="54">
        <f t="shared" si="2"/>
        <v>62.98</v>
      </c>
      <c r="AN6" s="55"/>
      <c r="AO6" s="52">
        <v>1002.6</v>
      </c>
      <c r="AP6" s="52"/>
      <c r="AQ6" s="52">
        <v>1001.9</v>
      </c>
      <c r="AR6" s="52"/>
      <c r="AS6" s="52">
        <v>1000.5</v>
      </c>
      <c r="AT6" s="52"/>
      <c r="AU6" s="56">
        <v>1000.1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SE02</v>
      </c>
      <c r="BE6" s="177" t="s">
        <v>303</v>
      </c>
      <c r="BF6" s="181">
        <v>2</v>
      </c>
      <c r="BG6" s="114">
        <f t="shared" si="5"/>
        <v>28.3</v>
      </c>
      <c r="BH6" s="115">
        <f t="shared" si="6"/>
        <v>33.299999999999997</v>
      </c>
      <c r="BI6" s="450"/>
      <c r="BJ6" s="451" t="s">
        <v>287</v>
      </c>
      <c r="BK6" s="451"/>
      <c r="BL6" s="451" t="s">
        <v>306</v>
      </c>
      <c r="BM6" s="451"/>
      <c r="BN6" s="451" t="s">
        <v>287</v>
      </c>
      <c r="BO6" s="451"/>
      <c r="BP6" s="452" t="s">
        <v>331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25.7</v>
      </c>
      <c r="G7" s="51"/>
      <c r="H7" s="51">
        <v>26.1</v>
      </c>
      <c r="I7" s="51"/>
      <c r="J7" s="51">
        <v>34.6</v>
      </c>
      <c r="K7" s="51"/>
      <c r="L7" s="51">
        <v>28.2</v>
      </c>
      <c r="M7" s="88">
        <f t="shared" si="0"/>
        <v>28.650000000000002</v>
      </c>
      <c r="N7" s="51">
        <v>25.4</v>
      </c>
      <c r="O7" s="76">
        <v>35</v>
      </c>
      <c r="P7" s="41">
        <v>0.1</v>
      </c>
      <c r="Q7" s="41">
        <v>0.1</v>
      </c>
      <c r="R7" s="41">
        <v>0.1</v>
      </c>
      <c r="S7" s="41">
        <v>0.1</v>
      </c>
      <c r="T7" s="38">
        <v>0.1</v>
      </c>
      <c r="U7" s="41">
        <v>0.1</v>
      </c>
      <c r="V7" s="41"/>
      <c r="W7" s="41" t="s">
        <v>284</v>
      </c>
      <c r="X7" s="41"/>
      <c r="Y7" s="41" t="s">
        <v>284</v>
      </c>
      <c r="Z7" s="41"/>
      <c r="AA7" s="41" t="s">
        <v>351</v>
      </c>
      <c r="AB7" s="41"/>
      <c r="AC7" s="37" t="s">
        <v>376</v>
      </c>
      <c r="AD7" s="52"/>
      <c r="AE7" s="52">
        <v>94.78</v>
      </c>
      <c r="AF7" s="52"/>
      <c r="AG7" s="52">
        <v>93.12</v>
      </c>
      <c r="AH7" s="52"/>
      <c r="AI7" s="52">
        <v>67.88</v>
      </c>
      <c r="AJ7" s="52"/>
      <c r="AK7" s="52">
        <v>83.81</v>
      </c>
      <c r="AL7" s="54">
        <f t="shared" si="1"/>
        <v>84.897500000000008</v>
      </c>
      <c r="AM7" s="54">
        <f t="shared" si="2"/>
        <v>67.88</v>
      </c>
      <c r="AN7" s="55"/>
      <c r="AO7" s="52">
        <v>1002.9</v>
      </c>
      <c r="AP7" s="52"/>
      <c r="AQ7" s="52">
        <v>1003.3</v>
      </c>
      <c r="AR7" s="52"/>
      <c r="AS7" s="52">
        <v>1001</v>
      </c>
      <c r="AT7" s="52"/>
      <c r="AU7" s="56">
        <v>1001.3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1</v>
      </c>
      <c r="BD7" s="51" t="str">
        <f t="shared" si="4"/>
        <v>E02</v>
      </c>
      <c r="BE7" s="177" t="s">
        <v>389</v>
      </c>
      <c r="BF7" s="181">
        <v>2</v>
      </c>
      <c r="BG7" s="114">
        <f t="shared" si="5"/>
        <v>25.9</v>
      </c>
      <c r="BH7" s="115">
        <f t="shared" si="6"/>
        <v>31.4</v>
      </c>
      <c r="BI7" s="450"/>
      <c r="BJ7" s="451" t="s">
        <v>287</v>
      </c>
      <c r="BK7" s="451"/>
      <c r="BL7" s="451" t="s">
        <v>320</v>
      </c>
      <c r="BM7" s="451"/>
      <c r="BN7" s="451" t="s">
        <v>320</v>
      </c>
      <c r="BO7" s="451"/>
      <c r="BP7" s="452" t="s">
        <v>306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27.5</v>
      </c>
      <c r="F8" s="51">
        <v>27.4</v>
      </c>
      <c r="G8" s="51"/>
      <c r="H8" s="51">
        <v>28.1</v>
      </c>
      <c r="I8" s="51">
        <v>32.200000000000003</v>
      </c>
      <c r="J8" s="51">
        <v>34.6</v>
      </c>
      <c r="K8" s="51">
        <v>33.700000000000003</v>
      </c>
      <c r="L8" s="51">
        <v>30.5</v>
      </c>
      <c r="M8" s="88">
        <f t="shared" si="0"/>
        <v>30.571428571428573</v>
      </c>
      <c r="N8" s="51">
        <v>27.3</v>
      </c>
      <c r="O8" s="76">
        <v>35.5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398</v>
      </c>
      <c r="W8" s="41" t="s">
        <v>305</v>
      </c>
      <c r="X8" s="41"/>
      <c r="Y8" s="41" t="s">
        <v>354</v>
      </c>
      <c r="Z8" s="41" t="s">
        <v>410</v>
      </c>
      <c r="AA8" s="41" t="s">
        <v>406</v>
      </c>
      <c r="AB8" s="41" t="s">
        <v>351</v>
      </c>
      <c r="AC8" s="37" t="s">
        <v>355</v>
      </c>
      <c r="AD8" s="52">
        <v>87.3</v>
      </c>
      <c r="AE8" s="52">
        <v>87.82</v>
      </c>
      <c r="AF8" s="52"/>
      <c r="AG8" s="52">
        <v>86.84</v>
      </c>
      <c r="AH8" s="52">
        <v>69.86</v>
      </c>
      <c r="AI8" s="52">
        <v>61.07</v>
      </c>
      <c r="AJ8" s="52">
        <v>68.91</v>
      </c>
      <c r="AK8" s="52">
        <v>68.31</v>
      </c>
      <c r="AL8" s="54">
        <f t="shared" si="1"/>
        <v>75.730000000000018</v>
      </c>
      <c r="AM8" s="54">
        <f t="shared" si="2"/>
        <v>61.07</v>
      </c>
      <c r="AN8" s="55">
        <v>1003.9</v>
      </c>
      <c r="AO8" s="52">
        <v>1003.8</v>
      </c>
      <c r="AP8" s="52"/>
      <c r="AQ8" s="52">
        <v>1003.5</v>
      </c>
      <c r="AR8" s="52">
        <v>1002.7</v>
      </c>
      <c r="AS8" s="52">
        <v>1001</v>
      </c>
      <c r="AT8" s="52">
        <v>998.9</v>
      </c>
      <c r="AU8" s="56">
        <v>1000.3</v>
      </c>
      <c r="AV8" s="51">
        <f t="shared" si="3"/>
        <v>2</v>
      </c>
      <c r="AW8" s="51">
        <f t="shared" si="3"/>
        <v>1</v>
      </c>
      <c r="AX8" s="51" t="str">
        <f t="shared" si="3"/>
        <v/>
      </c>
      <c r="AY8" s="51">
        <f t="shared" si="3"/>
        <v>2</v>
      </c>
      <c r="AZ8" s="51">
        <f t="shared" si="3"/>
        <v>2</v>
      </c>
      <c r="BA8" s="51">
        <f t="shared" si="3"/>
        <v>2</v>
      </c>
      <c r="BB8" s="51">
        <f t="shared" si="3"/>
        <v>2</v>
      </c>
      <c r="BC8" s="51">
        <f t="shared" si="3"/>
        <v>1</v>
      </c>
      <c r="BD8" s="51" t="str">
        <f t="shared" si="4"/>
        <v>WNW02</v>
      </c>
      <c r="BE8" s="177" t="s">
        <v>393</v>
      </c>
      <c r="BF8" s="181">
        <v>2</v>
      </c>
      <c r="BG8" s="114">
        <f t="shared" si="5"/>
        <v>27.666666666666668</v>
      </c>
      <c r="BH8" s="115">
        <f t="shared" si="6"/>
        <v>32.75</v>
      </c>
      <c r="BI8" s="450" t="s">
        <v>285</v>
      </c>
      <c r="BJ8" s="451" t="s">
        <v>309</v>
      </c>
      <c r="BK8" s="451"/>
      <c r="BL8" s="451" t="s">
        <v>331</v>
      </c>
      <c r="BM8" s="451" t="s">
        <v>366</v>
      </c>
      <c r="BN8" s="451" t="s">
        <v>353</v>
      </c>
      <c r="BO8" s="451" t="s">
        <v>309</v>
      </c>
      <c r="BP8" s="452" t="s">
        <v>309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26</v>
      </c>
      <c r="G9" s="51"/>
      <c r="H9" s="51">
        <v>26.5</v>
      </c>
      <c r="I9" s="51"/>
      <c r="J9" s="51">
        <v>34.799999999999997</v>
      </c>
      <c r="K9" s="51"/>
      <c r="L9" s="51">
        <v>27</v>
      </c>
      <c r="M9" s="88">
        <f t="shared" si="0"/>
        <v>28.574999999999999</v>
      </c>
      <c r="N9" s="51">
        <v>25.6</v>
      </c>
      <c r="O9" s="76">
        <v>35</v>
      </c>
      <c r="P9" s="41" t="s">
        <v>301</v>
      </c>
      <c r="Q9" s="41" t="s">
        <v>301</v>
      </c>
      <c r="R9" s="41" t="s">
        <v>301</v>
      </c>
      <c r="S9" s="41">
        <v>8</v>
      </c>
      <c r="T9" s="38">
        <v>8.4</v>
      </c>
      <c r="U9" s="41">
        <v>8.4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95.36</v>
      </c>
      <c r="AF9" s="52"/>
      <c r="AG9" s="52">
        <v>92.59</v>
      </c>
      <c r="AH9" s="52"/>
      <c r="AI9" s="52">
        <v>64.44</v>
      </c>
      <c r="AJ9" s="52"/>
      <c r="AK9" s="52">
        <v>90.44</v>
      </c>
      <c r="AL9" s="54">
        <f t="shared" si="1"/>
        <v>85.707499999999996</v>
      </c>
      <c r="AM9" s="54">
        <f t="shared" si="2"/>
        <v>64.44</v>
      </c>
      <c r="AN9" s="55"/>
      <c r="AO9" s="52">
        <v>1003.5</v>
      </c>
      <c r="AP9" s="52"/>
      <c r="AQ9" s="52">
        <v>1003.1</v>
      </c>
      <c r="AR9" s="52"/>
      <c r="AS9" s="52">
        <v>1001.6</v>
      </c>
      <c r="AT9" s="52"/>
      <c r="AU9" s="56">
        <v>1001.7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26.25</v>
      </c>
      <c r="BH9" s="115">
        <f t="shared" si="6"/>
        <v>30.9</v>
      </c>
      <c r="BI9" s="450"/>
      <c r="BJ9" s="451" t="s">
        <v>285</v>
      </c>
      <c r="BK9" s="451"/>
      <c r="BL9" s="451" t="s">
        <v>309</v>
      </c>
      <c r="BM9" s="451"/>
      <c r="BN9" s="451" t="s">
        <v>306</v>
      </c>
      <c r="BO9" s="451"/>
      <c r="BP9" s="452" t="s">
        <v>309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27.9</v>
      </c>
      <c r="G10" s="51"/>
      <c r="H10" s="51">
        <v>28.2</v>
      </c>
      <c r="I10" s="51"/>
      <c r="J10" s="51">
        <v>34.200000000000003</v>
      </c>
      <c r="K10" s="51"/>
      <c r="L10" s="51">
        <v>31.9</v>
      </c>
      <c r="M10" s="88">
        <f t="shared" si="0"/>
        <v>30.549999999999997</v>
      </c>
      <c r="N10" s="51">
        <v>27.7</v>
      </c>
      <c r="O10" s="76">
        <v>34.4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352</v>
      </c>
      <c r="X10" s="41"/>
      <c r="Y10" s="41" t="s">
        <v>284</v>
      </c>
      <c r="Z10" s="41"/>
      <c r="AA10" s="41" t="s">
        <v>406</v>
      </c>
      <c r="AB10" s="41"/>
      <c r="AC10" s="37" t="s">
        <v>284</v>
      </c>
      <c r="AD10" s="52"/>
      <c r="AE10" s="52">
        <v>84.28</v>
      </c>
      <c r="AF10" s="52"/>
      <c r="AG10" s="52">
        <v>84.31</v>
      </c>
      <c r="AH10" s="52"/>
      <c r="AI10" s="52">
        <v>68.61</v>
      </c>
      <c r="AJ10" s="52"/>
      <c r="AK10" s="52">
        <v>76.260000000000005</v>
      </c>
      <c r="AL10" s="54">
        <f t="shared" si="1"/>
        <v>78.364999999999995</v>
      </c>
      <c r="AM10" s="54">
        <f t="shared" si="2"/>
        <v>68.61</v>
      </c>
      <c r="AN10" s="55"/>
      <c r="AO10" s="52">
        <v>1003.2</v>
      </c>
      <c r="AP10" s="52"/>
      <c r="AQ10" s="52">
        <v>1002</v>
      </c>
      <c r="AR10" s="52"/>
      <c r="AS10" s="52">
        <v>1001.1</v>
      </c>
      <c r="AT10" s="52"/>
      <c r="AU10" s="56">
        <v>1000.7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2</v>
      </c>
      <c r="BB10" s="51" t="str">
        <f t="shared" si="3"/>
        <v/>
      </c>
      <c r="BC10" s="51">
        <f t="shared" si="3"/>
        <v>0</v>
      </c>
      <c r="BD10" s="51" t="str">
        <f t="shared" si="4"/>
        <v>ENE02</v>
      </c>
      <c r="BE10" s="177" t="s">
        <v>399</v>
      </c>
      <c r="BF10" s="181">
        <v>2</v>
      </c>
      <c r="BG10" s="114">
        <f t="shared" si="5"/>
        <v>28.049999999999997</v>
      </c>
      <c r="BH10" s="115">
        <f t="shared" si="6"/>
        <v>33.049999999999997</v>
      </c>
      <c r="BI10" s="450"/>
      <c r="BJ10" s="451" t="s">
        <v>287</v>
      </c>
      <c r="BK10" s="451"/>
      <c r="BL10" s="451" t="s">
        <v>320</v>
      </c>
      <c r="BM10" s="451"/>
      <c r="BN10" s="451" t="s">
        <v>339</v>
      </c>
      <c r="BO10" s="451"/>
      <c r="BP10" s="452" t="s">
        <v>309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26.8</v>
      </c>
      <c r="G11" s="51"/>
      <c r="H11" s="51">
        <v>28.3</v>
      </c>
      <c r="I11" s="51"/>
      <c r="J11" s="51">
        <v>35.200000000000003</v>
      </c>
      <c r="K11" s="51"/>
      <c r="L11" s="51">
        <v>33</v>
      </c>
      <c r="M11" s="88">
        <f t="shared" si="0"/>
        <v>30.825000000000003</v>
      </c>
      <c r="N11" s="51">
        <v>26.7</v>
      </c>
      <c r="O11" s="76">
        <v>36.299999999999997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323</v>
      </c>
      <c r="X11" s="41"/>
      <c r="Y11" s="41" t="s">
        <v>326</v>
      </c>
      <c r="Z11" s="41"/>
      <c r="AA11" s="41" t="s">
        <v>410</v>
      </c>
      <c r="AB11" s="41"/>
      <c r="AC11" s="37" t="s">
        <v>284</v>
      </c>
      <c r="AD11" s="52"/>
      <c r="AE11" s="52">
        <v>87.77</v>
      </c>
      <c r="AF11" s="52"/>
      <c r="AG11" s="52">
        <v>83.82</v>
      </c>
      <c r="AH11" s="52"/>
      <c r="AI11" s="52">
        <v>55</v>
      </c>
      <c r="AJ11" s="52"/>
      <c r="AK11" s="52">
        <v>66.78</v>
      </c>
      <c r="AL11" s="54">
        <f t="shared" ref="AL11" si="7">IF(COUNT(AE11,AG11,AI11,AK11)&gt;2,AVERAGE(AD11:AK11),"")</f>
        <v>73.342500000000001</v>
      </c>
      <c r="AM11" s="54">
        <f t="shared" ref="AM11" si="8">IF(COUNT(AE11,AG11,AI11,AK11)&gt;2,MIN(AD11:AK11),"")</f>
        <v>55</v>
      </c>
      <c r="AN11" s="55"/>
      <c r="AO11" s="52">
        <v>1003.3</v>
      </c>
      <c r="AP11" s="52"/>
      <c r="AQ11" s="52">
        <v>1002.8</v>
      </c>
      <c r="AR11" s="52"/>
      <c r="AS11" s="52">
        <v>1001.3</v>
      </c>
      <c r="AT11" s="52"/>
      <c r="AU11" s="56">
        <v>1000.6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363</v>
      </c>
      <c r="BF11" s="181">
        <v>2</v>
      </c>
      <c r="BG11" s="112">
        <f t="shared" ref="BG11" si="9">IF(COUNT(F11,H11)&gt;=1,AVERAGE(E11:H11),"")</f>
        <v>27.55</v>
      </c>
      <c r="BH11" s="113">
        <f t="shared" ref="BH11" si="10">IF(COUNT(J11,L11)&gt;=1,AVERAGE(I11:L11),"")</f>
        <v>34.1</v>
      </c>
      <c r="BI11" s="462"/>
      <c r="BJ11" s="463" t="s">
        <v>331</v>
      </c>
      <c r="BK11" s="463"/>
      <c r="BL11" s="463" t="s">
        <v>306</v>
      </c>
      <c r="BM11" s="463"/>
      <c r="BN11" s="463" t="s">
        <v>366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25.8</v>
      </c>
      <c r="G12" s="84"/>
      <c r="H12" s="84">
        <v>25.6</v>
      </c>
      <c r="I12" s="84"/>
      <c r="J12" s="84">
        <v>35.4</v>
      </c>
      <c r="K12" s="84"/>
      <c r="L12" s="84">
        <v>25.8</v>
      </c>
      <c r="M12" s="100">
        <f t="shared" si="0"/>
        <v>28.150000000000002</v>
      </c>
      <c r="N12" s="84">
        <v>25.2</v>
      </c>
      <c r="O12" s="85">
        <v>36.299999999999997</v>
      </c>
      <c r="P12" s="57" t="s">
        <v>301</v>
      </c>
      <c r="Q12" s="57" t="s">
        <v>301</v>
      </c>
      <c r="R12" s="57" t="s">
        <v>301</v>
      </c>
      <c r="S12" s="57">
        <v>1</v>
      </c>
      <c r="T12" s="58">
        <v>1.1000000000000001</v>
      </c>
      <c r="U12" s="57">
        <v>1.1000000000000001</v>
      </c>
      <c r="V12" s="57"/>
      <c r="W12" s="57" t="s">
        <v>284</v>
      </c>
      <c r="X12" s="57"/>
      <c r="Y12" s="57" t="s">
        <v>284</v>
      </c>
      <c r="Z12" s="57"/>
      <c r="AA12" s="57" t="s">
        <v>352</v>
      </c>
      <c r="AB12" s="57"/>
      <c r="AC12" s="59" t="s">
        <v>284</v>
      </c>
      <c r="AD12" s="60"/>
      <c r="AE12" s="60">
        <v>94.79</v>
      </c>
      <c r="AF12" s="60"/>
      <c r="AG12" s="60">
        <v>94.78</v>
      </c>
      <c r="AH12" s="60"/>
      <c r="AI12" s="60">
        <v>59.82</v>
      </c>
      <c r="AJ12" s="60"/>
      <c r="AK12" s="60">
        <v>89.82</v>
      </c>
      <c r="AL12" s="101">
        <f t="shared" si="1"/>
        <v>84.802499999999995</v>
      </c>
      <c r="AM12" s="101">
        <f t="shared" si="2"/>
        <v>59.82</v>
      </c>
      <c r="AN12" s="61"/>
      <c r="AO12" s="60">
        <v>1004.3</v>
      </c>
      <c r="AP12" s="60"/>
      <c r="AQ12" s="60">
        <v>1004.6</v>
      </c>
      <c r="AR12" s="60"/>
      <c r="AS12" s="60">
        <v>1001.1</v>
      </c>
      <c r="AT12" s="60"/>
      <c r="AU12" s="62">
        <v>1003.2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N01</v>
      </c>
      <c r="BE12" s="179" t="s">
        <v>364</v>
      </c>
      <c r="BF12" s="183">
        <v>1</v>
      </c>
      <c r="BG12" s="114">
        <f t="shared" ref="BG12:BG25" si="20">IF(COUNT(F12,H12)&gt;=1,AVERAGE(E12:H12),"")</f>
        <v>25.700000000000003</v>
      </c>
      <c r="BH12" s="115">
        <f t="shared" ref="BH12:BH25" si="21">IF(COUNT(J12,L12)&gt;=1,AVERAGE(I12:L12),"")</f>
        <v>30.6</v>
      </c>
      <c r="BI12" s="465"/>
      <c r="BJ12" s="466" t="s">
        <v>287</v>
      </c>
      <c r="BK12" s="466"/>
      <c r="BL12" s="466" t="s">
        <v>309</v>
      </c>
      <c r="BM12" s="466"/>
      <c r="BN12" s="466" t="s">
        <v>287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</v>
      </c>
      <c r="F13" s="51">
        <v>26.6</v>
      </c>
      <c r="G13" s="51"/>
      <c r="H13" s="51">
        <v>25.2</v>
      </c>
      <c r="I13" s="51">
        <v>32.200000000000003</v>
      </c>
      <c r="J13" s="51">
        <v>37.700000000000003</v>
      </c>
      <c r="K13" s="51">
        <v>34</v>
      </c>
      <c r="L13" s="51">
        <v>25</v>
      </c>
      <c r="M13" s="88">
        <f t="shared" si="0"/>
        <v>29.814285714285713</v>
      </c>
      <c r="N13" s="51">
        <v>24.9</v>
      </c>
      <c r="O13" s="76">
        <v>39</v>
      </c>
      <c r="P13" s="41" t="s">
        <v>301</v>
      </c>
      <c r="Q13" s="41" t="s">
        <v>301</v>
      </c>
      <c r="R13" s="41" t="s">
        <v>301</v>
      </c>
      <c r="S13" s="41">
        <v>33</v>
      </c>
      <c r="T13" s="38">
        <v>32.5</v>
      </c>
      <c r="U13" s="41">
        <v>32.5</v>
      </c>
      <c r="V13" s="41" t="s">
        <v>284</v>
      </c>
      <c r="W13" s="41" t="s">
        <v>284</v>
      </c>
      <c r="X13" s="41"/>
      <c r="Y13" s="41" t="s">
        <v>284</v>
      </c>
      <c r="Z13" s="41" t="s">
        <v>352</v>
      </c>
      <c r="AA13" s="41" t="s">
        <v>323</v>
      </c>
      <c r="AB13" s="41" t="s">
        <v>336</v>
      </c>
      <c r="AC13" s="37" t="s">
        <v>284</v>
      </c>
      <c r="AD13" s="52">
        <v>87.35</v>
      </c>
      <c r="AE13" s="52">
        <v>90.95</v>
      </c>
      <c r="AF13" s="52"/>
      <c r="AG13" s="52">
        <v>93.64</v>
      </c>
      <c r="AH13" s="52">
        <v>62.01</v>
      </c>
      <c r="AI13" s="52">
        <v>43.3</v>
      </c>
      <c r="AJ13" s="52">
        <v>55.04</v>
      </c>
      <c r="AK13" s="52">
        <v>93.07</v>
      </c>
      <c r="AL13" s="54">
        <f t="shared" si="1"/>
        <v>75.051428571428573</v>
      </c>
      <c r="AM13" s="54">
        <f t="shared" si="2"/>
        <v>43.3</v>
      </c>
      <c r="AN13" s="55">
        <v>1003.7</v>
      </c>
      <c r="AO13" s="52">
        <v>1003.9</v>
      </c>
      <c r="AP13" s="52"/>
      <c r="AQ13" s="52">
        <v>1003.5</v>
      </c>
      <c r="AR13" s="52">
        <v>1003.2</v>
      </c>
      <c r="AS13" s="52">
        <v>999.9</v>
      </c>
      <c r="AT13" s="52">
        <v>998.7</v>
      </c>
      <c r="AU13" s="56">
        <v>1002.5</v>
      </c>
      <c r="AV13" s="51">
        <f t="shared" si="11"/>
        <v>0</v>
      </c>
      <c r="AW13" s="51">
        <f t="shared" si="12"/>
        <v>0</v>
      </c>
      <c r="AX13" s="51" t="str">
        <f t="shared" si="13"/>
        <v/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2</v>
      </c>
      <c r="BC13" s="51">
        <f t="shared" si="18"/>
        <v>0</v>
      </c>
      <c r="BD13" s="51" t="str">
        <f t="shared" si="19"/>
        <v>SE02</v>
      </c>
      <c r="BE13" s="177" t="s">
        <v>303</v>
      </c>
      <c r="BF13" s="181">
        <v>2</v>
      </c>
      <c r="BG13" s="114">
        <f t="shared" si="20"/>
        <v>26.599999999999998</v>
      </c>
      <c r="BH13" s="115">
        <f t="shared" si="21"/>
        <v>32.225000000000001</v>
      </c>
      <c r="BI13" s="450" t="s">
        <v>331</v>
      </c>
      <c r="BJ13" s="451" t="s">
        <v>331</v>
      </c>
      <c r="BK13" s="451"/>
      <c r="BL13" s="451" t="s">
        <v>324</v>
      </c>
      <c r="BM13" s="451" t="s">
        <v>293</v>
      </c>
      <c r="BN13" s="451" t="s">
        <v>353</v>
      </c>
      <c r="BO13" s="451" t="s">
        <v>309</v>
      </c>
      <c r="BP13" s="452" t="s">
        <v>387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26.6</v>
      </c>
      <c r="G14" s="51"/>
      <c r="H14" s="51">
        <v>26.7</v>
      </c>
      <c r="I14" s="51"/>
      <c r="J14" s="51">
        <v>35.4</v>
      </c>
      <c r="K14" s="51"/>
      <c r="L14" s="51">
        <v>25.9</v>
      </c>
      <c r="M14" s="88">
        <f t="shared" si="0"/>
        <v>28.65</v>
      </c>
      <c r="N14" s="51">
        <v>25.9</v>
      </c>
      <c r="O14" s="76">
        <v>36.299999999999997</v>
      </c>
      <c r="P14" s="41" t="s">
        <v>301</v>
      </c>
      <c r="Q14" s="41" t="s">
        <v>301</v>
      </c>
      <c r="R14" s="41" t="s">
        <v>301</v>
      </c>
      <c r="S14" s="41">
        <v>22</v>
      </c>
      <c r="T14" s="38">
        <v>22</v>
      </c>
      <c r="U14" s="41">
        <v>22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295</v>
      </c>
      <c r="AD14" s="52"/>
      <c r="AE14" s="52">
        <v>93.14</v>
      </c>
      <c r="AF14" s="52"/>
      <c r="AG14" s="52">
        <v>95.95</v>
      </c>
      <c r="AH14" s="52"/>
      <c r="AI14" s="52">
        <v>58.77</v>
      </c>
      <c r="AJ14" s="52"/>
      <c r="AK14" s="52">
        <v>95.36</v>
      </c>
      <c r="AL14" s="54">
        <f t="shared" si="1"/>
        <v>85.805000000000007</v>
      </c>
      <c r="AM14" s="54">
        <f t="shared" si="2"/>
        <v>58.77</v>
      </c>
      <c r="AN14" s="55"/>
      <c r="AO14" s="52">
        <v>1004</v>
      </c>
      <c r="AP14" s="52"/>
      <c r="AQ14" s="52">
        <v>1003.1</v>
      </c>
      <c r="AR14" s="52"/>
      <c r="AS14" s="52">
        <v>1000.1</v>
      </c>
      <c r="AT14" s="52"/>
      <c r="AU14" s="56">
        <v>1001.7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1</v>
      </c>
      <c r="BD14" s="51" t="str">
        <f t="shared" si="19"/>
        <v>NE01</v>
      </c>
      <c r="BE14" s="177" t="s">
        <v>404</v>
      </c>
      <c r="BF14" s="181">
        <v>1</v>
      </c>
      <c r="BG14" s="114">
        <f t="shared" si="20"/>
        <v>26.65</v>
      </c>
      <c r="BH14" s="115">
        <f t="shared" si="21"/>
        <v>30.65</v>
      </c>
      <c r="BI14" s="450"/>
      <c r="BJ14" s="451" t="s">
        <v>287</v>
      </c>
      <c r="BK14" s="451"/>
      <c r="BL14" s="451" t="s">
        <v>331</v>
      </c>
      <c r="BM14" s="451"/>
      <c r="BN14" s="451" t="s">
        <v>310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25.8</v>
      </c>
      <c r="G15" s="51"/>
      <c r="H15" s="51">
        <v>26.1</v>
      </c>
      <c r="I15" s="51"/>
      <c r="J15" s="51">
        <v>35.4</v>
      </c>
      <c r="K15" s="51"/>
      <c r="L15" s="51">
        <v>25.1</v>
      </c>
      <c r="M15" s="88">
        <f t="shared" si="0"/>
        <v>28.1</v>
      </c>
      <c r="N15" s="51">
        <v>25.1</v>
      </c>
      <c r="O15" s="76">
        <v>36.299999999999997</v>
      </c>
      <c r="P15" s="41" t="s">
        <v>301</v>
      </c>
      <c r="Q15" s="41" t="s">
        <v>301</v>
      </c>
      <c r="R15" s="41" t="s">
        <v>301</v>
      </c>
      <c r="S15" s="41">
        <v>57</v>
      </c>
      <c r="T15" s="38">
        <v>56.7</v>
      </c>
      <c r="U15" s="41">
        <v>56.7</v>
      </c>
      <c r="V15" s="41"/>
      <c r="W15" s="41" t="s">
        <v>284</v>
      </c>
      <c r="X15" s="41"/>
      <c r="Y15" s="41" t="s">
        <v>284</v>
      </c>
      <c r="Z15" s="41"/>
      <c r="AA15" s="41" t="s">
        <v>372</v>
      </c>
      <c r="AB15" s="41"/>
      <c r="AC15" s="37" t="s">
        <v>284</v>
      </c>
      <c r="AD15" s="52"/>
      <c r="AE15" s="52">
        <v>90.9</v>
      </c>
      <c r="AF15" s="52"/>
      <c r="AG15" s="52">
        <v>89.84</v>
      </c>
      <c r="AH15" s="52"/>
      <c r="AI15" s="52">
        <v>54.4</v>
      </c>
      <c r="AJ15" s="52"/>
      <c r="AK15" s="52">
        <v>95.33</v>
      </c>
      <c r="AL15" s="54">
        <f t="shared" si="1"/>
        <v>82.617500000000007</v>
      </c>
      <c r="AM15" s="54">
        <f t="shared" si="2"/>
        <v>54.4</v>
      </c>
      <c r="AN15" s="55"/>
      <c r="AO15" s="52">
        <v>1002.2</v>
      </c>
      <c r="AP15" s="52"/>
      <c r="AQ15" s="52">
        <v>1000.9</v>
      </c>
      <c r="AR15" s="52"/>
      <c r="AS15" s="52">
        <v>999.7</v>
      </c>
      <c r="AT15" s="52"/>
      <c r="AU15" s="56">
        <v>999.5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0</v>
      </c>
      <c r="BD15" s="51" t="str">
        <f t="shared" si="19"/>
        <v>N03</v>
      </c>
      <c r="BE15" s="177" t="s">
        <v>364</v>
      </c>
      <c r="BF15" s="181">
        <v>3</v>
      </c>
      <c r="BG15" s="114">
        <f t="shared" si="20"/>
        <v>25.950000000000003</v>
      </c>
      <c r="BH15" s="115">
        <f t="shared" si="21"/>
        <v>30.25</v>
      </c>
      <c r="BI15" s="450"/>
      <c r="BJ15" s="451" t="s">
        <v>310</v>
      </c>
      <c r="BK15" s="451"/>
      <c r="BL15" s="451" t="s">
        <v>309</v>
      </c>
      <c r="BM15" s="451"/>
      <c r="BN15" s="451" t="s">
        <v>306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27.8</v>
      </c>
      <c r="G16" s="51"/>
      <c r="H16" s="51">
        <v>27.1</v>
      </c>
      <c r="I16" s="51"/>
      <c r="J16" s="51">
        <v>37.9</v>
      </c>
      <c r="K16" s="51"/>
      <c r="L16" s="51">
        <v>26.2</v>
      </c>
      <c r="M16" s="88">
        <f t="shared" si="0"/>
        <v>29.750000000000004</v>
      </c>
      <c r="N16" s="51">
        <v>26.2</v>
      </c>
      <c r="O16" s="76">
        <v>38</v>
      </c>
      <c r="P16" s="41" t="s">
        <v>301</v>
      </c>
      <c r="Q16" s="41" t="s">
        <v>301</v>
      </c>
      <c r="R16" s="41" t="s">
        <v>301</v>
      </c>
      <c r="S16" s="41">
        <v>10</v>
      </c>
      <c r="T16" s="38">
        <v>10</v>
      </c>
      <c r="U16" s="41">
        <v>10</v>
      </c>
      <c r="V16" s="41"/>
      <c r="W16" s="41" t="s">
        <v>352</v>
      </c>
      <c r="X16" s="41"/>
      <c r="Y16" s="41" t="s">
        <v>323</v>
      </c>
      <c r="Z16" s="41"/>
      <c r="AA16" s="41" t="s">
        <v>284</v>
      </c>
      <c r="AB16" s="41"/>
      <c r="AC16" s="37" t="s">
        <v>302</v>
      </c>
      <c r="AD16" s="52"/>
      <c r="AE16" s="52">
        <v>91.03</v>
      </c>
      <c r="AF16" s="52"/>
      <c r="AG16" s="52">
        <v>91.53</v>
      </c>
      <c r="AH16" s="52"/>
      <c r="AI16" s="52">
        <v>45.77</v>
      </c>
      <c r="AJ16" s="52"/>
      <c r="AK16" s="52">
        <v>89.85</v>
      </c>
      <c r="AL16" s="54">
        <f t="shared" si="1"/>
        <v>79.545000000000002</v>
      </c>
      <c r="AM16" s="54">
        <f t="shared" si="2"/>
        <v>45.77</v>
      </c>
      <c r="AN16" s="55"/>
      <c r="AO16" s="52">
        <v>1005.4</v>
      </c>
      <c r="AP16" s="52"/>
      <c r="AQ16" s="52">
        <v>1004.8</v>
      </c>
      <c r="AR16" s="52"/>
      <c r="AS16" s="52">
        <v>1001.7</v>
      </c>
      <c r="AT16" s="52"/>
      <c r="AU16" s="56">
        <v>1003.8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0</v>
      </c>
      <c r="BB16" s="51" t="str">
        <f t="shared" si="17"/>
        <v/>
      </c>
      <c r="BC16" s="51">
        <f t="shared" si="18"/>
        <v>1</v>
      </c>
      <c r="BD16" s="51" t="str">
        <f t="shared" si="19"/>
        <v>N01</v>
      </c>
      <c r="BE16" s="177" t="s">
        <v>364</v>
      </c>
      <c r="BF16" s="181">
        <v>1</v>
      </c>
      <c r="BG16" s="114">
        <f t="shared" si="20"/>
        <v>27.450000000000003</v>
      </c>
      <c r="BH16" s="115">
        <f t="shared" si="21"/>
        <v>32.049999999999997</v>
      </c>
      <c r="BI16" s="450"/>
      <c r="BJ16" s="451" t="s">
        <v>387</v>
      </c>
      <c r="BK16" s="451"/>
      <c r="BL16" s="451" t="s">
        <v>331</v>
      </c>
      <c r="BM16" s="451"/>
      <c r="BN16" s="451" t="s">
        <v>320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28.6</v>
      </c>
      <c r="F17" s="51">
        <v>28</v>
      </c>
      <c r="G17" s="51"/>
      <c r="H17" s="51">
        <v>30.2</v>
      </c>
      <c r="I17" s="51">
        <v>34</v>
      </c>
      <c r="J17" s="51">
        <v>33.799999999999997</v>
      </c>
      <c r="K17" s="51">
        <v>32.9</v>
      </c>
      <c r="L17" s="51">
        <v>28.7</v>
      </c>
      <c r="M17" s="88">
        <f t="shared" si="0"/>
        <v>30.885714285714283</v>
      </c>
      <c r="N17" s="51">
        <v>27.8</v>
      </c>
      <c r="O17" s="76">
        <v>36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329</v>
      </c>
      <c r="W17" s="41" t="s">
        <v>328</v>
      </c>
      <c r="X17" s="41"/>
      <c r="Y17" s="41" t="s">
        <v>352</v>
      </c>
      <c r="Z17" s="41" t="s">
        <v>284</v>
      </c>
      <c r="AA17" s="41" t="s">
        <v>412</v>
      </c>
      <c r="AB17" s="41" t="s">
        <v>431</v>
      </c>
      <c r="AC17" s="37" t="s">
        <v>352</v>
      </c>
      <c r="AD17" s="52">
        <v>88.96</v>
      </c>
      <c r="AE17" s="52">
        <v>90.51</v>
      </c>
      <c r="AF17" s="52"/>
      <c r="AG17" s="52">
        <v>88.57</v>
      </c>
      <c r="AH17" s="52">
        <v>69.78</v>
      </c>
      <c r="AI17" s="52">
        <v>78.34</v>
      </c>
      <c r="AJ17" s="52">
        <v>77.760000000000005</v>
      </c>
      <c r="AK17" s="52">
        <v>84.36</v>
      </c>
      <c r="AL17" s="54">
        <f t="shared" si="1"/>
        <v>82.611428571428561</v>
      </c>
      <c r="AM17" s="54">
        <f t="shared" si="2"/>
        <v>69.78</v>
      </c>
      <c r="AN17" s="55">
        <v>1003</v>
      </c>
      <c r="AO17" s="52">
        <v>1003</v>
      </c>
      <c r="AP17" s="52"/>
      <c r="AQ17" s="52">
        <v>1002.6</v>
      </c>
      <c r="AR17" s="52">
        <v>1002.9</v>
      </c>
      <c r="AS17" s="52">
        <v>1001.1</v>
      </c>
      <c r="AT17" s="52">
        <v>999.1</v>
      </c>
      <c r="AU17" s="56">
        <v>1000.7</v>
      </c>
      <c r="AV17" s="51">
        <f t="shared" si="11"/>
        <v>1</v>
      </c>
      <c r="AW17" s="51">
        <f t="shared" si="12"/>
        <v>1</v>
      </c>
      <c r="AX17" s="51" t="str">
        <f t="shared" si="13"/>
        <v/>
      </c>
      <c r="AY17" s="51">
        <f t="shared" si="14"/>
        <v>1</v>
      </c>
      <c r="AZ17" s="51">
        <f t="shared" si="15"/>
        <v>0</v>
      </c>
      <c r="BA17" s="51">
        <f t="shared" si="16"/>
        <v>5</v>
      </c>
      <c r="BB17" s="51">
        <f t="shared" si="17"/>
        <v>5</v>
      </c>
      <c r="BC17" s="51">
        <f t="shared" si="18"/>
        <v>1</v>
      </c>
      <c r="BD17" s="51" t="str">
        <f t="shared" si="19"/>
        <v>ESE05</v>
      </c>
      <c r="BE17" s="177" t="s">
        <v>348</v>
      </c>
      <c r="BF17" s="181">
        <v>5</v>
      </c>
      <c r="BG17" s="114">
        <f t="shared" si="20"/>
        <v>28.933333333333334</v>
      </c>
      <c r="BH17" s="115">
        <f t="shared" si="21"/>
        <v>32.349999999999994</v>
      </c>
      <c r="BI17" s="450" t="s">
        <v>366</v>
      </c>
      <c r="BJ17" s="451" t="s">
        <v>331</v>
      </c>
      <c r="BK17" s="451"/>
      <c r="BL17" s="451" t="s">
        <v>321</v>
      </c>
      <c r="BM17" s="451" t="s">
        <v>353</v>
      </c>
      <c r="BN17" s="451" t="s">
        <v>429</v>
      </c>
      <c r="BO17" s="451" t="s">
        <v>321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28.5</v>
      </c>
      <c r="G18" s="51"/>
      <c r="H18" s="51">
        <v>28.8</v>
      </c>
      <c r="I18" s="51"/>
      <c r="J18" s="51">
        <v>37.4</v>
      </c>
      <c r="K18" s="51"/>
      <c r="L18" s="51">
        <v>26.1</v>
      </c>
      <c r="M18" s="88">
        <f t="shared" si="0"/>
        <v>30.199999999999996</v>
      </c>
      <c r="N18" s="51">
        <v>26.1</v>
      </c>
      <c r="O18" s="76">
        <v>37.6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352</v>
      </c>
      <c r="X18" s="41"/>
      <c r="Y18" s="41" t="s">
        <v>284</v>
      </c>
      <c r="Z18" s="41"/>
      <c r="AA18" s="41" t="s">
        <v>327</v>
      </c>
      <c r="AB18" s="41"/>
      <c r="AC18" s="37" t="s">
        <v>380</v>
      </c>
      <c r="AD18" s="52"/>
      <c r="AE18" s="52">
        <v>85.35</v>
      </c>
      <c r="AF18" s="52"/>
      <c r="AG18" s="52">
        <v>85.38</v>
      </c>
      <c r="AH18" s="52"/>
      <c r="AI18" s="52">
        <v>52.97</v>
      </c>
      <c r="AJ18" s="52"/>
      <c r="AK18" s="52">
        <v>84.59</v>
      </c>
      <c r="AL18" s="54">
        <f t="shared" si="1"/>
        <v>77.072499999999991</v>
      </c>
      <c r="AM18" s="54">
        <f t="shared" si="2"/>
        <v>52.97</v>
      </c>
      <c r="AN18" s="55"/>
      <c r="AO18" s="52">
        <v>1004.3</v>
      </c>
      <c r="AP18" s="52"/>
      <c r="AQ18" s="52">
        <v>1003.4</v>
      </c>
      <c r="AR18" s="52"/>
      <c r="AS18" s="52">
        <v>1001.2</v>
      </c>
      <c r="AT18" s="52"/>
      <c r="AU18" s="56">
        <v>1002.4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2</v>
      </c>
      <c r="BD18" s="51" t="str">
        <f t="shared" si="19"/>
        <v>W02</v>
      </c>
      <c r="BE18" s="177" t="s">
        <v>317</v>
      </c>
      <c r="BF18" s="181">
        <v>2</v>
      </c>
      <c r="BG18" s="114">
        <f t="shared" si="20"/>
        <v>28.65</v>
      </c>
      <c r="BH18" s="115">
        <f t="shared" si="21"/>
        <v>31.75</v>
      </c>
      <c r="BI18" s="450"/>
      <c r="BJ18" s="451" t="s">
        <v>309</v>
      </c>
      <c r="BK18" s="451"/>
      <c r="BL18" s="451" t="s">
        <v>309</v>
      </c>
      <c r="BM18" s="451"/>
      <c r="BN18" s="451" t="s">
        <v>353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30.8</v>
      </c>
      <c r="F19" s="51">
        <v>29.2</v>
      </c>
      <c r="G19" s="51"/>
      <c r="H19" s="51">
        <v>28.7</v>
      </c>
      <c r="I19" s="51">
        <v>32.5</v>
      </c>
      <c r="J19" s="51">
        <v>32.799999999999997</v>
      </c>
      <c r="K19" s="51">
        <v>32.4</v>
      </c>
      <c r="L19" s="51">
        <v>30</v>
      </c>
      <c r="M19" s="88">
        <f t="shared" si="0"/>
        <v>30.914285714285715</v>
      </c>
      <c r="N19" s="51">
        <v>28.5</v>
      </c>
      <c r="O19" s="76">
        <v>33.200000000000003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372</v>
      </c>
      <c r="W19" s="41" t="s">
        <v>359</v>
      </c>
      <c r="X19" s="41"/>
      <c r="Y19" s="41" t="s">
        <v>398</v>
      </c>
      <c r="Z19" s="41" t="s">
        <v>380</v>
      </c>
      <c r="AA19" s="41" t="s">
        <v>401</v>
      </c>
      <c r="AB19" s="41" t="s">
        <v>284</v>
      </c>
      <c r="AC19" s="37" t="s">
        <v>384</v>
      </c>
      <c r="AD19" s="52">
        <v>79.77</v>
      </c>
      <c r="AE19" s="52">
        <v>92.73</v>
      </c>
      <c r="AF19" s="52"/>
      <c r="AG19" s="52">
        <v>92.7</v>
      </c>
      <c r="AH19" s="52">
        <v>77.7</v>
      </c>
      <c r="AI19" s="52">
        <v>79.569999999999993</v>
      </c>
      <c r="AJ19" s="52">
        <v>79.52</v>
      </c>
      <c r="AK19" s="52">
        <v>85.5</v>
      </c>
      <c r="AL19" s="54">
        <f t="shared" si="1"/>
        <v>83.927142857142854</v>
      </c>
      <c r="AM19" s="54">
        <f t="shared" si="2"/>
        <v>77.7</v>
      </c>
      <c r="AN19" s="55">
        <v>1004.6</v>
      </c>
      <c r="AO19" s="52">
        <v>1005.5</v>
      </c>
      <c r="AP19" s="52"/>
      <c r="AQ19" s="52">
        <v>1004.1</v>
      </c>
      <c r="AR19" s="52">
        <v>1004.3</v>
      </c>
      <c r="AS19" s="52">
        <v>1003</v>
      </c>
      <c r="AT19" s="52">
        <v>1001.3</v>
      </c>
      <c r="AU19" s="56">
        <v>1002.6</v>
      </c>
      <c r="AV19" s="51">
        <f t="shared" si="11"/>
        <v>3</v>
      </c>
      <c r="AW19" s="51">
        <f t="shared" si="12"/>
        <v>2</v>
      </c>
      <c r="AX19" s="51" t="str">
        <f t="shared" si="13"/>
        <v/>
      </c>
      <c r="AY19" s="51">
        <f t="shared" si="14"/>
        <v>2</v>
      </c>
      <c r="AZ19" s="51">
        <f t="shared" si="15"/>
        <v>2</v>
      </c>
      <c r="BA19" s="51">
        <f t="shared" si="16"/>
        <v>2</v>
      </c>
      <c r="BB19" s="51">
        <f t="shared" si="17"/>
        <v>0</v>
      </c>
      <c r="BC19" s="51">
        <f t="shared" si="18"/>
        <v>4</v>
      </c>
      <c r="BD19" s="51" t="str">
        <f t="shared" si="19"/>
        <v>WNW04</v>
      </c>
      <c r="BE19" s="177" t="s">
        <v>393</v>
      </c>
      <c r="BF19" s="181">
        <v>4</v>
      </c>
      <c r="BG19" s="114">
        <f t="shared" si="20"/>
        <v>29.566666666666666</v>
      </c>
      <c r="BH19" s="115">
        <f t="shared" si="21"/>
        <v>31.924999999999997</v>
      </c>
      <c r="BI19" s="450" t="s">
        <v>293</v>
      </c>
      <c r="BJ19" s="451" t="s">
        <v>331</v>
      </c>
      <c r="BK19" s="451"/>
      <c r="BL19" s="451" t="s">
        <v>331</v>
      </c>
      <c r="BM19" s="451" t="s">
        <v>321</v>
      </c>
      <c r="BN19" s="451" t="s">
        <v>353</v>
      </c>
      <c r="BO19" s="451" t="s">
        <v>353</v>
      </c>
      <c r="BP19" s="452" t="s">
        <v>387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31.5</v>
      </c>
      <c r="F20" s="81">
        <v>30.5</v>
      </c>
      <c r="G20" s="81"/>
      <c r="H20" s="81">
        <v>30.6</v>
      </c>
      <c r="I20" s="81">
        <v>34.4</v>
      </c>
      <c r="J20" s="81">
        <v>35</v>
      </c>
      <c r="K20" s="81">
        <v>33.200000000000003</v>
      </c>
      <c r="L20" s="81">
        <v>30.1</v>
      </c>
      <c r="M20" s="98">
        <f t="shared" si="0"/>
        <v>32.185714285714283</v>
      </c>
      <c r="N20" s="81">
        <v>30</v>
      </c>
      <c r="O20" s="82">
        <v>36.700000000000003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304</v>
      </c>
      <c r="W20" s="63" t="s">
        <v>343</v>
      </c>
      <c r="X20" s="63"/>
      <c r="Y20" s="63" t="s">
        <v>305</v>
      </c>
      <c r="Z20" s="63" t="s">
        <v>323</v>
      </c>
      <c r="AA20" s="63" t="s">
        <v>351</v>
      </c>
      <c r="AB20" s="63" t="s">
        <v>304</v>
      </c>
      <c r="AC20" s="65" t="s">
        <v>359</v>
      </c>
      <c r="AD20" s="66">
        <v>84.66</v>
      </c>
      <c r="AE20" s="66">
        <v>78.33</v>
      </c>
      <c r="AF20" s="66"/>
      <c r="AG20" s="66">
        <v>89.63</v>
      </c>
      <c r="AH20" s="66">
        <v>59.59</v>
      </c>
      <c r="AI20" s="66">
        <v>67.959999999999994</v>
      </c>
      <c r="AJ20" s="66">
        <v>77.8</v>
      </c>
      <c r="AK20" s="66">
        <v>65.010000000000005</v>
      </c>
      <c r="AL20" s="99">
        <f t="shared" si="1"/>
        <v>74.71142857142857</v>
      </c>
      <c r="AM20" s="99">
        <f t="shared" si="2"/>
        <v>59.59</v>
      </c>
      <c r="AN20" s="67">
        <v>1003.4</v>
      </c>
      <c r="AO20" s="66">
        <v>1003.3</v>
      </c>
      <c r="AP20" s="66"/>
      <c r="AQ20" s="66">
        <v>1002.7</v>
      </c>
      <c r="AR20" s="66">
        <v>1003.1</v>
      </c>
      <c r="AS20" s="66">
        <v>1001.1</v>
      </c>
      <c r="AT20" s="66">
        <v>999.5</v>
      </c>
      <c r="AU20" s="68">
        <v>1001.6</v>
      </c>
      <c r="AV20" s="81">
        <f t="shared" si="11"/>
        <v>1</v>
      </c>
      <c r="AW20" s="81">
        <f t="shared" si="12"/>
        <v>3</v>
      </c>
      <c r="AX20" s="81" t="str">
        <f t="shared" si="13"/>
        <v/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1</v>
      </c>
      <c r="BC20" s="81">
        <f t="shared" si="18"/>
        <v>2</v>
      </c>
      <c r="BD20" s="81" t="str">
        <f t="shared" si="19"/>
        <v>NNE03</v>
      </c>
      <c r="BE20" s="178" t="s">
        <v>411</v>
      </c>
      <c r="BF20" s="182">
        <v>3</v>
      </c>
      <c r="BG20" s="114">
        <f t="shared" si="20"/>
        <v>30.866666666666664</v>
      </c>
      <c r="BH20" s="115">
        <f t="shared" si="21"/>
        <v>33.175000000000004</v>
      </c>
      <c r="BI20" s="462" t="s">
        <v>285</v>
      </c>
      <c r="BJ20" s="463" t="s">
        <v>310</v>
      </c>
      <c r="BK20" s="463"/>
      <c r="BL20" s="463" t="s">
        <v>321</v>
      </c>
      <c r="BM20" s="463" t="s">
        <v>293</v>
      </c>
      <c r="BN20" s="463" t="s">
        <v>287</v>
      </c>
      <c r="BO20" s="463" t="s">
        <v>287</v>
      </c>
      <c r="BP20" s="464" t="s">
        <v>289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</v>
      </c>
      <c r="F21" s="84">
        <v>29.1</v>
      </c>
      <c r="G21" s="84"/>
      <c r="H21" s="84">
        <v>28.3</v>
      </c>
      <c r="I21" s="84">
        <v>35</v>
      </c>
      <c r="J21" s="84">
        <v>32.299999999999997</v>
      </c>
      <c r="K21" s="84">
        <v>32.299999999999997</v>
      </c>
      <c r="L21" s="84">
        <v>30.2</v>
      </c>
      <c r="M21" s="100">
        <f t="shared" si="0"/>
        <v>31.171428571428571</v>
      </c>
      <c r="N21" s="84">
        <v>28</v>
      </c>
      <c r="O21" s="85">
        <v>35.200000000000003</v>
      </c>
      <c r="P21" s="57" t="s">
        <v>301</v>
      </c>
      <c r="Q21" s="57" t="s">
        <v>301</v>
      </c>
      <c r="R21" s="57" t="s">
        <v>301</v>
      </c>
      <c r="S21" s="57">
        <v>1</v>
      </c>
      <c r="T21" s="58">
        <v>1.4</v>
      </c>
      <c r="U21" s="57">
        <v>1.4</v>
      </c>
      <c r="V21" s="57" t="s">
        <v>284</v>
      </c>
      <c r="W21" s="57" t="s">
        <v>284</v>
      </c>
      <c r="X21" s="57"/>
      <c r="Y21" s="57" t="s">
        <v>295</v>
      </c>
      <c r="Z21" s="57" t="s">
        <v>323</v>
      </c>
      <c r="AA21" s="57" t="s">
        <v>354</v>
      </c>
      <c r="AB21" s="57" t="s">
        <v>355</v>
      </c>
      <c r="AC21" s="59" t="s">
        <v>323</v>
      </c>
      <c r="AD21" s="60">
        <v>77.03</v>
      </c>
      <c r="AE21" s="60">
        <v>92.18</v>
      </c>
      <c r="AF21" s="60"/>
      <c r="AG21" s="60">
        <v>96</v>
      </c>
      <c r="AH21" s="60">
        <v>55.62</v>
      </c>
      <c r="AI21" s="60">
        <v>65.849999999999994</v>
      </c>
      <c r="AJ21" s="60">
        <v>69.47</v>
      </c>
      <c r="AK21" s="60">
        <v>87.03</v>
      </c>
      <c r="AL21" s="101">
        <f t="shared" si="1"/>
        <v>77.59714285714287</v>
      </c>
      <c r="AM21" s="101">
        <f t="shared" si="2"/>
        <v>55.62</v>
      </c>
      <c r="AN21" s="61">
        <v>1002.6</v>
      </c>
      <c r="AO21" s="60">
        <v>1002.6</v>
      </c>
      <c r="AP21" s="60"/>
      <c r="AQ21" s="60">
        <v>1002.5</v>
      </c>
      <c r="AR21" s="60">
        <v>1002.5</v>
      </c>
      <c r="AS21" s="60">
        <v>1000.6</v>
      </c>
      <c r="AT21" s="60">
        <v>999.1</v>
      </c>
      <c r="AU21" s="62">
        <v>1001.2</v>
      </c>
      <c r="AV21" s="84">
        <f t="shared" si="11"/>
        <v>0</v>
      </c>
      <c r="AW21" s="84">
        <f t="shared" si="12"/>
        <v>0</v>
      </c>
      <c r="AX21" s="84" t="str">
        <f t="shared" si="13"/>
        <v/>
      </c>
      <c r="AY21" s="84">
        <f t="shared" si="14"/>
        <v>1</v>
      </c>
      <c r="AZ21" s="84">
        <f t="shared" si="15"/>
        <v>1</v>
      </c>
      <c r="BA21" s="84">
        <f t="shared" si="16"/>
        <v>2</v>
      </c>
      <c r="BB21" s="84">
        <f t="shared" si="17"/>
        <v>1</v>
      </c>
      <c r="BC21" s="84">
        <f t="shared" si="18"/>
        <v>1</v>
      </c>
      <c r="BD21" s="84" t="str">
        <f t="shared" si="19"/>
        <v>NW02</v>
      </c>
      <c r="BE21" s="179" t="s">
        <v>342</v>
      </c>
      <c r="BF21" s="183">
        <v>2</v>
      </c>
      <c r="BG21" s="110">
        <f t="shared" si="20"/>
        <v>29.466666666666669</v>
      </c>
      <c r="BH21" s="111">
        <f t="shared" si="21"/>
        <v>32.449999999999996</v>
      </c>
      <c r="BI21" s="450" t="s">
        <v>309</v>
      </c>
      <c r="BJ21" s="451" t="s">
        <v>387</v>
      </c>
      <c r="BK21" s="451"/>
      <c r="BL21" s="451" t="s">
        <v>309</v>
      </c>
      <c r="BM21" s="451" t="s">
        <v>375</v>
      </c>
      <c r="BN21" s="451" t="s">
        <v>387</v>
      </c>
      <c r="BO21" s="451" t="s">
        <v>387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31.7</v>
      </c>
      <c r="F22" s="51">
        <v>30.9</v>
      </c>
      <c r="G22" s="51"/>
      <c r="H22" s="51">
        <v>31.4</v>
      </c>
      <c r="I22" s="51">
        <v>34.6</v>
      </c>
      <c r="J22" s="51">
        <v>34.6</v>
      </c>
      <c r="K22" s="51">
        <v>33.299999999999997</v>
      </c>
      <c r="L22" s="51">
        <v>31.4</v>
      </c>
      <c r="M22" s="88">
        <f t="shared" si="0"/>
        <v>32.557142857142857</v>
      </c>
      <c r="N22" s="51">
        <v>27</v>
      </c>
      <c r="O22" s="76">
        <v>36</v>
      </c>
      <c r="P22" s="41" t="s">
        <v>301</v>
      </c>
      <c r="Q22" s="41" t="s">
        <v>301</v>
      </c>
      <c r="R22" s="41" t="s">
        <v>301</v>
      </c>
      <c r="S22" s="41">
        <v>29</v>
      </c>
      <c r="T22" s="38">
        <v>29.1</v>
      </c>
      <c r="U22" s="41">
        <v>29.1</v>
      </c>
      <c r="V22" s="41" t="s">
        <v>402</v>
      </c>
      <c r="W22" s="41" t="s">
        <v>354</v>
      </c>
      <c r="X22" s="41"/>
      <c r="Y22" s="41" t="s">
        <v>290</v>
      </c>
      <c r="Z22" s="41" t="s">
        <v>341</v>
      </c>
      <c r="AA22" s="41" t="s">
        <v>419</v>
      </c>
      <c r="AB22" s="41" t="s">
        <v>336</v>
      </c>
      <c r="AC22" s="37" t="s">
        <v>284</v>
      </c>
      <c r="AD22" s="52">
        <v>74.02</v>
      </c>
      <c r="AE22" s="52">
        <v>81.680000000000007</v>
      </c>
      <c r="AF22" s="52"/>
      <c r="AG22" s="52">
        <v>72.67</v>
      </c>
      <c r="AH22" s="52">
        <v>63.27</v>
      </c>
      <c r="AI22" s="52">
        <v>67.88</v>
      </c>
      <c r="AJ22" s="52">
        <v>68.84</v>
      </c>
      <c r="AK22" s="52">
        <v>75.739999999999995</v>
      </c>
      <c r="AL22" s="54">
        <f t="shared" si="1"/>
        <v>72.01428571428572</v>
      </c>
      <c r="AM22" s="54">
        <f t="shared" si="2"/>
        <v>63.27</v>
      </c>
      <c r="AN22" s="55">
        <v>1003.6</v>
      </c>
      <c r="AO22" s="52">
        <v>1004.1</v>
      </c>
      <c r="AP22" s="52"/>
      <c r="AQ22" s="52">
        <v>1002.6</v>
      </c>
      <c r="AR22" s="52">
        <v>1003.4</v>
      </c>
      <c r="AS22" s="52">
        <v>1001.9</v>
      </c>
      <c r="AT22" s="52">
        <v>1000.5</v>
      </c>
      <c r="AU22" s="56">
        <v>1001</v>
      </c>
      <c r="AV22" s="51">
        <f t="shared" si="11"/>
        <v>1</v>
      </c>
      <c r="AW22" s="51">
        <f t="shared" si="12"/>
        <v>2</v>
      </c>
      <c r="AX22" s="51" t="str">
        <f t="shared" si="13"/>
        <v/>
      </c>
      <c r="AY22" s="51">
        <f t="shared" si="14"/>
        <v>2</v>
      </c>
      <c r="AZ22" s="51">
        <f t="shared" si="15"/>
        <v>3</v>
      </c>
      <c r="BA22" s="51">
        <f t="shared" si="16"/>
        <v>4</v>
      </c>
      <c r="BB22" s="51">
        <f t="shared" si="17"/>
        <v>2</v>
      </c>
      <c r="BC22" s="51">
        <f t="shared" si="18"/>
        <v>0</v>
      </c>
      <c r="BD22" s="51" t="str">
        <f t="shared" si="19"/>
        <v>ENE04</v>
      </c>
      <c r="BE22" s="177" t="s">
        <v>399</v>
      </c>
      <c r="BF22" s="181">
        <v>4</v>
      </c>
      <c r="BG22" s="114">
        <f t="shared" si="20"/>
        <v>31.333333333333332</v>
      </c>
      <c r="BH22" s="115">
        <f t="shared" si="21"/>
        <v>33.475000000000001</v>
      </c>
      <c r="BI22" s="450" t="s">
        <v>339</v>
      </c>
      <c r="BJ22" s="451" t="s">
        <v>331</v>
      </c>
      <c r="BK22" s="451"/>
      <c r="BL22" s="451" t="s">
        <v>321</v>
      </c>
      <c r="BM22" s="451" t="s">
        <v>293</v>
      </c>
      <c r="BN22" s="451" t="s">
        <v>324</v>
      </c>
      <c r="BO22" s="451" t="s">
        <v>403</v>
      </c>
      <c r="BP22" s="452" t="s">
        <v>321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28.6</v>
      </c>
      <c r="G23" s="51"/>
      <c r="H23" s="51">
        <v>29.4</v>
      </c>
      <c r="I23" s="51"/>
      <c r="J23" s="51">
        <v>32.299999999999997</v>
      </c>
      <c r="K23" s="51"/>
      <c r="L23" s="51">
        <v>31.2</v>
      </c>
      <c r="M23" s="88">
        <f t="shared" si="0"/>
        <v>30.375</v>
      </c>
      <c r="N23" s="51">
        <v>27.8</v>
      </c>
      <c r="O23" s="76">
        <v>37.799999999999997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298</v>
      </c>
      <c r="AB23" s="41"/>
      <c r="AC23" s="37" t="s">
        <v>284</v>
      </c>
      <c r="AD23" s="52"/>
      <c r="AE23" s="52">
        <v>88.96</v>
      </c>
      <c r="AF23" s="52"/>
      <c r="AG23" s="52">
        <v>90.07</v>
      </c>
      <c r="AH23" s="52"/>
      <c r="AI23" s="52">
        <v>57.35</v>
      </c>
      <c r="AJ23" s="52"/>
      <c r="AK23" s="52">
        <v>75.709999999999994</v>
      </c>
      <c r="AL23" s="54">
        <f t="shared" si="1"/>
        <v>78.022499999999994</v>
      </c>
      <c r="AM23" s="54">
        <f t="shared" si="2"/>
        <v>57.35</v>
      </c>
      <c r="AN23" s="55"/>
      <c r="AO23" s="52">
        <v>1002.9</v>
      </c>
      <c r="AP23" s="52"/>
      <c r="AQ23" s="52">
        <v>1002.3</v>
      </c>
      <c r="AR23" s="52"/>
      <c r="AS23" s="52">
        <v>1001</v>
      </c>
      <c r="AT23" s="52"/>
      <c r="AU23" s="56">
        <v>1001.3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0</v>
      </c>
      <c r="BD23" s="51" t="str">
        <f t="shared" si="19"/>
        <v>SSW02</v>
      </c>
      <c r="BE23" s="177" t="s">
        <v>299</v>
      </c>
      <c r="BF23" s="181">
        <v>2</v>
      </c>
      <c r="BG23" s="114">
        <f t="shared" si="20"/>
        <v>29</v>
      </c>
      <c r="BH23" s="115">
        <f t="shared" si="21"/>
        <v>31.75</v>
      </c>
      <c r="BI23" s="450"/>
      <c r="BJ23" s="451" t="s">
        <v>309</v>
      </c>
      <c r="BK23" s="451"/>
      <c r="BL23" s="451" t="s">
        <v>314</v>
      </c>
      <c r="BM23" s="451"/>
      <c r="BN23" s="451" t="s">
        <v>309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32.5</v>
      </c>
      <c r="G24" s="51"/>
      <c r="H24" s="51">
        <v>30.5</v>
      </c>
      <c r="I24" s="51"/>
      <c r="J24" s="51">
        <v>32.700000000000003</v>
      </c>
      <c r="K24" s="51"/>
      <c r="L24" s="51">
        <v>30.9</v>
      </c>
      <c r="M24" s="88">
        <f t="shared" si="0"/>
        <v>31.65</v>
      </c>
      <c r="N24" s="51">
        <v>29.5</v>
      </c>
      <c r="O24" s="76">
        <v>33.299999999999997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319</v>
      </c>
      <c r="X24" s="41"/>
      <c r="Y24" s="41" t="s">
        <v>355</v>
      </c>
      <c r="Z24" s="41"/>
      <c r="AA24" s="41" t="s">
        <v>410</v>
      </c>
      <c r="AB24" s="41"/>
      <c r="AC24" s="37" t="s">
        <v>355</v>
      </c>
      <c r="AD24" s="52"/>
      <c r="AE24" s="52">
        <v>68.28</v>
      </c>
      <c r="AF24" s="52"/>
      <c r="AG24" s="52">
        <v>76.05</v>
      </c>
      <c r="AH24" s="52"/>
      <c r="AI24" s="52">
        <v>82.85</v>
      </c>
      <c r="AJ24" s="52"/>
      <c r="AK24" s="52">
        <v>88.62</v>
      </c>
      <c r="AL24" s="54">
        <f>IF(COUNT(AE24,AG24,AI24,AK24)&gt;2,AVERAGE(AD24:AK24),"")</f>
        <v>78.949999999999989</v>
      </c>
      <c r="AM24" s="54">
        <f>IF(COUNT(AE24,AG24,AI24,AK24)&gt;2,MIN(AD24:AK24),"")</f>
        <v>68.28</v>
      </c>
      <c r="AN24" s="55"/>
      <c r="AO24" s="52">
        <v>1003.3</v>
      </c>
      <c r="AP24" s="52"/>
      <c r="AQ24" s="52">
        <v>1002.9</v>
      </c>
      <c r="AR24" s="52"/>
      <c r="AS24" s="52">
        <v>1002.2</v>
      </c>
      <c r="AT24" s="52"/>
      <c r="AU24" s="56">
        <v>1001.9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411</v>
      </c>
      <c r="BF24" s="181">
        <v>2</v>
      </c>
      <c r="BG24" s="114">
        <f t="shared" si="20"/>
        <v>31.5</v>
      </c>
      <c r="BH24" s="115">
        <f t="shared" si="21"/>
        <v>31.8</v>
      </c>
      <c r="BI24" s="450"/>
      <c r="BJ24" s="451" t="s">
        <v>285</v>
      </c>
      <c r="BK24" s="451"/>
      <c r="BL24" s="451" t="s">
        <v>296</v>
      </c>
      <c r="BM24" s="451"/>
      <c r="BN24" s="451" t="s">
        <v>289</v>
      </c>
      <c r="BO24" s="451"/>
      <c r="BP24" s="452" t="s">
        <v>314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32.299999999999997</v>
      </c>
      <c r="F25" s="78">
        <v>31.1</v>
      </c>
      <c r="G25" s="78"/>
      <c r="H25" s="78">
        <v>30.3</v>
      </c>
      <c r="I25" s="78">
        <v>34</v>
      </c>
      <c r="J25" s="78">
        <v>34.9</v>
      </c>
      <c r="K25" s="78">
        <v>32.799999999999997</v>
      </c>
      <c r="L25" s="78">
        <v>30.2</v>
      </c>
      <c r="M25" s="89">
        <f t="shared" si="0"/>
        <v>32.228571428571421</v>
      </c>
      <c r="N25" s="78">
        <v>29.2</v>
      </c>
      <c r="O25" s="79">
        <v>36.1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295</v>
      </c>
      <c r="W25" s="69" t="s">
        <v>327</v>
      </c>
      <c r="X25" s="69"/>
      <c r="Y25" s="69" t="s">
        <v>313</v>
      </c>
      <c r="Z25" s="69" t="s">
        <v>313</v>
      </c>
      <c r="AA25" s="69" t="s">
        <v>432</v>
      </c>
      <c r="AB25" s="69" t="s">
        <v>292</v>
      </c>
      <c r="AC25" s="71" t="s">
        <v>313</v>
      </c>
      <c r="AD25" s="72">
        <v>66.25</v>
      </c>
      <c r="AE25" s="72">
        <v>74.36</v>
      </c>
      <c r="AF25" s="72"/>
      <c r="AG25" s="72">
        <v>74.680000000000007</v>
      </c>
      <c r="AH25" s="72">
        <v>63.89</v>
      </c>
      <c r="AI25" s="72">
        <v>73.69</v>
      </c>
      <c r="AJ25" s="72">
        <v>74.2</v>
      </c>
      <c r="AK25" s="72">
        <v>76</v>
      </c>
      <c r="AL25" s="87">
        <f t="shared" si="1"/>
        <v>71.867142857142852</v>
      </c>
      <c r="AM25" s="87">
        <f t="shared" si="2"/>
        <v>63.89</v>
      </c>
      <c r="AN25" s="73">
        <v>1002.6</v>
      </c>
      <c r="AO25" s="72">
        <v>1001.9</v>
      </c>
      <c r="AP25" s="72"/>
      <c r="AQ25" s="72">
        <v>1001.3</v>
      </c>
      <c r="AR25" s="72">
        <v>1001.7</v>
      </c>
      <c r="AS25" s="72">
        <v>1000.7</v>
      </c>
      <c r="AT25" s="72">
        <v>998.9</v>
      </c>
      <c r="AU25" s="74">
        <v>1000.5</v>
      </c>
      <c r="AV25" s="78">
        <f t="shared" ref="AV25:BC25" si="22">IF(RIGHT(V25,2)="","",IF(RIGHT(V25,2)="LG",0,INT(RIGHT(V25,2))))</f>
        <v>1</v>
      </c>
      <c r="AW25" s="78">
        <f t="shared" si="22"/>
        <v>2</v>
      </c>
      <c r="AX25" s="78" t="str">
        <f t="shared" si="22"/>
        <v/>
      </c>
      <c r="AY25" s="78">
        <f t="shared" si="22"/>
        <v>2</v>
      </c>
      <c r="AZ25" s="78">
        <f t="shared" si="22"/>
        <v>2</v>
      </c>
      <c r="BA25" s="78">
        <f t="shared" si="22"/>
        <v>6</v>
      </c>
      <c r="BB25" s="78">
        <f t="shared" si="22"/>
        <v>2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NE06</v>
      </c>
      <c r="BE25" s="180" t="s">
        <v>404</v>
      </c>
      <c r="BF25" s="184">
        <v>6</v>
      </c>
      <c r="BG25" s="203">
        <f t="shared" si="20"/>
        <v>31.233333333333334</v>
      </c>
      <c r="BH25" s="204">
        <f t="shared" si="21"/>
        <v>32.975000000000001</v>
      </c>
      <c r="BI25" s="453" t="s">
        <v>287</v>
      </c>
      <c r="BJ25" s="454" t="s">
        <v>285</v>
      </c>
      <c r="BK25" s="454"/>
      <c r="BL25" s="454" t="s">
        <v>310</v>
      </c>
      <c r="BM25" s="454" t="s">
        <v>332</v>
      </c>
      <c r="BN25" s="454" t="s">
        <v>314</v>
      </c>
      <c r="BO25" s="454" t="s">
        <v>353</v>
      </c>
      <c r="BP25" s="455" t="s">
        <v>314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</v>
      </c>
      <c r="F4" s="41">
        <v>26.7</v>
      </c>
      <c r="G4" s="41">
        <v>26.1</v>
      </c>
      <c r="H4" s="41">
        <v>26.6</v>
      </c>
      <c r="I4" s="41">
        <v>32.4</v>
      </c>
      <c r="J4" s="41">
        <v>36</v>
      </c>
      <c r="K4" s="41">
        <v>37.200000000000003</v>
      </c>
      <c r="L4" s="41">
        <v>25.8</v>
      </c>
      <c r="M4" s="88">
        <f t="shared" ref="M4:M25" si="0">IF(COUNT(F4,H4,J4,L4)&gt;=3,AVERAGE(E4:L4),"")</f>
        <v>29.85</v>
      </c>
      <c r="N4" s="41">
        <v>26.1</v>
      </c>
      <c r="O4" s="53">
        <v>38</v>
      </c>
      <c r="P4" s="41" t="s">
        <v>301</v>
      </c>
      <c r="Q4" s="41" t="s">
        <v>301</v>
      </c>
      <c r="R4" s="41" t="s">
        <v>301</v>
      </c>
      <c r="S4" s="41">
        <v>9</v>
      </c>
      <c r="T4" s="38">
        <v>9</v>
      </c>
      <c r="U4" s="41">
        <v>9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91.04</v>
      </c>
      <c r="AE4" s="52">
        <v>95.95</v>
      </c>
      <c r="AF4" s="52">
        <v>94.24</v>
      </c>
      <c r="AG4" s="52">
        <v>98.83</v>
      </c>
      <c r="AH4" s="52">
        <v>69.489999999999995</v>
      </c>
      <c r="AI4" s="52">
        <v>54.54</v>
      </c>
      <c r="AJ4" s="52">
        <v>51.07</v>
      </c>
      <c r="AK4" s="52">
        <v>95.36</v>
      </c>
      <c r="AL4" s="54">
        <f t="shared" ref="AL4:AL25" si="1">IF(COUNT(AE4,AG4,AI4,AK4)&gt;2,AVERAGE(AD4:AK4),"")</f>
        <v>81.315000000000012</v>
      </c>
      <c r="AM4" s="54">
        <f t="shared" ref="AM4:AM25" si="2">IF(COUNT(AE4,AG4,AI4,AK4)&gt;2,MIN(AD4:AK4),"")</f>
        <v>51.07</v>
      </c>
      <c r="AN4" s="55">
        <v>1004.4</v>
      </c>
      <c r="AO4" s="52">
        <v>1003.7</v>
      </c>
      <c r="AP4" s="52">
        <v>1003.3</v>
      </c>
      <c r="AQ4" s="52">
        <v>1004.7</v>
      </c>
      <c r="AR4" s="52">
        <v>1004</v>
      </c>
      <c r="AS4" s="52">
        <v>1001.7</v>
      </c>
      <c r="AT4" s="52">
        <v>999.5</v>
      </c>
      <c r="AU4" s="56">
        <v>1003.2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26.85</v>
      </c>
      <c r="BH4" s="115">
        <f t="shared" ref="BH4:BH10" si="6">IF(COUNT(J4,L4)&gt;=1,AVERAGE(I4:L4),"")</f>
        <v>32.85</v>
      </c>
      <c r="BI4" s="459" t="s">
        <v>285</v>
      </c>
      <c r="BJ4" s="460" t="s">
        <v>285</v>
      </c>
      <c r="BK4" s="460" t="s">
        <v>285</v>
      </c>
      <c r="BL4" s="460" t="s">
        <v>287</v>
      </c>
      <c r="BM4" s="460" t="s">
        <v>285</v>
      </c>
      <c r="BN4" s="460" t="s">
        <v>287</v>
      </c>
      <c r="BO4" s="460" t="s">
        <v>387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28.6</v>
      </c>
      <c r="G5" s="41"/>
      <c r="H5" s="41">
        <v>28.7</v>
      </c>
      <c r="I5" s="41"/>
      <c r="J5" s="41">
        <v>35.799999999999997</v>
      </c>
      <c r="K5" s="41"/>
      <c r="L5" s="41">
        <v>25.6</v>
      </c>
      <c r="M5" s="88">
        <f t="shared" si="0"/>
        <v>29.674999999999997</v>
      </c>
      <c r="N5" s="41">
        <v>25.6</v>
      </c>
      <c r="O5" s="53">
        <v>36.200000000000003</v>
      </c>
      <c r="P5" s="41" t="s">
        <v>301</v>
      </c>
      <c r="Q5" s="41" t="s">
        <v>301</v>
      </c>
      <c r="R5" s="41" t="s">
        <v>301</v>
      </c>
      <c r="S5" s="41">
        <v>55</v>
      </c>
      <c r="T5" s="38">
        <v>54.9</v>
      </c>
      <c r="U5" s="41">
        <v>54.9</v>
      </c>
      <c r="V5" s="41"/>
      <c r="W5" s="41" t="s">
        <v>305</v>
      </c>
      <c r="X5" s="41"/>
      <c r="Y5" s="41" t="s">
        <v>390</v>
      </c>
      <c r="Z5" s="41"/>
      <c r="AA5" s="41" t="s">
        <v>305</v>
      </c>
      <c r="AB5" s="41"/>
      <c r="AC5" s="37" t="s">
        <v>328</v>
      </c>
      <c r="AD5" s="52"/>
      <c r="AE5" s="52">
        <v>80.430000000000007</v>
      </c>
      <c r="AF5" s="52"/>
      <c r="AG5" s="52">
        <v>88.45</v>
      </c>
      <c r="AH5" s="52"/>
      <c r="AI5" s="52">
        <v>56.47</v>
      </c>
      <c r="AJ5" s="52"/>
      <c r="AK5" s="52">
        <v>95.35</v>
      </c>
      <c r="AL5" s="54">
        <f t="shared" si="1"/>
        <v>80.174999999999997</v>
      </c>
      <c r="AM5" s="54">
        <f t="shared" si="2"/>
        <v>56.47</v>
      </c>
      <c r="AN5" s="55"/>
      <c r="AO5" s="52">
        <v>1004.4</v>
      </c>
      <c r="AP5" s="52"/>
      <c r="AQ5" s="52">
        <v>1004.7</v>
      </c>
      <c r="AR5" s="52"/>
      <c r="AS5" s="52">
        <v>1002.6</v>
      </c>
      <c r="AT5" s="52"/>
      <c r="AU5" s="56">
        <v>1002.7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S01</v>
      </c>
      <c r="BE5" s="177" t="s">
        <v>288</v>
      </c>
      <c r="BF5" s="181">
        <v>1</v>
      </c>
      <c r="BG5" s="114">
        <f t="shared" si="5"/>
        <v>28.65</v>
      </c>
      <c r="BH5" s="115">
        <f t="shared" si="6"/>
        <v>30.7</v>
      </c>
      <c r="BI5" s="450"/>
      <c r="BJ5" s="451" t="s">
        <v>320</v>
      </c>
      <c r="BK5" s="451"/>
      <c r="BL5" s="451" t="s">
        <v>331</v>
      </c>
      <c r="BM5" s="451"/>
      <c r="BN5" s="451" t="s">
        <v>321</v>
      </c>
      <c r="BO5" s="451"/>
      <c r="BP5" s="452" t="s">
        <v>309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31</v>
      </c>
      <c r="G6" s="41"/>
      <c r="H6" s="41">
        <v>29.6</v>
      </c>
      <c r="I6" s="41"/>
      <c r="J6" s="41">
        <v>35.6</v>
      </c>
      <c r="K6" s="41"/>
      <c r="L6" s="41">
        <v>28.8</v>
      </c>
      <c r="M6" s="88">
        <f t="shared" si="0"/>
        <v>31.25</v>
      </c>
      <c r="N6" s="41">
        <v>28.7</v>
      </c>
      <c r="O6" s="53">
        <v>35.799999999999997</v>
      </c>
      <c r="P6" s="41" t="s">
        <v>301</v>
      </c>
      <c r="Q6" s="41" t="s">
        <v>301</v>
      </c>
      <c r="R6" s="41" t="s">
        <v>301</v>
      </c>
      <c r="S6" s="41">
        <v>0.1</v>
      </c>
      <c r="T6" s="38">
        <v>0.1</v>
      </c>
      <c r="U6" s="41">
        <v>0.1</v>
      </c>
      <c r="V6" s="41"/>
      <c r="W6" s="41" t="s">
        <v>319</v>
      </c>
      <c r="X6" s="41"/>
      <c r="Y6" s="41" t="s">
        <v>354</v>
      </c>
      <c r="Z6" s="41"/>
      <c r="AA6" s="41" t="s">
        <v>311</v>
      </c>
      <c r="AB6" s="41"/>
      <c r="AC6" s="37" t="s">
        <v>390</v>
      </c>
      <c r="AD6" s="52"/>
      <c r="AE6" s="52">
        <v>73.040000000000006</v>
      </c>
      <c r="AF6" s="52"/>
      <c r="AG6" s="52">
        <v>73.680000000000007</v>
      </c>
      <c r="AH6" s="52"/>
      <c r="AI6" s="52">
        <v>63.85</v>
      </c>
      <c r="AJ6" s="52"/>
      <c r="AK6" s="52">
        <v>79.03</v>
      </c>
      <c r="AL6" s="54">
        <f t="shared" si="1"/>
        <v>72.400000000000006</v>
      </c>
      <c r="AM6" s="54">
        <f t="shared" si="2"/>
        <v>63.85</v>
      </c>
      <c r="AN6" s="55"/>
      <c r="AO6" s="52">
        <v>1003.1</v>
      </c>
      <c r="AP6" s="52"/>
      <c r="AQ6" s="52">
        <v>1003.6</v>
      </c>
      <c r="AR6" s="52"/>
      <c r="AS6" s="52">
        <v>1002.2</v>
      </c>
      <c r="AT6" s="52"/>
      <c r="AU6" s="56">
        <v>1001.6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2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NW02</v>
      </c>
      <c r="BE6" s="177" t="s">
        <v>342</v>
      </c>
      <c r="BF6" s="181">
        <v>2</v>
      </c>
      <c r="BG6" s="114">
        <f t="shared" si="5"/>
        <v>30.3</v>
      </c>
      <c r="BH6" s="115">
        <f t="shared" si="6"/>
        <v>32.200000000000003</v>
      </c>
      <c r="BI6" s="450"/>
      <c r="BJ6" s="451" t="s">
        <v>306</v>
      </c>
      <c r="BK6" s="451"/>
      <c r="BL6" s="451" t="s">
        <v>331</v>
      </c>
      <c r="BM6" s="451"/>
      <c r="BN6" s="451" t="s">
        <v>293</v>
      </c>
      <c r="BO6" s="451"/>
      <c r="BP6" s="452" t="s">
        <v>320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26.8</v>
      </c>
      <c r="G7" s="51"/>
      <c r="H7" s="51">
        <v>26.3</v>
      </c>
      <c r="I7" s="51"/>
      <c r="J7" s="51">
        <v>37.5</v>
      </c>
      <c r="K7" s="51"/>
      <c r="L7" s="51">
        <v>26.2</v>
      </c>
      <c r="M7" s="88">
        <f t="shared" si="0"/>
        <v>29.2</v>
      </c>
      <c r="N7" s="51">
        <v>26</v>
      </c>
      <c r="O7" s="76">
        <v>38.200000000000003</v>
      </c>
      <c r="P7" s="41" t="s">
        <v>301</v>
      </c>
      <c r="Q7" s="41" t="s">
        <v>301</v>
      </c>
      <c r="R7" s="41" t="s">
        <v>301</v>
      </c>
      <c r="S7" s="41">
        <v>22</v>
      </c>
      <c r="T7" s="38">
        <v>21.7</v>
      </c>
      <c r="U7" s="41">
        <v>21.7</v>
      </c>
      <c r="V7" s="41"/>
      <c r="W7" s="41" t="s">
        <v>284</v>
      </c>
      <c r="X7" s="41"/>
      <c r="Y7" s="41" t="s">
        <v>284</v>
      </c>
      <c r="Z7" s="41"/>
      <c r="AA7" s="41" t="s">
        <v>284</v>
      </c>
      <c r="AB7" s="41"/>
      <c r="AC7" s="37" t="s">
        <v>284</v>
      </c>
      <c r="AD7" s="52"/>
      <c r="AE7" s="52">
        <v>89.89</v>
      </c>
      <c r="AF7" s="52"/>
      <c r="AG7" s="52">
        <v>90.93</v>
      </c>
      <c r="AH7" s="52"/>
      <c r="AI7" s="52">
        <v>48.19</v>
      </c>
      <c r="AJ7" s="52"/>
      <c r="AK7" s="52">
        <v>94.8</v>
      </c>
      <c r="AL7" s="54">
        <f t="shared" si="1"/>
        <v>80.952500000000001</v>
      </c>
      <c r="AM7" s="54">
        <f t="shared" si="2"/>
        <v>48.19</v>
      </c>
      <c r="AN7" s="55"/>
      <c r="AO7" s="52">
        <v>1003.3</v>
      </c>
      <c r="AP7" s="52"/>
      <c r="AQ7" s="52">
        <v>1005.1</v>
      </c>
      <c r="AR7" s="52"/>
      <c r="AS7" s="52">
        <v>1001.8</v>
      </c>
      <c r="AT7" s="52"/>
      <c r="AU7" s="56">
        <v>1002.5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0</v>
      </c>
      <c r="BD7" s="51" t="str">
        <f t="shared" si="4"/>
        <v>LG</v>
      </c>
      <c r="BE7" s="177"/>
      <c r="BF7" s="181">
        <v>0</v>
      </c>
      <c r="BG7" s="114">
        <f t="shared" si="5"/>
        <v>26.55</v>
      </c>
      <c r="BH7" s="115">
        <f t="shared" si="6"/>
        <v>31.85</v>
      </c>
      <c r="BI7" s="450"/>
      <c r="BJ7" s="451" t="s">
        <v>285</v>
      </c>
      <c r="BK7" s="451"/>
      <c r="BL7" s="451" t="s">
        <v>309</v>
      </c>
      <c r="BM7" s="451"/>
      <c r="BN7" s="451" t="s">
        <v>321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30.8</v>
      </c>
      <c r="F8" s="51">
        <v>29</v>
      </c>
      <c r="G8" s="51">
        <v>28.9</v>
      </c>
      <c r="H8" s="51">
        <v>28.8</v>
      </c>
      <c r="I8" s="51">
        <v>33.4</v>
      </c>
      <c r="J8" s="51">
        <v>36.700000000000003</v>
      </c>
      <c r="K8" s="51">
        <v>35.299999999999997</v>
      </c>
      <c r="L8" s="51">
        <v>27.6</v>
      </c>
      <c r="M8" s="88">
        <f t="shared" si="0"/>
        <v>31.312499999999996</v>
      </c>
      <c r="N8" s="51">
        <v>28.4</v>
      </c>
      <c r="O8" s="76">
        <v>37.1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313</v>
      </c>
      <c r="W8" s="41" t="s">
        <v>391</v>
      </c>
      <c r="X8" s="41" t="s">
        <v>326</v>
      </c>
      <c r="Y8" s="41" t="s">
        <v>398</v>
      </c>
      <c r="Z8" s="41" t="s">
        <v>295</v>
      </c>
      <c r="AA8" s="41" t="s">
        <v>401</v>
      </c>
      <c r="AB8" s="41" t="s">
        <v>292</v>
      </c>
      <c r="AC8" s="37" t="s">
        <v>354</v>
      </c>
      <c r="AD8" s="52">
        <v>68.36</v>
      </c>
      <c r="AE8" s="52">
        <v>79.53</v>
      </c>
      <c r="AF8" s="52">
        <v>80.47</v>
      </c>
      <c r="AG8" s="52">
        <v>83.88</v>
      </c>
      <c r="AH8" s="52">
        <v>65.69</v>
      </c>
      <c r="AI8" s="52">
        <v>50.04</v>
      </c>
      <c r="AJ8" s="52">
        <v>60.86</v>
      </c>
      <c r="AK8" s="52">
        <v>85.77</v>
      </c>
      <c r="AL8" s="54">
        <f t="shared" si="1"/>
        <v>71.825000000000003</v>
      </c>
      <c r="AM8" s="54">
        <f t="shared" si="2"/>
        <v>50.04</v>
      </c>
      <c r="AN8" s="55">
        <v>1004.4</v>
      </c>
      <c r="AO8" s="52">
        <v>1004</v>
      </c>
      <c r="AP8" s="52">
        <v>1003.1</v>
      </c>
      <c r="AQ8" s="52">
        <v>1004.1</v>
      </c>
      <c r="AR8" s="52">
        <v>1004.1</v>
      </c>
      <c r="AS8" s="52">
        <v>1001.8</v>
      </c>
      <c r="AT8" s="52">
        <v>999.9</v>
      </c>
      <c r="AU8" s="56">
        <v>1002.1</v>
      </c>
      <c r="AV8" s="51">
        <f t="shared" si="3"/>
        <v>2</v>
      </c>
      <c r="AW8" s="51">
        <f t="shared" si="3"/>
        <v>1</v>
      </c>
      <c r="AX8" s="51">
        <f t="shared" si="3"/>
        <v>2</v>
      </c>
      <c r="AY8" s="51">
        <f t="shared" si="3"/>
        <v>2</v>
      </c>
      <c r="AZ8" s="51">
        <f t="shared" si="3"/>
        <v>1</v>
      </c>
      <c r="BA8" s="51">
        <f t="shared" si="3"/>
        <v>2</v>
      </c>
      <c r="BB8" s="51">
        <f t="shared" si="3"/>
        <v>2</v>
      </c>
      <c r="BC8" s="51">
        <f t="shared" si="3"/>
        <v>2</v>
      </c>
      <c r="BD8" s="51" t="str">
        <f t="shared" si="4"/>
        <v>SW02</v>
      </c>
      <c r="BE8" s="177" t="s">
        <v>297</v>
      </c>
      <c r="BF8" s="181">
        <v>2</v>
      </c>
      <c r="BG8" s="114">
        <f t="shared" si="5"/>
        <v>29.374999999999996</v>
      </c>
      <c r="BH8" s="115">
        <f t="shared" si="6"/>
        <v>33.25</v>
      </c>
      <c r="BI8" s="450" t="s">
        <v>331</v>
      </c>
      <c r="BJ8" s="451" t="s">
        <v>287</v>
      </c>
      <c r="BK8" s="451" t="s">
        <v>430</v>
      </c>
      <c r="BL8" s="451" t="s">
        <v>331</v>
      </c>
      <c r="BM8" s="451" t="s">
        <v>312</v>
      </c>
      <c r="BN8" s="451" t="s">
        <v>310</v>
      </c>
      <c r="BO8" s="451" t="s">
        <v>421</v>
      </c>
      <c r="BP8" s="452" t="s">
        <v>320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28.3</v>
      </c>
      <c r="G9" s="51"/>
      <c r="H9" s="51">
        <v>27.7</v>
      </c>
      <c r="I9" s="51"/>
      <c r="J9" s="51">
        <v>37</v>
      </c>
      <c r="K9" s="51"/>
      <c r="L9" s="51">
        <v>25.6</v>
      </c>
      <c r="M9" s="88">
        <f t="shared" si="0"/>
        <v>29.65</v>
      </c>
      <c r="N9" s="51">
        <v>25.3</v>
      </c>
      <c r="O9" s="76">
        <v>37.200000000000003</v>
      </c>
      <c r="P9" s="41" t="s">
        <v>301</v>
      </c>
      <c r="Q9" s="41" t="s">
        <v>301</v>
      </c>
      <c r="R9" s="41" t="s">
        <v>301</v>
      </c>
      <c r="S9" s="41">
        <v>20</v>
      </c>
      <c r="T9" s="38">
        <v>19.600000000000001</v>
      </c>
      <c r="U9" s="41">
        <v>19.600000000000001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82.83</v>
      </c>
      <c r="AF9" s="52"/>
      <c r="AG9" s="52">
        <v>89.42</v>
      </c>
      <c r="AH9" s="52"/>
      <c r="AI9" s="52">
        <v>56.09</v>
      </c>
      <c r="AJ9" s="52"/>
      <c r="AK9" s="52">
        <v>95.35</v>
      </c>
      <c r="AL9" s="54">
        <f t="shared" si="1"/>
        <v>80.922499999999999</v>
      </c>
      <c r="AM9" s="54">
        <f t="shared" si="2"/>
        <v>56.09</v>
      </c>
      <c r="AN9" s="55"/>
      <c r="AO9" s="52">
        <v>1003.5</v>
      </c>
      <c r="AP9" s="52"/>
      <c r="AQ9" s="52">
        <v>1004.2</v>
      </c>
      <c r="AR9" s="52"/>
      <c r="AS9" s="52">
        <v>1002.4</v>
      </c>
      <c r="AT9" s="52"/>
      <c r="AU9" s="56">
        <v>1003.1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28</v>
      </c>
      <c r="BH9" s="115">
        <f t="shared" si="6"/>
        <v>31.3</v>
      </c>
      <c r="BI9" s="450"/>
      <c r="BJ9" s="451" t="s">
        <v>309</v>
      </c>
      <c r="BK9" s="451"/>
      <c r="BL9" s="451" t="s">
        <v>331</v>
      </c>
      <c r="BM9" s="451"/>
      <c r="BN9" s="451" t="s">
        <v>366</v>
      </c>
      <c r="BO9" s="451"/>
      <c r="BP9" s="452" t="s">
        <v>287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29.6</v>
      </c>
      <c r="G10" s="51"/>
      <c r="H10" s="51">
        <v>29.1</v>
      </c>
      <c r="I10" s="51"/>
      <c r="J10" s="51">
        <v>35</v>
      </c>
      <c r="K10" s="51"/>
      <c r="L10" s="51">
        <v>31.5</v>
      </c>
      <c r="M10" s="88">
        <f t="shared" si="0"/>
        <v>31.3</v>
      </c>
      <c r="N10" s="51">
        <v>28.6</v>
      </c>
      <c r="O10" s="76">
        <v>36.4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295</v>
      </c>
      <c r="Z10" s="41"/>
      <c r="AA10" s="41" t="s">
        <v>336</v>
      </c>
      <c r="AB10" s="41"/>
      <c r="AC10" s="37" t="s">
        <v>326</v>
      </c>
      <c r="AD10" s="52"/>
      <c r="AE10" s="52">
        <v>76.37</v>
      </c>
      <c r="AF10" s="52"/>
      <c r="AG10" s="52">
        <v>81.94</v>
      </c>
      <c r="AH10" s="52"/>
      <c r="AI10" s="52">
        <v>64.48</v>
      </c>
      <c r="AJ10" s="52"/>
      <c r="AK10" s="52">
        <v>64.52</v>
      </c>
      <c r="AL10" s="54">
        <f t="shared" si="1"/>
        <v>71.827500000000001</v>
      </c>
      <c r="AM10" s="54">
        <f t="shared" si="2"/>
        <v>64.48</v>
      </c>
      <c r="AN10" s="55"/>
      <c r="AO10" s="52">
        <v>1003.3</v>
      </c>
      <c r="AP10" s="52"/>
      <c r="AQ10" s="52">
        <v>1003.3</v>
      </c>
      <c r="AR10" s="52"/>
      <c r="AS10" s="52">
        <v>1002.7</v>
      </c>
      <c r="AT10" s="52"/>
      <c r="AU10" s="56">
        <v>1001.4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2</v>
      </c>
      <c r="BB10" s="51" t="str">
        <f t="shared" si="3"/>
        <v/>
      </c>
      <c r="BC10" s="51">
        <f t="shared" si="3"/>
        <v>2</v>
      </c>
      <c r="BD10" s="51" t="str">
        <f t="shared" si="4"/>
        <v>SE02</v>
      </c>
      <c r="BE10" s="177" t="s">
        <v>303</v>
      </c>
      <c r="BF10" s="181">
        <v>2</v>
      </c>
      <c r="BG10" s="114">
        <f t="shared" si="5"/>
        <v>29.35</v>
      </c>
      <c r="BH10" s="115">
        <f t="shared" si="6"/>
        <v>33.25</v>
      </c>
      <c r="BI10" s="450"/>
      <c r="BJ10" s="451" t="s">
        <v>306</v>
      </c>
      <c r="BK10" s="451"/>
      <c r="BL10" s="451" t="s">
        <v>331</v>
      </c>
      <c r="BM10" s="451"/>
      <c r="BN10" s="451" t="s">
        <v>339</v>
      </c>
      <c r="BO10" s="451"/>
      <c r="BP10" s="452" t="s">
        <v>287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30.1</v>
      </c>
      <c r="G11" s="51"/>
      <c r="H11" s="51">
        <v>30</v>
      </c>
      <c r="I11" s="51"/>
      <c r="J11" s="51">
        <v>35.9</v>
      </c>
      <c r="K11" s="51"/>
      <c r="L11" s="51">
        <v>27</v>
      </c>
      <c r="M11" s="88">
        <f t="shared" si="0"/>
        <v>30.75</v>
      </c>
      <c r="N11" s="51">
        <v>26.9</v>
      </c>
      <c r="O11" s="76">
        <v>36.200000000000003</v>
      </c>
      <c r="P11" s="41" t="s">
        <v>301</v>
      </c>
      <c r="Q11" s="41" t="s">
        <v>301</v>
      </c>
      <c r="R11" s="41" t="s">
        <v>301</v>
      </c>
      <c r="S11" s="41">
        <v>0.2</v>
      </c>
      <c r="T11" s="38">
        <v>0.2</v>
      </c>
      <c r="U11" s="41">
        <v>0.2</v>
      </c>
      <c r="V11" s="41"/>
      <c r="W11" s="41" t="s">
        <v>292</v>
      </c>
      <c r="X11" s="41"/>
      <c r="Y11" s="41" t="s">
        <v>313</v>
      </c>
      <c r="Z11" s="41"/>
      <c r="AA11" s="41" t="s">
        <v>369</v>
      </c>
      <c r="AB11" s="41"/>
      <c r="AC11" s="37" t="s">
        <v>380</v>
      </c>
      <c r="AD11" s="52"/>
      <c r="AE11" s="52">
        <v>83.52</v>
      </c>
      <c r="AF11" s="52"/>
      <c r="AG11" s="52">
        <v>74.63</v>
      </c>
      <c r="AH11" s="52"/>
      <c r="AI11" s="52">
        <v>63.92</v>
      </c>
      <c r="AJ11" s="52"/>
      <c r="AK11" s="52">
        <v>84.69</v>
      </c>
      <c r="AL11" s="54">
        <f t="shared" ref="AL11" si="7">IF(COUNT(AE11,AG11,AI11,AK11)&gt;2,AVERAGE(AD11:AK11),"")</f>
        <v>76.69</v>
      </c>
      <c r="AM11" s="54">
        <f t="shared" ref="AM11" si="8">IF(COUNT(AE11,AG11,AI11,AK11)&gt;2,MIN(AD11:AK11),"")</f>
        <v>63.92</v>
      </c>
      <c r="AN11" s="55"/>
      <c r="AO11" s="52">
        <v>1003.8</v>
      </c>
      <c r="AP11" s="52"/>
      <c r="AQ11" s="52">
        <v>1004.2</v>
      </c>
      <c r="AR11" s="52"/>
      <c r="AS11" s="52">
        <v>1002.2</v>
      </c>
      <c r="AT11" s="52"/>
      <c r="AU11" s="56">
        <v>1002.6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1">
        <v>2</v>
      </c>
      <c r="BG11" s="112">
        <f t="shared" ref="BG11" si="9">IF(COUNT(F11,H11)&gt;=1,AVERAGE(E11:H11),"")</f>
        <v>30.05</v>
      </c>
      <c r="BH11" s="113">
        <f t="shared" ref="BH11" si="10">IF(COUNT(J11,L11)&gt;=1,AVERAGE(I11:L11),"")</f>
        <v>31.45</v>
      </c>
      <c r="BI11" s="462"/>
      <c r="BJ11" s="463" t="s">
        <v>306</v>
      </c>
      <c r="BK11" s="463"/>
      <c r="BL11" s="463" t="s">
        <v>331</v>
      </c>
      <c r="BM11" s="463"/>
      <c r="BN11" s="463" t="s">
        <v>375</v>
      </c>
      <c r="BO11" s="463"/>
      <c r="BP11" s="464" t="s">
        <v>387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26.2</v>
      </c>
      <c r="G12" s="84"/>
      <c r="H12" s="84">
        <v>25.8</v>
      </c>
      <c r="I12" s="84"/>
      <c r="J12" s="84">
        <v>35.799999999999997</v>
      </c>
      <c r="K12" s="84"/>
      <c r="L12" s="84">
        <v>27.8</v>
      </c>
      <c r="M12" s="100">
        <f t="shared" si="0"/>
        <v>28.9</v>
      </c>
      <c r="N12" s="84">
        <v>25.2</v>
      </c>
      <c r="O12" s="85">
        <v>37.299999999999997</v>
      </c>
      <c r="P12" s="57">
        <v>13</v>
      </c>
      <c r="Q12" s="57">
        <v>13</v>
      </c>
      <c r="R12" s="57">
        <v>13</v>
      </c>
      <c r="S12" s="57">
        <v>18</v>
      </c>
      <c r="T12" s="58">
        <v>18.2</v>
      </c>
      <c r="U12" s="57">
        <v>18.2</v>
      </c>
      <c r="V12" s="57"/>
      <c r="W12" s="57" t="s">
        <v>284</v>
      </c>
      <c r="X12" s="57"/>
      <c r="Y12" s="57" t="s">
        <v>284</v>
      </c>
      <c r="Z12" s="57"/>
      <c r="AA12" s="57" t="s">
        <v>401</v>
      </c>
      <c r="AB12" s="57"/>
      <c r="AC12" s="59" t="s">
        <v>284</v>
      </c>
      <c r="AD12" s="60"/>
      <c r="AE12" s="60">
        <v>92.57</v>
      </c>
      <c r="AF12" s="60"/>
      <c r="AG12" s="60">
        <v>94.79</v>
      </c>
      <c r="AH12" s="60"/>
      <c r="AI12" s="60">
        <v>56.81</v>
      </c>
      <c r="AJ12" s="60"/>
      <c r="AK12" s="60">
        <v>89.43</v>
      </c>
      <c r="AL12" s="101">
        <f t="shared" si="1"/>
        <v>83.4</v>
      </c>
      <c r="AM12" s="101">
        <f t="shared" si="2"/>
        <v>56.81</v>
      </c>
      <c r="AN12" s="61"/>
      <c r="AO12" s="60">
        <v>1005.6</v>
      </c>
      <c r="AP12" s="60"/>
      <c r="AQ12" s="60">
        <v>1006.1</v>
      </c>
      <c r="AR12" s="60"/>
      <c r="AS12" s="60">
        <v>1002.5</v>
      </c>
      <c r="AT12" s="60"/>
      <c r="AU12" s="62">
        <v>1003.1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NE02</v>
      </c>
      <c r="BE12" s="179" t="s">
        <v>404</v>
      </c>
      <c r="BF12" s="183">
        <v>2</v>
      </c>
      <c r="BG12" s="114">
        <f t="shared" ref="BG12:BG25" si="20">IF(COUNT(F12,H12)&gt;=1,AVERAGE(E12:H12),"")</f>
        <v>26</v>
      </c>
      <c r="BH12" s="115">
        <f t="shared" ref="BH12:BH25" si="21">IF(COUNT(J12,L12)&gt;=1,AVERAGE(I12:L12),"")</f>
        <v>31.799999999999997</v>
      </c>
      <c r="BI12" s="465"/>
      <c r="BJ12" s="466" t="s">
        <v>287</v>
      </c>
      <c r="BK12" s="466"/>
      <c r="BL12" s="466" t="s">
        <v>331</v>
      </c>
      <c r="BM12" s="466"/>
      <c r="BN12" s="466" t="s">
        <v>289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24.7</v>
      </c>
      <c r="F13" s="51">
        <v>24.7</v>
      </c>
      <c r="G13" s="51">
        <v>24.4</v>
      </c>
      <c r="H13" s="51">
        <v>25</v>
      </c>
      <c r="I13" s="51">
        <v>29.4</v>
      </c>
      <c r="J13" s="51">
        <v>36.799999999999997</v>
      </c>
      <c r="K13" s="51">
        <v>35.200000000000003</v>
      </c>
      <c r="L13" s="51">
        <v>30.9</v>
      </c>
      <c r="M13" s="88">
        <f t="shared" si="0"/>
        <v>28.887499999999999</v>
      </c>
      <c r="N13" s="51">
        <v>24.7</v>
      </c>
      <c r="O13" s="76">
        <v>37.299999999999997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380</v>
      </c>
      <c r="AB13" s="41" t="s">
        <v>352</v>
      </c>
      <c r="AC13" s="37" t="s">
        <v>284</v>
      </c>
      <c r="AD13" s="52">
        <v>94.75</v>
      </c>
      <c r="AE13" s="52">
        <v>93.61</v>
      </c>
      <c r="AF13" s="52">
        <v>94.74</v>
      </c>
      <c r="AG13" s="52">
        <v>93.63</v>
      </c>
      <c r="AH13" s="52">
        <v>71.459999999999994</v>
      </c>
      <c r="AI13" s="52">
        <v>45.2</v>
      </c>
      <c r="AJ13" s="52">
        <v>51.8</v>
      </c>
      <c r="AK13" s="52">
        <v>72.59</v>
      </c>
      <c r="AL13" s="54">
        <f t="shared" si="1"/>
        <v>77.222499999999997</v>
      </c>
      <c r="AM13" s="54">
        <f t="shared" si="2"/>
        <v>45.2</v>
      </c>
      <c r="AN13" s="55">
        <v>1005.8</v>
      </c>
      <c r="AO13" s="52">
        <v>1005.5</v>
      </c>
      <c r="AP13" s="52">
        <v>1004.6</v>
      </c>
      <c r="AQ13" s="52">
        <v>1005.5</v>
      </c>
      <c r="AR13" s="52">
        <v>1005</v>
      </c>
      <c r="AS13" s="52">
        <v>1002</v>
      </c>
      <c r="AT13" s="52">
        <v>1000.2</v>
      </c>
      <c r="AU13" s="56">
        <v>1001.3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2</v>
      </c>
      <c r="BB13" s="51">
        <f t="shared" si="17"/>
        <v>1</v>
      </c>
      <c r="BC13" s="51">
        <f t="shared" si="18"/>
        <v>0</v>
      </c>
      <c r="BD13" s="51" t="str">
        <f t="shared" si="19"/>
        <v>N02</v>
      </c>
      <c r="BE13" s="177" t="s">
        <v>364</v>
      </c>
      <c r="BF13" s="181">
        <v>2</v>
      </c>
      <c r="BG13" s="114">
        <f t="shared" si="20"/>
        <v>24.7</v>
      </c>
      <c r="BH13" s="115">
        <f t="shared" si="21"/>
        <v>33.074999999999996</v>
      </c>
      <c r="BI13" s="450" t="s">
        <v>309</v>
      </c>
      <c r="BJ13" s="451" t="s">
        <v>331</v>
      </c>
      <c r="BK13" s="451" t="s">
        <v>331</v>
      </c>
      <c r="BL13" s="451" t="s">
        <v>309</v>
      </c>
      <c r="BM13" s="451" t="s">
        <v>293</v>
      </c>
      <c r="BN13" s="451" t="s">
        <v>353</v>
      </c>
      <c r="BO13" s="451" t="s">
        <v>309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26.7</v>
      </c>
      <c r="G14" s="51"/>
      <c r="H14" s="51">
        <v>26.9</v>
      </c>
      <c r="I14" s="51"/>
      <c r="J14" s="51">
        <v>36.4</v>
      </c>
      <c r="K14" s="51"/>
      <c r="L14" s="51">
        <v>27.7</v>
      </c>
      <c r="M14" s="88">
        <f t="shared" si="0"/>
        <v>29.425000000000001</v>
      </c>
      <c r="N14" s="51">
        <v>26.5</v>
      </c>
      <c r="O14" s="76">
        <v>37</v>
      </c>
      <c r="P14" s="41">
        <v>0.2</v>
      </c>
      <c r="Q14" s="41">
        <v>0.2</v>
      </c>
      <c r="R14" s="41">
        <v>0.2</v>
      </c>
      <c r="S14" s="41">
        <v>0.2</v>
      </c>
      <c r="T14" s="38">
        <v>0.2</v>
      </c>
      <c r="U14" s="41">
        <v>0.2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94.82</v>
      </c>
      <c r="AF14" s="52"/>
      <c r="AG14" s="52">
        <v>98.25</v>
      </c>
      <c r="AH14" s="52"/>
      <c r="AI14" s="52">
        <v>52.1</v>
      </c>
      <c r="AJ14" s="52"/>
      <c r="AK14" s="52">
        <v>87.84</v>
      </c>
      <c r="AL14" s="54">
        <f t="shared" si="1"/>
        <v>83.252499999999998</v>
      </c>
      <c r="AM14" s="54">
        <f t="shared" si="2"/>
        <v>52.1</v>
      </c>
      <c r="AN14" s="55"/>
      <c r="AO14" s="52">
        <v>1004.6</v>
      </c>
      <c r="AP14" s="52"/>
      <c r="AQ14" s="52">
        <v>1004.8</v>
      </c>
      <c r="AR14" s="52"/>
      <c r="AS14" s="52">
        <v>1001.7</v>
      </c>
      <c r="AT14" s="52"/>
      <c r="AU14" s="56">
        <v>1001.5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26.799999999999997</v>
      </c>
      <c r="BH14" s="115">
        <f t="shared" si="21"/>
        <v>32.049999999999997</v>
      </c>
      <c r="BI14" s="450"/>
      <c r="BJ14" s="451" t="s">
        <v>387</v>
      </c>
      <c r="BK14" s="451"/>
      <c r="BL14" s="451" t="s">
        <v>309</v>
      </c>
      <c r="BM14" s="451"/>
      <c r="BN14" s="451" t="s">
        <v>310</v>
      </c>
      <c r="BO14" s="451"/>
      <c r="BP14" s="452" t="s">
        <v>331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27.1</v>
      </c>
      <c r="G15" s="51"/>
      <c r="H15" s="51">
        <v>26.3</v>
      </c>
      <c r="I15" s="51"/>
      <c r="J15" s="51">
        <v>36.9</v>
      </c>
      <c r="K15" s="51"/>
      <c r="L15" s="51">
        <v>26.2</v>
      </c>
      <c r="M15" s="88">
        <f t="shared" si="0"/>
        <v>29.125000000000004</v>
      </c>
      <c r="N15" s="51">
        <v>26.2</v>
      </c>
      <c r="O15" s="76">
        <v>38.299999999999997</v>
      </c>
      <c r="P15" s="41" t="s">
        <v>301</v>
      </c>
      <c r="Q15" s="41" t="s">
        <v>301</v>
      </c>
      <c r="R15" s="41" t="s">
        <v>301</v>
      </c>
      <c r="S15" s="41">
        <v>13</v>
      </c>
      <c r="T15" s="38">
        <v>13</v>
      </c>
      <c r="U15" s="41">
        <v>13</v>
      </c>
      <c r="V15" s="41"/>
      <c r="W15" s="41" t="s">
        <v>284</v>
      </c>
      <c r="X15" s="41"/>
      <c r="Y15" s="41" t="s">
        <v>284</v>
      </c>
      <c r="Z15" s="41"/>
      <c r="AA15" s="41" t="s">
        <v>284</v>
      </c>
      <c r="AB15" s="41"/>
      <c r="AC15" s="37" t="s">
        <v>355</v>
      </c>
      <c r="AD15" s="52"/>
      <c r="AE15" s="52">
        <v>90.45</v>
      </c>
      <c r="AF15" s="52"/>
      <c r="AG15" s="52">
        <v>90.93</v>
      </c>
      <c r="AH15" s="52"/>
      <c r="AI15" s="52">
        <v>49.8</v>
      </c>
      <c r="AJ15" s="52"/>
      <c r="AK15" s="52">
        <v>94.24</v>
      </c>
      <c r="AL15" s="54">
        <f t="shared" si="1"/>
        <v>81.355000000000004</v>
      </c>
      <c r="AM15" s="54">
        <f t="shared" si="2"/>
        <v>49.8</v>
      </c>
      <c r="AN15" s="55"/>
      <c r="AO15" s="52">
        <v>1002.6</v>
      </c>
      <c r="AP15" s="52"/>
      <c r="AQ15" s="52">
        <v>1002.7</v>
      </c>
      <c r="AR15" s="52"/>
      <c r="AS15" s="52">
        <v>1000.8</v>
      </c>
      <c r="AT15" s="52"/>
      <c r="AU15" s="56">
        <v>999.8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0</v>
      </c>
      <c r="BB15" s="51" t="str">
        <f t="shared" si="17"/>
        <v/>
      </c>
      <c r="BC15" s="51">
        <f t="shared" si="18"/>
        <v>1</v>
      </c>
      <c r="BD15" s="51" t="str">
        <f t="shared" si="19"/>
        <v>NW01</v>
      </c>
      <c r="BE15" s="177" t="s">
        <v>342</v>
      </c>
      <c r="BF15" s="181">
        <v>1</v>
      </c>
      <c r="BG15" s="114">
        <f t="shared" si="20"/>
        <v>26.700000000000003</v>
      </c>
      <c r="BH15" s="115">
        <f t="shared" si="21"/>
        <v>31.549999999999997</v>
      </c>
      <c r="BI15" s="450"/>
      <c r="BJ15" s="451" t="s">
        <v>296</v>
      </c>
      <c r="BK15" s="451"/>
      <c r="BL15" s="451" t="s">
        <v>387</v>
      </c>
      <c r="BM15" s="451"/>
      <c r="BN15" s="451" t="s">
        <v>310</v>
      </c>
      <c r="BO15" s="451"/>
      <c r="BP15" s="452" t="s">
        <v>331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27.2</v>
      </c>
      <c r="G16" s="51"/>
      <c r="H16" s="51">
        <v>27.4</v>
      </c>
      <c r="I16" s="51"/>
      <c r="J16" s="51">
        <v>38.9</v>
      </c>
      <c r="K16" s="51"/>
      <c r="L16" s="51">
        <v>30.3</v>
      </c>
      <c r="M16" s="88">
        <f t="shared" si="0"/>
        <v>30.95</v>
      </c>
      <c r="N16" s="51">
        <v>27.1</v>
      </c>
      <c r="O16" s="76">
        <v>39.200000000000003</v>
      </c>
      <c r="P16" s="41" t="s">
        <v>301</v>
      </c>
      <c r="Q16" s="41" t="s">
        <v>301</v>
      </c>
      <c r="R16" s="41" t="s">
        <v>301</v>
      </c>
      <c r="S16" s="41">
        <v>10</v>
      </c>
      <c r="T16" s="38">
        <v>9.9</v>
      </c>
      <c r="U16" s="41">
        <v>9.9</v>
      </c>
      <c r="V16" s="41"/>
      <c r="W16" s="41" t="s">
        <v>398</v>
      </c>
      <c r="X16" s="41"/>
      <c r="Y16" s="41" t="s">
        <v>354</v>
      </c>
      <c r="Z16" s="41"/>
      <c r="AA16" s="41" t="s">
        <v>328</v>
      </c>
      <c r="AB16" s="41"/>
      <c r="AC16" s="37" t="s">
        <v>311</v>
      </c>
      <c r="AD16" s="52"/>
      <c r="AE16" s="52">
        <v>85.73</v>
      </c>
      <c r="AF16" s="52"/>
      <c r="AG16" s="52">
        <v>87.3</v>
      </c>
      <c r="AH16" s="52"/>
      <c r="AI16" s="52">
        <v>46.3</v>
      </c>
      <c r="AJ16" s="52"/>
      <c r="AK16" s="52">
        <v>85.03</v>
      </c>
      <c r="AL16" s="54">
        <f t="shared" si="1"/>
        <v>76.09</v>
      </c>
      <c r="AM16" s="54">
        <f t="shared" si="2"/>
        <v>46.3</v>
      </c>
      <c r="AN16" s="55"/>
      <c r="AO16" s="52">
        <v>1006.6</v>
      </c>
      <c r="AP16" s="52"/>
      <c r="AQ16" s="52">
        <v>1006.6</v>
      </c>
      <c r="AR16" s="52"/>
      <c r="AS16" s="52">
        <v>1003.3</v>
      </c>
      <c r="AT16" s="52"/>
      <c r="AU16" s="56">
        <v>1002.7</v>
      </c>
      <c r="AV16" s="51" t="str">
        <f t="shared" si="11"/>
        <v/>
      </c>
      <c r="AW16" s="51">
        <f t="shared" si="12"/>
        <v>2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1</v>
      </c>
      <c r="BD16" s="51" t="str">
        <f t="shared" si="19"/>
        <v>WNW02</v>
      </c>
      <c r="BE16" s="177" t="s">
        <v>393</v>
      </c>
      <c r="BF16" s="181">
        <v>2</v>
      </c>
      <c r="BG16" s="114">
        <f t="shared" si="20"/>
        <v>27.299999999999997</v>
      </c>
      <c r="BH16" s="115">
        <f t="shared" si="21"/>
        <v>34.6</v>
      </c>
      <c r="BI16" s="450"/>
      <c r="BJ16" s="451" t="s">
        <v>331</v>
      </c>
      <c r="BK16" s="451"/>
      <c r="BL16" s="451" t="s">
        <v>387</v>
      </c>
      <c r="BM16" s="451"/>
      <c r="BN16" s="451" t="s">
        <v>321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29.2</v>
      </c>
      <c r="F17" s="51">
        <v>28.8</v>
      </c>
      <c r="G17" s="51">
        <v>28.2</v>
      </c>
      <c r="H17" s="51">
        <v>29.3</v>
      </c>
      <c r="I17" s="51">
        <v>35.799999999999997</v>
      </c>
      <c r="J17" s="51">
        <v>37.799999999999997</v>
      </c>
      <c r="K17" s="51">
        <v>34.6</v>
      </c>
      <c r="L17" s="51">
        <v>30</v>
      </c>
      <c r="M17" s="88">
        <f t="shared" si="0"/>
        <v>31.712500000000002</v>
      </c>
      <c r="N17" s="51">
        <v>28.2</v>
      </c>
      <c r="O17" s="76">
        <v>39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352</v>
      </c>
      <c r="W17" s="41" t="s">
        <v>326</v>
      </c>
      <c r="X17" s="41" t="s">
        <v>323</v>
      </c>
      <c r="Y17" s="41" t="s">
        <v>295</v>
      </c>
      <c r="Z17" s="41" t="s">
        <v>327</v>
      </c>
      <c r="AA17" s="41" t="s">
        <v>338</v>
      </c>
      <c r="AB17" s="41" t="s">
        <v>431</v>
      </c>
      <c r="AC17" s="37" t="s">
        <v>372</v>
      </c>
      <c r="AD17" s="52">
        <v>81.96</v>
      </c>
      <c r="AE17" s="52">
        <v>83.88</v>
      </c>
      <c r="AF17" s="52">
        <v>85.83</v>
      </c>
      <c r="AG17" s="52">
        <v>87.46</v>
      </c>
      <c r="AH17" s="52">
        <v>60.62</v>
      </c>
      <c r="AI17" s="52">
        <v>50.02</v>
      </c>
      <c r="AJ17" s="52">
        <v>62.16</v>
      </c>
      <c r="AK17" s="52">
        <v>77.8</v>
      </c>
      <c r="AL17" s="54">
        <f t="shared" si="1"/>
        <v>73.716249999999988</v>
      </c>
      <c r="AM17" s="54">
        <f t="shared" si="2"/>
        <v>50.02</v>
      </c>
      <c r="AN17" s="55">
        <v>1004.1</v>
      </c>
      <c r="AO17" s="52">
        <v>1003.3</v>
      </c>
      <c r="AP17" s="52">
        <v>1002.6</v>
      </c>
      <c r="AQ17" s="52">
        <v>1004.2</v>
      </c>
      <c r="AR17" s="52">
        <v>1003.4</v>
      </c>
      <c r="AS17" s="52">
        <v>1001.5</v>
      </c>
      <c r="AT17" s="52">
        <v>999.9</v>
      </c>
      <c r="AU17" s="56">
        <v>1001</v>
      </c>
      <c r="AV17" s="51">
        <f t="shared" si="11"/>
        <v>1</v>
      </c>
      <c r="AW17" s="51">
        <f t="shared" si="12"/>
        <v>2</v>
      </c>
      <c r="AX17" s="51">
        <f t="shared" si="13"/>
        <v>1</v>
      </c>
      <c r="AY17" s="51">
        <f t="shared" si="14"/>
        <v>1</v>
      </c>
      <c r="AZ17" s="51">
        <f t="shared" si="15"/>
        <v>2</v>
      </c>
      <c r="BA17" s="51">
        <f t="shared" si="16"/>
        <v>3</v>
      </c>
      <c r="BB17" s="51">
        <f t="shared" si="17"/>
        <v>5</v>
      </c>
      <c r="BC17" s="51">
        <f t="shared" si="18"/>
        <v>3</v>
      </c>
      <c r="BD17" s="51" t="str">
        <f t="shared" si="19"/>
        <v>E05</v>
      </c>
      <c r="BE17" s="177" t="s">
        <v>389</v>
      </c>
      <c r="BF17" s="181">
        <v>5</v>
      </c>
      <c r="BG17" s="114">
        <f t="shared" si="20"/>
        <v>28.875</v>
      </c>
      <c r="BH17" s="115">
        <f t="shared" si="21"/>
        <v>34.549999999999997</v>
      </c>
      <c r="BI17" s="450" t="s">
        <v>331</v>
      </c>
      <c r="BJ17" s="451" t="s">
        <v>320</v>
      </c>
      <c r="BK17" s="451" t="s">
        <v>383</v>
      </c>
      <c r="BL17" s="451" t="s">
        <v>331</v>
      </c>
      <c r="BM17" s="451" t="s">
        <v>321</v>
      </c>
      <c r="BN17" s="451" t="s">
        <v>375</v>
      </c>
      <c r="BO17" s="451" t="s">
        <v>375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28.5</v>
      </c>
      <c r="G18" s="51"/>
      <c r="H18" s="51">
        <v>28.2</v>
      </c>
      <c r="I18" s="51"/>
      <c r="J18" s="51">
        <v>38.299999999999997</v>
      </c>
      <c r="K18" s="51"/>
      <c r="L18" s="51">
        <v>31.6</v>
      </c>
      <c r="M18" s="88">
        <f t="shared" si="0"/>
        <v>31.65</v>
      </c>
      <c r="N18" s="51">
        <v>27.2</v>
      </c>
      <c r="O18" s="76">
        <v>38.299999999999997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376</v>
      </c>
      <c r="AB18" s="41"/>
      <c r="AC18" s="37" t="s">
        <v>329</v>
      </c>
      <c r="AD18" s="52"/>
      <c r="AE18" s="52">
        <v>88.95</v>
      </c>
      <c r="AF18" s="52"/>
      <c r="AG18" s="52">
        <v>88.93</v>
      </c>
      <c r="AH18" s="52"/>
      <c r="AI18" s="52">
        <v>46.14</v>
      </c>
      <c r="AJ18" s="52"/>
      <c r="AK18" s="52">
        <v>72.28</v>
      </c>
      <c r="AL18" s="54">
        <f t="shared" si="1"/>
        <v>74.074999999999989</v>
      </c>
      <c r="AM18" s="54">
        <f t="shared" si="2"/>
        <v>46.14</v>
      </c>
      <c r="AN18" s="55"/>
      <c r="AO18" s="52">
        <v>1005.2</v>
      </c>
      <c r="AP18" s="52"/>
      <c r="AQ18" s="52">
        <v>1005.3</v>
      </c>
      <c r="AR18" s="52"/>
      <c r="AS18" s="52">
        <v>1002.2</v>
      </c>
      <c r="AT18" s="52"/>
      <c r="AU18" s="56">
        <v>1002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E01</v>
      </c>
      <c r="BE18" s="177" t="s">
        <v>389</v>
      </c>
      <c r="BF18" s="181">
        <v>1</v>
      </c>
      <c r="BG18" s="114">
        <f t="shared" si="20"/>
        <v>28.35</v>
      </c>
      <c r="BH18" s="115">
        <f t="shared" si="21"/>
        <v>34.950000000000003</v>
      </c>
      <c r="BI18" s="450"/>
      <c r="BJ18" s="451" t="s">
        <v>331</v>
      </c>
      <c r="BK18" s="451"/>
      <c r="BL18" s="451" t="s">
        <v>309</v>
      </c>
      <c r="BM18" s="451"/>
      <c r="BN18" s="451" t="s">
        <v>321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29.8</v>
      </c>
      <c r="F19" s="51">
        <v>28.5</v>
      </c>
      <c r="G19" s="51">
        <v>29</v>
      </c>
      <c r="H19" s="51">
        <v>29.2</v>
      </c>
      <c r="I19" s="51">
        <v>31.4</v>
      </c>
      <c r="J19" s="51">
        <v>34.4</v>
      </c>
      <c r="K19" s="51">
        <v>34.200000000000003</v>
      </c>
      <c r="L19" s="51">
        <v>33.6</v>
      </c>
      <c r="M19" s="88">
        <f t="shared" si="0"/>
        <v>31.262499999999999</v>
      </c>
      <c r="N19" s="51">
        <v>28.7</v>
      </c>
      <c r="O19" s="76">
        <v>36.200000000000003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391</v>
      </c>
      <c r="W19" s="41" t="s">
        <v>326</v>
      </c>
      <c r="X19" s="41" t="s">
        <v>313</v>
      </c>
      <c r="Y19" s="41" t="s">
        <v>386</v>
      </c>
      <c r="Z19" s="41" t="s">
        <v>295</v>
      </c>
      <c r="AA19" s="41" t="s">
        <v>304</v>
      </c>
      <c r="AB19" s="41" t="s">
        <v>292</v>
      </c>
      <c r="AC19" s="37" t="s">
        <v>402</v>
      </c>
      <c r="AD19" s="52">
        <v>81.540000000000006</v>
      </c>
      <c r="AE19" s="52">
        <v>83.84</v>
      </c>
      <c r="AF19" s="52">
        <v>79.06</v>
      </c>
      <c r="AG19" s="52">
        <v>75.400000000000006</v>
      </c>
      <c r="AH19" s="52">
        <v>76.64</v>
      </c>
      <c r="AI19" s="52">
        <v>62.49</v>
      </c>
      <c r="AJ19" s="52">
        <v>68.61</v>
      </c>
      <c r="AK19" s="52">
        <v>63.06</v>
      </c>
      <c r="AL19" s="54">
        <f t="shared" si="1"/>
        <v>73.830000000000013</v>
      </c>
      <c r="AM19" s="54">
        <f t="shared" si="2"/>
        <v>62.49</v>
      </c>
      <c r="AN19" s="55">
        <v>1005.3</v>
      </c>
      <c r="AO19" s="52">
        <v>1005.8</v>
      </c>
      <c r="AP19" s="52">
        <v>1004.5</v>
      </c>
      <c r="AQ19" s="52">
        <v>1005.2</v>
      </c>
      <c r="AR19" s="52">
        <v>1006</v>
      </c>
      <c r="AS19" s="52">
        <v>1004.7</v>
      </c>
      <c r="AT19" s="52">
        <v>1002.4</v>
      </c>
      <c r="AU19" s="56">
        <v>1002.1</v>
      </c>
      <c r="AV19" s="51">
        <f t="shared" si="11"/>
        <v>1</v>
      </c>
      <c r="AW19" s="51">
        <f t="shared" si="12"/>
        <v>2</v>
      </c>
      <c r="AX19" s="51">
        <f t="shared" si="13"/>
        <v>2</v>
      </c>
      <c r="AY19" s="51">
        <f t="shared" si="14"/>
        <v>4</v>
      </c>
      <c r="AZ19" s="51">
        <f t="shared" si="15"/>
        <v>1</v>
      </c>
      <c r="BA19" s="51">
        <f t="shared" si="16"/>
        <v>1</v>
      </c>
      <c r="BB19" s="51">
        <f t="shared" si="17"/>
        <v>2</v>
      </c>
      <c r="BC19" s="51">
        <f t="shared" si="18"/>
        <v>1</v>
      </c>
      <c r="BD19" s="51" t="str">
        <f t="shared" si="19"/>
        <v>W04</v>
      </c>
      <c r="BE19" s="177" t="s">
        <v>317</v>
      </c>
      <c r="BF19" s="181">
        <v>4</v>
      </c>
      <c r="BG19" s="114">
        <f t="shared" si="20"/>
        <v>29.125</v>
      </c>
      <c r="BH19" s="115">
        <f t="shared" si="21"/>
        <v>33.4</v>
      </c>
      <c r="BI19" s="450" t="s">
        <v>321</v>
      </c>
      <c r="BJ19" s="451" t="s">
        <v>321</v>
      </c>
      <c r="BK19" s="451" t="s">
        <v>321</v>
      </c>
      <c r="BL19" s="451" t="s">
        <v>331</v>
      </c>
      <c r="BM19" s="451" t="s">
        <v>289</v>
      </c>
      <c r="BN19" s="451" t="s">
        <v>310</v>
      </c>
      <c r="BO19" s="451" t="s">
        <v>289</v>
      </c>
      <c r="BP19" s="452" t="s">
        <v>289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31.2</v>
      </c>
      <c r="F20" s="81">
        <v>30.4</v>
      </c>
      <c r="G20" s="81">
        <v>29.8</v>
      </c>
      <c r="H20" s="81">
        <v>30.7</v>
      </c>
      <c r="I20" s="81">
        <v>35.200000000000003</v>
      </c>
      <c r="J20" s="81">
        <v>38.4</v>
      </c>
      <c r="K20" s="81">
        <v>34.799999999999997</v>
      </c>
      <c r="L20" s="81">
        <v>33.4</v>
      </c>
      <c r="M20" s="98">
        <f t="shared" si="0"/>
        <v>32.987499999999997</v>
      </c>
      <c r="N20" s="81">
        <v>29.7</v>
      </c>
      <c r="O20" s="82">
        <v>39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354</v>
      </c>
      <c r="W20" s="63" t="s">
        <v>295</v>
      </c>
      <c r="X20" s="63" t="s">
        <v>319</v>
      </c>
      <c r="Y20" s="63" t="s">
        <v>319</v>
      </c>
      <c r="Z20" s="63" t="s">
        <v>298</v>
      </c>
      <c r="AA20" s="63" t="s">
        <v>295</v>
      </c>
      <c r="AB20" s="63" t="s">
        <v>423</v>
      </c>
      <c r="AC20" s="65" t="s">
        <v>329</v>
      </c>
      <c r="AD20" s="66">
        <v>70.09</v>
      </c>
      <c r="AE20" s="66">
        <v>78.319999999999993</v>
      </c>
      <c r="AF20" s="66">
        <v>79.17</v>
      </c>
      <c r="AG20" s="66">
        <v>75.19</v>
      </c>
      <c r="AH20" s="66">
        <v>54.35</v>
      </c>
      <c r="AI20" s="66">
        <v>47.57</v>
      </c>
      <c r="AJ20" s="66">
        <v>58.98</v>
      </c>
      <c r="AK20" s="66">
        <v>64.53</v>
      </c>
      <c r="AL20" s="99">
        <f t="shared" si="1"/>
        <v>66.025000000000006</v>
      </c>
      <c r="AM20" s="99">
        <f t="shared" si="2"/>
        <v>47.57</v>
      </c>
      <c r="AN20" s="67">
        <v>1004.4</v>
      </c>
      <c r="AO20" s="66">
        <v>1003.8</v>
      </c>
      <c r="AP20" s="66">
        <v>1003.3</v>
      </c>
      <c r="AQ20" s="66">
        <v>1004.7</v>
      </c>
      <c r="AR20" s="66">
        <v>1004.4</v>
      </c>
      <c r="AS20" s="66">
        <v>1001.9</v>
      </c>
      <c r="AT20" s="66">
        <v>1000.8</v>
      </c>
      <c r="AU20" s="68">
        <v>1001.5</v>
      </c>
      <c r="AV20" s="81">
        <f t="shared" si="11"/>
        <v>2</v>
      </c>
      <c r="AW20" s="81">
        <f t="shared" si="12"/>
        <v>1</v>
      </c>
      <c r="AX20" s="81">
        <f t="shared" si="13"/>
        <v>1</v>
      </c>
      <c r="AY20" s="81">
        <f t="shared" si="14"/>
        <v>1</v>
      </c>
      <c r="AZ20" s="81">
        <f t="shared" si="15"/>
        <v>2</v>
      </c>
      <c r="BA20" s="81">
        <f t="shared" si="16"/>
        <v>1</v>
      </c>
      <c r="BB20" s="81">
        <f t="shared" si="17"/>
        <v>3</v>
      </c>
      <c r="BC20" s="81">
        <f t="shared" si="18"/>
        <v>1</v>
      </c>
      <c r="BD20" s="81" t="str">
        <f t="shared" si="19"/>
        <v>NNW03</v>
      </c>
      <c r="BE20" s="178" t="s">
        <v>360</v>
      </c>
      <c r="BF20" s="182">
        <v>3</v>
      </c>
      <c r="BG20" s="114">
        <f t="shared" si="20"/>
        <v>30.524999999999999</v>
      </c>
      <c r="BH20" s="115">
        <f t="shared" si="21"/>
        <v>35.449999999999996</v>
      </c>
      <c r="BI20" s="462" t="s">
        <v>366</v>
      </c>
      <c r="BJ20" s="463" t="s">
        <v>306</v>
      </c>
      <c r="BK20" s="463" t="s">
        <v>296</v>
      </c>
      <c r="BL20" s="463" t="s">
        <v>309</v>
      </c>
      <c r="BM20" s="463" t="s">
        <v>306</v>
      </c>
      <c r="BN20" s="463" t="s">
        <v>396</v>
      </c>
      <c r="BO20" s="463" t="s">
        <v>310</v>
      </c>
      <c r="BP20" s="464" t="s">
        <v>310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31.1</v>
      </c>
      <c r="F21" s="84">
        <v>29.1</v>
      </c>
      <c r="G21" s="84">
        <v>31.5</v>
      </c>
      <c r="H21" s="84">
        <v>31.4</v>
      </c>
      <c r="I21" s="84">
        <v>36.200000000000003</v>
      </c>
      <c r="J21" s="84">
        <v>39.200000000000003</v>
      </c>
      <c r="K21" s="84">
        <v>39.1</v>
      </c>
      <c r="L21" s="84">
        <v>34</v>
      </c>
      <c r="M21" s="100">
        <f t="shared" si="0"/>
        <v>33.950000000000003</v>
      </c>
      <c r="N21" s="84">
        <v>28.6</v>
      </c>
      <c r="O21" s="85">
        <v>39.4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352</v>
      </c>
      <c r="W21" s="57" t="s">
        <v>284</v>
      </c>
      <c r="X21" s="57" t="s">
        <v>295</v>
      </c>
      <c r="Y21" s="57" t="s">
        <v>329</v>
      </c>
      <c r="Z21" s="57" t="s">
        <v>354</v>
      </c>
      <c r="AA21" s="57" t="s">
        <v>333</v>
      </c>
      <c r="AB21" s="57" t="s">
        <v>368</v>
      </c>
      <c r="AC21" s="59" t="s">
        <v>329</v>
      </c>
      <c r="AD21" s="60">
        <v>73.92</v>
      </c>
      <c r="AE21" s="60">
        <v>84.91</v>
      </c>
      <c r="AF21" s="60">
        <v>62.61</v>
      </c>
      <c r="AG21" s="60">
        <v>61.46</v>
      </c>
      <c r="AH21" s="60">
        <v>52.99</v>
      </c>
      <c r="AI21" s="60">
        <v>38.270000000000003</v>
      </c>
      <c r="AJ21" s="60">
        <v>40.630000000000003</v>
      </c>
      <c r="AK21" s="60">
        <v>63.14</v>
      </c>
      <c r="AL21" s="101">
        <f t="shared" si="1"/>
        <v>59.741249999999994</v>
      </c>
      <c r="AM21" s="101">
        <f t="shared" si="2"/>
        <v>38.270000000000003</v>
      </c>
      <c r="AN21" s="61">
        <v>1003.6</v>
      </c>
      <c r="AO21" s="60">
        <v>1003.6</v>
      </c>
      <c r="AP21" s="60">
        <v>1002.4</v>
      </c>
      <c r="AQ21" s="60">
        <v>1004.1</v>
      </c>
      <c r="AR21" s="60">
        <v>1003.6</v>
      </c>
      <c r="AS21" s="60">
        <v>1000.8</v>
      </c>
      <c r="AT21" s="60">
        <v>999.1</v>
      </c>
      <c r="AU21" s="62">
        <v>1000.2</v>
      </c>
      <c r="AV21" s="84">
        <f t="shared" si="11"/>
        <v>1</v>
      </c>
      <c r="AW21" s="84">
        <f t="shared" si="12"/>
        <v>0</v>
      </c>
      <c r="AX21" s="84">
        <f t="shared" si="13"/>
        <v>1</v>
      </c>
      <c r="AY21" s="84">
        <f t="shared" si="14"/>
        <v>1</v>
      </c>
      <c r="AZ21" s="84">
        <f t="shared" si="15"/>
        <v>2</v>
      </c>
      <c r="BA21" s="84">
        <f t="shared" si="16"/>
        <v>4</v>
      </c>
      <c r="BB21" s="84">
        <f t="shared" si="17"/>
        <v>5</v>
      </c>
      <c r="BC21" s="84">
        <f t="shared" si="18"/>
        <v>1</v>
      </c>
      <c r="BD21" s="84" t="str">
        <f t="shared" si="19"/>
        <v>SW05</v>
      </c>
      <c r="BE21" s="179" t="s">
        <v>297</v>
      </c>
      <c r="BF21" s="183">
        <v>5</v>
      </c>
      <c r="BG21" s="110">
        <f t="shared" si="20"/>
        <v>30.774999999999999</v>
      </c>
      <c r="BH21" s="111">
        <f t="shared" si="21"/>
        <v>37.125</v>
      </c>
      <c r="BI21" s="450" t="s">
        <v>309</v>
      </c>
      <c r="BJ21" s="451" t="s">
        <v>309</v>
      </c>
      <c r="BK21" s="451" t="s">
        <v>309</v>
      </c>
      <c r="BL21" s="451" t="s">
        <v>387</v>
      </c>
      <c r="BM21" s="451" t="s">
        <v>314</v>
      </c>
      <c r="BN21" s="451" t="s">
        <v>306</v>
      </c>
      <c r="BO21" s="451" t="s">
        <v>321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32</v>
      </c>
      <c r="F22" s="51">
        <v>30.5</v>
      </c>
      <c r="G22" s="51">
        <v>30.3</v>
      </c>
      <c r="H22" s="51">
        <v>31.1</v>
      </c>
      <c r="I22" s="51">
        <v>35.299999999999997</v>
      </c>
      <c r="J22" s="51">
        <v>38.1</v>
      </c>
      <c r="K22" s="51">
        <v>36.5</v>
      </c>
      <c r="L22" s="51">
        <v>33.4</v>
      </c>
      <c r="M22" s="88">
        <f t="shared" si="0"/>
        <v>33.4</v>
      </c>
      <c r="N22" s="51">
        <v>30.2</v>
      </c>
      <c r="O22" s="76">
        <v>38.5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327</v>
      </c>
      <c r="W22" s="41" t="s">
        <v>323</v>
      </c>
      <c r="X22" s="41" t="s">
        <v>355</v>
      </c>
      <c r="Y22" s="41" t="s">
        <v>402</v>
      </c>
      <c r="Z22" s="41" t="s">
        <v>326</v>
      </c>
      <c r="AA22" s="41" t="s">
        <v>380</v>
      </c>
      <c r="AB22" s="41" t="s">
        <v>401</v>
      </c>
      <c r="AC22" s="37" t="s">
        <v>376</v>
      </c>
      <c r="AD22" s="52">
        <v>69.83</v>
      </c>
      <c r="AE22" s="52">
        <v>74.709999999999994</v>
      </c>
      <c r="AF22" s="52">
        <v>70.349999999999994</v>
      </c>
      <c r="AG22" s="52">
        <v>76.59</v>
      </c>
      <c r="AH22" s="52">
        <v>56.02</v>
      </c>
      <c r="AI22" s="52">
        <v>42.37</v>
      </c>
      <c r="AJ22" s="52">
        <v>51.82</v>
      </c>
      <c r="AK22" s="52">
        <v>61.9</v>
      </c>
      <c r="AL22" s="54">
        <f t="shared" si="1"/>
        <v>62.948749999999997</v>
      </c>
      <c r="AM22" s="54">
        <f t="shared" si="2"/>
        <v>42.37</v>
      </c>
      <c r="AN22" s="55">
        <v>1005.5</v>
      </c>
      <c r="AO22" s="52">
        <v>1005.5</v>
      </c>
      <c r="AP22" s="52">
        <v>1004.6</v>
      </c>
      <c r="AQ22" s="52">
        <v>1005.5</v>
      </c>
      <c r="AR22" s="52">
        <v>1004.8</v>
      </c>
      <c r="AS22" s="52">
        <v>1002.7</v>
      </c>
      <c r="AT22" s="52">
        <v>1001.3</v>
      </c>
      <c r="AU22" s="56">
        <v>1001.3</v>
      </c>
      <c r="AV22" s="51">
        <f t="shared" si="11"/>
        <v>2</v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2</v>
      </c>
      <c r="BA22" s="51">
        <f t="shared" si="16"/>
        <v>2</v>
      </c>
      <c r="BB22" s="51">
        <f t="shared" si="17"/>
        <v>2</v>
      </c>
      <c r="BC22" s="51">
        <f t="shared" si="18"/>
        <v>1</v>
      </c>
      <c r="BD22" s="51" t="str">
        <f t="shared" si="19"/>
        <v>W02</v>
      </c>
      <c r="BE22" s="177" t="s">
        <v>317</v>
      </c>
      <c r="BF22" s="181">
        <v>2</v>
      </c>
      <c r="BG22" s="114">
        <f t="shared" si="20"/>
        <v>30.975000000000001</v>
      </c>
      <c r="BH22" s="115">
        <f t="shared" si="21"/>
        <v>35.825000000000003</v>
      </c>
      <c r="BI22" s="450" t="s">
        <v>339</v>
      </c>
      <c r="BJ22" s="451" t="s">
        <v>306</v>
      </c>
      <c r="BK22" s="451" t="s">
        <v>331</v>
      </c>
      <c r="BL22" s="451" t="s">
        <v>309</v>
      </c>
      <c r="BM22" s="451" t="s">
        <v>397</v>
      </c>
      <c r="BN22" s="451" t="s">
        <v>383</v>
      </c>
      <c r="BO22" s="451" t="s">
        <v>320</v>
      </c>
      <c r="BP22" s="452" t="s">
        <v>309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28.7</v>
      </c>
      <c r="G23" s="51"/>
      <c r="H23" s="51">
        <v>28.2</v>
      </c>
      <c r="I23" s="51"/>
      <c r="J23" s="51">
        <v>40.1</v>
      </c>
      <c r="K23" s="51"/>
      <c r="L23" s="51">
        <v>32.5</v>
      </c>
      <c r="M23" s="88">
        <f t="shared" si="0"/>
        <v>32.375</v>
      </c>
      <c r="N23" s="51">
        <v>27.7</v>
      </c>
      <c r="O23" s="76">
        <v>40.5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298</v>
      </c>
      <c r="AB23" s="41"/>
      <c r="AC23" s="37" t="s">
        <v>326</v>
      </c>
      <c r="AD23" s="52"/>
      <c r="AE23" s="52">
        <v>84.36</v>
      </c>
      <c r="AF23" s="52"/>
      <c r="AG23" s="52">
        <v>94.88</v>
      </c>
      <c r="AH23" s="52"/>
      <c r="AI23" s="52">
        <v>35.369999999999997</v>
      </c>
      <c r="AJ23" s="52"/>
      <c r="AK23" s="52">
        <v>65.11</v>
      </c>
      <c r="AL23" s="54">
        <f t="shared" si="1"/>
        <v>69.930000000000007</v>
      </c>
      <c r="AM23" s="54">
        <f t="shared" si="2"/>
        <v>35.369999999999997</v>
      </c>
      <c r="AN23" s="55"/>
      <c r="AO23" s="52">
        <v>1004.1</v>
      </c>
      <c r="AP23" s="52"/>
      <c r="AQ23" s="52">
        <v>1004.6</v>
      </c>
      <c r="AR23" s="52"/>
      <c r="AS23" s="52">
        <v>1001.6</v>
      </c>
      <c r="AT23" s="52"/>
      <c r="AU23" s="56">
        <v>1000.9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2</v>
      </c>
      <c r="BD23" s="51" t="str">
        <f t="shared" si="19"/>
        <v>SSW02</v>
      </c>
      <c r="BE23" s="177" t="s">
        <v>299</v>
      </c>
      <c r="BF23" s="181">
        <v>2</v>
      </c>
      <c r="BG23" s="114">
        <f t="shared" si="20"/>
        <v>28.45</v>
      </c>
      <c r="BH23" s="115">
        <f t="shared" si="21"/>
        <v>36.299999999999997</v>
      </c>
      <c r="BI23" s="450"/>
      <c r="BJ23" s="451" t="s">
        <v>314</v>
      </c>
      <c r="BK23" s="451"/>
      <c r="BL23" s="451" t="s">
        <v>309</v>
      </c>
      <c r="BM23" s="451"/>
      <c r="BN23" s="451" t="s">
        <v>366</v>
      </c>
      <c r="BO23" s="451"/>
      <c r="BP23" s="452" t="s">
        <v>314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32.4</v>
      </c>
      <c r="G24" s="51"/>
      <c r="H24" s="51">
        <v>30.3</v>
      </c>
      <c r="I24" s="51"/>
      <c r="J24" s="51">
        <v>35.299999999999997</v>
      </c>
      <c r="K24" s="51"/>
      <c r="L24" s="51">
        <v>32.5</v>
      </c>
      <c r="M24" s="88">
        <f t="shared" si="0"/>
        <v>32.625</v>
      </c>
      <c r="N24" s="51">
        <v>29.9</v>
      </c>
      <c r="O24" s="76">
        <v>35.299999999999997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333</v>
      </c>
      <c r="X24" s="41"/>
      <c r="Y24" s="41" t="s">
        <v>319</v>
      </c>
      <c r="Z24" s="41"/>
      <c r="AA24" s="41" t="s">
        <v>401</v>
      </c>
      <c r="AB24" s="41"/>
      <c r="AC24" s="37" t="s">
        <v>356</v>
      </c>
      <c r="AD24" s="52"/>
      <c r="AE24" s="52">
        <v>61.68</v>
      </c>
      <c r="AF24" s="52"/>
      <c r="AG24" s="52">
        <v>78.77</v>
      </c>
      <c r="AH24" s="52"/>
      <c r="AI24" s="52">
        <v>64.17</v>
      </c>
      <c r="AJ24" s="52"/>
      <c r="AK24" s="52">
        <v>72.010000000000005</v>
      </c>
      <c r="AL24" s="54">
        <f>IF(COUNT(AE24,AG24,AI24,AK24)&gt;2,AVERAGE(AD24:AK24),"")</f>
        <v>69.157499999999999</v>
      </c>
      <c r="AM24" s="54">
        <f>IF(COUNT(AE24,AG24,AI24,AK24)&gt;2,MIN(AD24:AK24),"")</f>
        <v>61.68</v>
      </c>
      <c r="AN24" s="55"/>
      <c r="AO24" s="52">
        <v>1004.2</v>
      </c>
      <c r="AP24" s="52"/>
      <c r="AQ24" s="52">
        <v>1005.1</v>
      </c>
      <c r="AR24" s="52"/>
      <c r="AS24" s="52">
        <v>1003.2</v>
      </c>
      <c r="AT24" s="52"/>
      <c r="AU24" s="56">
        <v>1002.2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4</v>
      </c>
      <c r="BG24" s="114">
        <f t="shared" si="20"/>
        <v>31.35</v>
      </c>
      <c r="BH24" s="115">
        <f t="shared" si="21"/>
        <v>33.9</v>
      </c>
      <c r="BI24" s="450"/>
      <c r="BJ24" s="451" t="s">
        <v>296</v>
      </c>
      <c r="BK24" s="451"/>
      <c r="BL24" s="451" t="s">
        <v>310</v>
      </c>
      <c r="BM24" s="451"/>
      <c r="BN24" s="451" t="s">
        <v>285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31.7</v>
      </c>
      <c r="F25" s="78">
        <v>31.1</v>
      </c>
      <c r="G25" s="78">
        <v>30.2</v>
      </c>
      <c r="H25" s="78">
        <v>31</v>
      </c>
      <c r="I25" s="78">
        <v>35.1</v>
      </c>
      <c r="J25" s="78">
        <v>38.1</v>
      </c>
      <c r="K25" s="78">
        <v>36.200000000000003</v>
      </c>
      <c r="L25" s="78">
        <v>33.299999999999997</v>
      </c>
      <c r="M25" s="89">
        <f t="shared" si="0"/>
        <v>33.337499999999999</v>
      </c>
      <c r="N25" s="78">
        <v>29.1</v>
      </c>
      <c r="O25" s="79">
        <v>38.299999999999997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391</v>
      </c>
      <c r="W25" s="69" t="s">
        <v>327</v>
      </c>
      <c r="X25" s="69" t="s">
        <v>390</v>
      </c>
      <c r="Y25" s="69" t="s">
        <v>326</v>
      </c>
      <c r="Z25" s="69" t="s">
        <v>395</v>
      </c>
      <c r="AA25" s="69" t="s">
        <v>428</v>
      </c>
      <c r="AB25" s="69" t="s">
        <v>304</v>
      </c>
      <c r="AC25" s="71" t="s">
        <v>369</v>
      </c>
      <c r="AD25" s="72">
        <v>71.02</v>
      </c>
      <c r="AE25" s="72">
        <v>72.62</v>
      </c>
      <c r="AF25" s="72">
        <v>78.290000000000006</v>
      </c>
      <c r="AG25" s="72">
        <v>71.319999999999993</v>
      </c>
      <c r="AH25" s="72">
        <v>54.33</v>
      </c>
      <c r="AI25" s="72">
        <v>50.1</v>
      </c>
      <c r="AJ25" s="72">
        <v>59.3</v>
      </c>
      <c r="AK25" s="72">
        <v>62.25</v>
      </c>
      <c r="AL25" s="87">
        <f t="shared" si="1"/>
        <v>64.903750000000002</v>
      </c>
      <c r="AM25" s="87">
        <f t="shared" si="2"/>
        <v>50.1</v>
      </c>
      <c r="AN25" s="73">
        <v>1004</v>
      </c>
      <c r="AO25" s="72">
        <v>1003.5</v>
      </c>
      <c r="AP25" s="72">
        <v>1002.8</v>
      </c>
      <c r="AQ25" s="72">
        <v>1003.9</v>
      </c>
      <c r="AR25" s="72">
        <v>1003.7</v>
      </c>
      <c r="AS25" s="72">
        <v>1001.6</v>
      </c>
      <c r="AT25" s="72">
        <v>999.7</v>
      </c>
      <c r="AU25" s="74">
        <v>1000.5</v>
      </c>
      <c r="AV25" s="78">
        <f t="shared" ref="AV25:BC25" si="22">IF(RIGHT(V25,2)="","",IF(RIGHT(V25,2)="LG",0,INT(RIGHT(V25,2))))</f>
        <v>1</v>
      </c>
      <c r="AW25" s="78">
        <f t="shared" si="22"/>
        <v>2</v>
      </c>
      <c r="AX25" s="78">
        <f t="shared" si="22"/>
        <v>1</v>
      </c>
      <c r="AY25" s="78">
        <f t="shared" si="22"/>
        <v>2</v>
      </c>
      <c r="AZ25" s="78">
        <f t="shared" si="22"/>
        <v>3</v>
      </c>
      <c r="BA25" s="78">
        <f t="shared" si="22"/>
        <v>4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NE04</v>
      </c>
      <c r="BE25" s="180" t="s">
        <v>404</v>
      </c>
      <c r="BF25" s="184">
        <v>4</v>
      </c>
      <c r="BG25" s="203">
        <f t="shared" si="20"/>
        <v>31</v>
      </c>
      <c r="BH25" s="204">
        <f t="shared" si="21"/>
        <v>35.674999999999997</v>
      </c>
      <c r="BI25" s="453" t="s">
        <v>285</v>
      </c>
      <c r="BJ25" s="454" t="s">
        <v>285</v>
      </c>
      <c r="BK25" s="454" t="s">
        <v>312</v>
      </c>
      <c r="BL25" s="454" t="s">
        <v>310</v>
      </c>
      <c r="BM25" s="454" t="s">
        <v>325</v>
      </c>
      <c r="BN25" s="454" t="s">
        <v>293</v>
      </c>
      <c r="BO25" s="454" t="s">
        <v>289</v>
      </c>
      <c r="BP25" s="455" t="s">
        <v>314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BP26"/>
  <sheetViews>
    <sheetView workbookViewId="0">
      <pane xSplit="4" ySplit="3" topLeftCell="AH4" activePane="bottomRight" state="frozen"/>
      <selection activeCell="K19" sqref="K19"/>
      <selection pane="topRight" activeCell="K19" sqref="K19"/>
      <selection pane="bottomLeft" activeCell="K19" sqref="K19"/>
      <selection pane="bottomRight" activeCell="BG4" sqref="BG4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6" width="6.5" style="22" customWidth="1"/>
    <col min="47" max="47" width="6" style="22" customWidth="1"/>
    <col min="48" max="53" width="9.33203125" style="16" hidden="1" customWidth="1"/>
    <col min="54" max="54" width="6" style="16" hidden="1" customWidth="1"/>
    <col min="55" max="56" width="0.1640625" style="16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45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7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27.5</v>
      </c>
      <c r="F4" s="41">
        <v>25.8</v>
      </c>
      <c r="G4" s="41">
        <v>25.3</v>
      </c>
      <c r="H4" s="41">
        <v>25.4</v>
      </c>
      <c r="I4" s="41">
        <v>30</v>
      </c>
      <c r="J4" s="41">
        <v>34.200000000000003</v>
      </c>
      <c r="K4" s="41">
        <v>27</v>
      </c>
      <c r="L4" s="41">
        <v>25.4</v>
      </c>
      <c r="M4" s="88">
        <f t="shared" ref="M4:M25" si="0">IF(COUNT(F4,H4,J4,L4)&gt;=3,AVERAGE(E4:L4),"")</f>
        <v>27.574999999999999</v>
      </c>
      <c r="N4" s="41">
        <v>25.1</v>
      </c>
      <c r="O4" s="53">
        <v>35</v>
      </c>
      <c r="P4" s="41">
        <v>42</v>
      </c>
      <c r="Q4" s="41">
        <v>44</v>
      </c>
      <c r="R4" s="41">
        <v>44</v>
      </c>
      <c r="S4" s="41">
        <v>56</v>
      </c>
      <c r="T4" s="38">
        <v>56.3</v>
      </c>
      <c r="U4" s="41">
        <v>56.3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93.19</v>
      </c>
      <c r="AE4" s="52">
        <v>95.36</v>
      </c>
      <c r="AF4" s="52">
        <v>95.34</v>
      </c>
      <c r="AG4" s="52">
        <v>98.82</v>
      </c>
      <c r="AH4" s="52">
        <v>86.5</v>
      </c>
      <c r="AI4" s="52">
        <v>72.3</v>
      </c>
      <c r="AJ4" s="52">
        <v>92.61</v>
      </c>
      <c r="AK4" s="52">
        <v>98.82</v>
      </c>
      <c r="AL4" s="54">
        <f t="shared" ref="AL4:AL25" si="1">IF(COUNT(AE4,AG4,AI4,AK4)&gt;2,AVERAGE(AD4:AK4),"")</f>
        <v>91.617500000000007</v>
      </c>
      <c r="AM4" s="54">
        <f t="shared" ref="AM4:AM25" si="2">IF(COUNT(AE4,AG4,AI4,AK4)&gt;2,MIN(AD4:AK4),"")</f>
        <v>72.3</v>
      </c>
      <c r="AN4" s="55">
        <v>1003.7</v>
      </c>
      <c r="AO4" s="52">
        <v>1003.1</v>
      </c>
      <c r="AP4" s="52">
        <v>1002</v>
      </c>
      <c r="AQ4" s="52">
        <v>1003.2</v>
      </c>
      <c r="AR4" s="52">
        <v>1003.2</v>
      </c>
      <c r="AS4" s="52">
        <v>1001.6</v>
      </c>
      <c r="AT4" s="52">
        <v>1001.9</v>
      </c>
      <c r="AU4" s="56">
        <v>1003</v>
      </c>
      <c r="AV4" s="51">
        <f t="shared" ref="AV4:BC9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25" si="5">IF(COUNT(F4,H4)&gt;=1,AVERAGE(E4:H4),"")</f>
        <v>26</v>
      </c>
      <c r="BH4" s="446">
        <f t="shared" ref="BH4:BH25" si="6">IF(COUNT(J4,L4)&gt;=1,AVERAGE(I4:L4),"")</f>
        <v>29.15</v>
      </c>
      <c r="BI4" s="459" t="s">
        <v>387</v>
      </c>
      <c r="BJ4" s="460" t="s">
        <v>387</v>
      </c>
      <c r="BK4" s="460" t="s">
        <v>387</v>
      </c>
      <c r="BL4" s="460" t="s">
        <v>387</v>
      </c>
      <c r="BM4" s="460" t="s">
        <v>306</v>
      </c>
      <c r="BN4" s="460" t="s">
        <v>324</v>
      </c>
      <c r="BO4" s="460" t="s">
        <v>331</v>
      </c>
      <c r="BP4" s="461" t="s">
        <v>438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28.5</v>
      </c>
      <c r="G5" s="41"/>
      <c r="H5" s="41">
        <v>27</v>
      </c>
      <c r="I5" s="41"/>
      <c r="J5" s="41">
        <v>33.5</v>
      </c>
      <c r="K5" s="41"/>
      <c r="L5" s="41">
        <v>25.8</v>
      </c>
      <c r="M5" s="88">
        <f t="shared" si="0"/>
        <v>28.7</v>
      </c>
      <c r="N5" s="41">
        <v>25.6</v>
      </c>
      <c r="O5" s="53">
        <v>33.5</v>
      </c>
      <c r="P5" s="41" t="s">
        <v>301</v>
      </c>
      <c r="Q5" s="41" t="s">
        <v>301</v>
      </c>
      <c r="R5" s="41" t="s">
        <v>301</v>
      </c>
      <c r="S5" s="41">
        <v>67</v>
      </c>
      <c r="T5" s="38">
        <v>66.8</v>
      </c>
      <c r="U5" s="41">
        <v>66.8</v>
      </c>
      <c r="V5" s="41"/>
      <c r="W5" s="41" t="s">
        <v>284</v>
      </c>
      <c r="X5" s="41"/>
      <c r="Y5" s="41" t="s">
        <v>284</v>
      </c>
      <c r="Z5" s="41"/>
      <c r="AA5" s="41" t="s">
        <v>302</v>
      </c>
      <c r="AB5" s="41"/>
      <c r="AC5" s="37" t="s">
        <v>354</v>
      </c>
      <c r="AD5" s="52"/>
      <c r="AE5" s="52">
        <v>92.69</v>
      </c>
      <c r="AF5" s="52"/>
      <c r="AG5" s="52">
        <v>93.16</v>
      </c>
      <c r="AH5" s="52"/>
      <c r="AI5" s="52">
        <v>74.319999999999993</v>
      </c>
      <c r="AJ5" s="52"/>
      <c r="AK5" s="52">
        <v>96.5</v>
      </c>
      <c r="AL5" s="54">
        <f t="shared" si="1"/>
        <v>89.16749999999999</v>
      </c>
      <c r="AM5" s="54">
        <f t="shared" si="2"/>
        <v>74.319999999999993</v>
      </c>
      <c r="AN5" s="55"/>
      <c r="AO5" s="52">
        <v>1003</v>
      </c>
      <c r="AP5" s="52"/>
      <c r="AQ5" s="52">
        <v>1003.4</v>
      </c>
      <c r="AR5" s="52"/>
      <c r="AS5" s="52">
        <v>1002.9</v>
      </c>
      <c r="AT5" s="52"/>
      <c r="AU5" s="56">
        <v>1003.1</v>
      </c>
      <c r="AV5" s="51" t="str">
        <f t="shared" si="3"/>
        <v/>
      </c>
      <c r="AW5" s="51">
        <f t="shared" si="3"/>
        <v>0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NW02</v>
      </c>
      <c r="BE5" s="177" t="s">
        <v>342</v>
      </c>
      <c r="BF5" s="181">
        <v>2</v>
      </c>
      <c r="BG5" s="114">
        <f t="shared" si="5"/>
        <v>27.75</v>
      </c>
      <c r="BH5" s="446">
        <f t="shared" si="6"/>
        <v>29.65</v>
      </c>
      <c r="BI5" s="450"/>
      <c r="BJ5" s="451" t="s">
        <v>309</v>
      </c>
      <c r="BK5" s="451"/>
      <c r="BL5" s="451" t="s">
        <v>331</v>
      </c>
      <c r="BM5" s="451"/>
      <c r="BN5" s="451" t="s">
        <v>321</v>
      </c>
      <c r="BO5" s="451"/>
      <c r="BP5" s="452" t="s">
        <v>433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29.5</v>
      </c>
      <c r="G6" s="41"/>
      <c r="H6" s="41">
        <v>29.3</v>
      </c>
      <c r="I6" s="41"/>
      <c r="J6" s="41">
        <v>33.700000000000003</v>
      </c>
      <c r="K6" s="41"/>
      <c r="L6" s="41">
        <v>28</v>
      </c>
      <c r="M6" s="88">
        <f t="shared" si="0"/>
        <v>30.125</v>
      </c>
      <c r="N6" s="41">
        <v>27.7</v>
      </c>
      <c r="O6" s="53">
        <v>35</v>
      </c>
      <c r="P6" s="41" t="s">
        <v>301</v>
      </c>
      <c r="Q6" s="41" t="s">
        <v>301</v>
      </c>
      <c r="R6" s="41" t="s">
        <v>301</v>
      </c>
      <c r="S6" s="41">
        <v>12</v>
      </c>
      <c r="T6" s="38">
        <v>12.1</v>
      </c>
      <c r="U6" s="41">
        <v>12.1</v>
      </c>
      <c r="V6" s="41"/>
      <c r="W6" s="41" t="s">
        <v>328</v>
      </c>
      <c r="X6" s="41"/>
      <c r="Y6" s="41" t="s">
        <v>284</v>
      </c>
      <c r="Z6" s="41"/>
      <c r="AA6" s="41" t="s">
        <v>313</v>
      </c>
      <c r="AB6" s="41"/>
      <c r="AC6" s="37" t="s">
        <v>284</v>
      </c>
      <c r="AD6" s="52"/>
      <c r="AE6" s="52">
        <v>84.95</v>
      </c>
      <c r="AF6" s="52"/>
      <c r="AG6" s="52">
        <v>90.06</v>
      </c>
      <c r="AH6" s="52"/>
      <c r="AI6" s="52">
        <v>67.31</v>
      </c>
      <c r="AJ6" s="52"/>
      <c r="AK6" s="52">
        <v>85.3</v>
      </c>
      <c r="AL6" s="54">
        <f t="shared" si="1"/>
        <v>81.905000000000001</v>
      </c>
      <c r="AM6" s="54">
        <f t="shared" si="2"/>
        <v>67.31</v>
      </c>
      <c r="AN6" s="55"/>
      <c r="AO6" s="52">
        <v>1001.9</v>
      </c>
      <c r="AP6" s="52"/>
      <c r="AQ6" s="52">
        <v>1002.9</v>
      </c>
      <c r="AR6" s="52"/>
      <c r="AS6" s="52">
        <v>1002</v>
      </c>
      <c r="AT6" s="52"/>
      <c r="AU6" s="56">
        <v>1001.9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0</v>
      </c>
      <c r="BD6" s="51" t="str">
        <f t="shared" si="4"/>
        <v>SW02</v>
      </c>
      <c r="BE6" s="177" t="s">
        <v>297</v>
      </c>
      <c r="BF6" s="181">
        <v>2</v>
      </c>
      <c r="BG6" s="114">
        <f t="shared" si="5"/>
        <v>29.4</v>
      </c>
      <c r="BH6" s="446">
        <f t="shared" si="6"/>
        <v>30.85</v>
      </c>
      <c r="BI6" s="450"/>
      <c r="BJ6" s="451" t="s">
        <v>309</v>
      </c>
      <c r="BK6" s="451"/>
      <c r="BL6" s="451" t="s">
        <v>309</v>
      </c>
      <c r="BM6" s="451"/>
      <c r="BN6" s="451" t="s">
        <v>293</v>
      </c>
      <c r="BO6" s="451"/>
      <c r="BP6" s="452" t="s">
        <v>387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27.6</v>
      </c>
      <c r="G7" s="51"/>
      <c r="H7" s="51">
        <v>27</v>
      </c>
      <c r="I7" s="51"/>
      <c r="J7" s="51">
        <v>33.5</v>
      </c>
      <c r="K7" s="51"/>
      <c r="L7" s="51">
        <v>25.7</v>
      </c>
      <c r="M7" s="88">
        <f t="shared" si="0"/>
        <v>28.45</v>
      </c>
      <c r="N7" s="51">
        <v>25.7</v>
      </c>
      <c r="O7" s="76">
        <v>34.5</v>
      </c>
      <c r="P7" s="41" t="s">
        <v>301</v>
      </c>
      <c r="Q7" s="41" t="s">
        <v>301</v>
      </c>
      <c r="R7" s="41" t="s">
        <v>301</v>
      </c>
      <c r="S7" s="41">
        <v>23</v>
      </c>
      <c r="T7" s="38">
        <v>23.3</v>
      </c>
      <c r="U7" s="41">
        <v>23.3</v>
      </c>
      <c r="V7" s="41"/>
      <c r="W7" s="41" t="s">
        <v>284</v>
      </c>
      <c r="X7" s="41"/>
      <c r="Y7" s="41" t="s">
        <v>284</v>
      </c>
      <c r="Z7" s="41"/>
      <c r="AA7" s="41" t="s">
        <v>284</v>
      </c>
      <c r="AB7" s="41"/>
      <c r="AC7" s="37" t="s">
        <v>284</v>
      </c>
      <c r="AD7" s="52"/>
      <c r="AE7" s="52">
        <v>92.1</v>
      </c>
      <c r="AF7" s="52"/>
      <c r="AG7" s="52">
        <v>91.52</v>
      </c>
      <c r="AH7" s="52"/>
      <c r="AI7" s="52">
        <v>67.67</v>
      </c>
      <c r="AJ7" s="52"/>
      <c r="AK7" s="52">
        <v>94.78</v>
      </c>
      <c r="AL7" s="54">
        <f t="shared" si="1"/>
        <v>86.517500000000013</v>
      </c>
      <c r="AM7" s="54">
        <f t="shared" si="2"/>
        <v>67.67</v>
      </c>
      <c r="AN7" s="55"/>
      <c r="AO7" s="52">
        <v>1002.5</v>
      </c>
      <c r="AP7" s="52"/>
      <c r="AQ7" s="52">
        <v>1002.8</v>
      </c>
      <c r="AR7" s="52"/>
      <c r="AS7" s="52">
        <v>1003</v>
      </c>
      <c r="AT7" s="52"/>
      <c r="AU7" s="56">
        <v>1002.8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0</v>
      </c>
      <c r="BD7" s="51" t="str">
        <f t="shared" si="4"/>
        <v>LG</v>
      </c>
      <c r="BE7" s="177"/>
      <c r="BF7" s="181">
        <v>0</v>
      </c>
      <c r="BG7" s="114">
        <f t="shared" si="5"/>
        <v>27.3</v>
      </c>
      <c r="BH7" s="446">
        <f t="shared" si="6"/>
        <v>29.6</v>
      </c>
      <c r="BI7" s="450"/>
      <c r="BJ7" s="451" t="s">
        <v>309</v>
      </c>
      <c r="BK7" s="451"/>
      <c r="BL7" s="451" t="s">
        <v>309</v>
      </c>
      <c r="BM7" s="451"/>
      <c r="BN7" s="451" t="s">
        <v>331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</v>
      </c>
      <c r="F8" s="51">
        <v>28.4</v>
      </c>
      <c r="G8" s="51">
        <v>28.2</v>
      </c>
      <c r="H8" s="51">
        <v>28.2</v>
      </c>
      <c r="I8" s="51">
        <v>30.9</v>
      </c>
      <c r="J8" s="51">
        <v>33.6</v>
      </c>
      <c r="K8" s="51">
        <v>31</v>
      </c>
      <c r="L8" s="51">
        <v>26.6</v>
      </c>
      <c r="M8" s="88">
        <f t="shared" si="0"/>
        <v>29.487499999999997</v>
      </c>
      <c r="N8" s="51">
        <v>26.6</v>
      </c>
      <c r="O8" s="76">
        <v>35.200000000000003</v>
      </c>
      <c r="P8" s="41">
        <v>2</v>
      </c>
      <c r="Q8" s="41">
        <v>2</v>
      </c>
      <c r="R8" s="41">
        <v>2</v>
      </c>
      <c r="S8" s="41">
        <v>6</v>
      </c>
      <c r="T8" s="38">
        <v>5.7</v>
      </c>
      <c r="U8" s="41">
        <v>5.7</v>
      </c>
      <c r="V8" s="41" t="s">
        <v>401</v>
      </c>
      <c r="W8" s="41" t="s">
        <v>390</v>
      </c>
      <c r="X8" s="41" t="s">
        <v>316</v>
      </c>
      <c r="Y8" s="41" t="s">
        <v>390</v>
      </c>
      <c r="Z8" s="41" t="s">
        <v>313</v>
      </c>
      <c r="AA8" s="41" t="s">
        <v>313</v>
      </c>
      <c r="AB8" s="41" t="s">
        <v>395</v>
      </c>
      <c r="AC8" s="37" t="s">
        <v>313</v>
      </c>
      <c r="AD8" s="52">
        <v>90.57</v>
      </c>
      <c r="AE8" s="52">
        <v>88.95</v>
      </c>
      <c r="AF8" s="52">
        <v>92.13</v>
      </c>
      <c r="AG8" s="52">
        <v>88.93</v>
      </c>
      <c r="AH8" s="52">
        <v>79.790000000000006</v>
      </c>
      <c r="AI8" s="52">
        <v>67.290000000000006</v>
      </c>
      <c r="AJ8" s="52">
        <v>65.98</v>
      </c>
      <c r="AK8" s="52">
        <v>88.28</v>
      </c>
      <c r="AL8" s="54">
        <f t="shared" si="1"/>
        <v>82.74</v>
      </c>
      <c r="AM8" s="54">
        <f t="shared" si="2"/>
        <v>65.98</v>
      </c>
      <c r="AN8" s="55">
        <v>1002.8</v>
      </c>
      <c r="AO8" s="52">
        <v>1002.3</v>
      </c>
      <c r="AP8" s="52">
        <v>1001.9</v>
      </c>
      <c r="AQ8" s="52">
        <v>1002.9</v>
      </c>
      <c r="AR8" s="52">
        <v>1003</v>
      </c>
      <c r="AS8" s="52">
        <v>1002.4</v>
      </c>
      <c r="AT8" s="52">
        <v>1001</v>
      </c>
      <c r="AU8" s="56">
        <v>1002.8</v>
      </c>
      <c r="AV8" s="51">
        <f t="shared" si="3"/>
        <v>2</v>
      </c>
      <c r="AW8" s="51">
        <f t="shared" si="3"/>
        <v>1</v>
      </c>
      <c r="AX8" s="51">
        <f t="shared" si="3"/>
        <v>3</v>
      </c>
      <c r="AY8" s="51">
        <f t="shared" si="3"/>
        <v>1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2</v>
      </c>
      <c r="BD8" s="51" t="str">
        <f t="shared" si="4"/>
        <v>W03</v>
      </c>
      <c r="BE8" s="177" t="s">
        <v>317</v>
      </c>
      <c r="BF8" s="181">
        <v>3</v>
      </c>
      <c r="BG8" s="114">
        <f t="shared" si="5"/>
        <v>28.45</v>
      </c>
      <c r="BH8" s="446">
        <f t="shared" si="6"/>
        <v>30.524999999999999</v>
      </c>
      <c r="BI8" s="450" t="s">
        <v>387</v>
      </c>
      <c r="BJ8" s="451" t="s">
        <v>387</v>
      </c>
      <c r="BK8" s="451" t="s">
        <v>331</v>
      </c>
      <c r="BL8" s="451" t="s">
        <v>309</v>
      </c>
      <c r="BM8" s="451" t="s">
        <v>306</v>
      </c>
      <c r="BN8" s="451" t="s">
        <v>287</v>
      </c>
      <c r="BO8" s="451" t="s">
        <v>309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</v>
      </c>
      <c r="G9" s="51"/>
      <c r="H9" s="51">
        <v>27.8</v>
      </c>
      <c r="I9" s="51"/>
      <c r="J9" s="51">
        <v>34.700000000000003</v>
      </c>
      <c r="K9" s="51"/>
      <c r="L9" s="51">
        <v>26.5</v>
      </c>
      <c r="M9" s="88">
        <f t="shared" si="0"/>
        <v>29.25</v>
      </c>
      <c r="N9" s="51">
        <v>26.5</v>
      </c>
      <c r="O9" s="76">
        <v>35.700000000000003</v>
      </c>
      <c r="P9" s="41" t="s">
        <v>301</v>
      </c>
      <c r="Q9" s="41" t="s">
        <v>301</v>
      </c>
      <c r="R9" s="41" t="s">
        <v>301</v>
      </c>
      <c r="S9" s="41">
        <v>0.2</v>
      </c>
      <c r="T9" s="38">
        <v>0.2</v>
      </c>
      <c r="U9" s="41">
        <v>0.2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94.87</v>
      </c>
      <c r="AF9" s="52"/>
      <c r="AG9" s="52">
        <v>94.86</v>
      </c>
      <c r="AH9" s="52"/>
      <c r="AI9" s="52">
        <v>64.42</v>
      </c>
      <c r="AJ9" s="52"/>
      <c r="AK9" s="52">
        <v>91.49</v>
      </c>
      <c r="AL9" s="54">
        <f t="shared" si="1"/>
        <v>86.410000000000011</v>
      </c>
      <c r="AM9" s="54">
        <f t="shared" si="2"/>
        <v>64.42</v>
      </c>
      <c r="AN9" s="55"/>
      <c r="AO9" s="52">
        <v>1002.4</v>
      </c>
      <c r="AP9" s="52"/>
      <c r="AQ9" s="52">
        <v>1003.2</v>
      </c>
      <c r="AR9" s="52"/>
      <c r="AS9" s="52">
        <v>1002.6</v>
      </c>
      <c r="AT9" s="52"/>
      <c r="AU9" s="56">
        <v>1003.1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27.9</v>
      </c>
      <c r="BH9" s="446">
        <f t="shared" si="6"/>
        <v>30.6</v>
      </c>
      <c r="BI9" s="450"/>
      <c r="BJ9" s="451" t="s">
        <v>309</v>
      </c>
      <c r="BK9" s="451"/>
      <c r="BL9" s="451" t="s">
        <v>309</v>
      </c>
      <c r="BM9" s="451"/>
      <c r="BN9" s="451" t="s">
        <v>331</v>
      </c>
      <c r="BO9" s="451"/>
      <c r="BP9" s="452" t="s">
        <v>387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28.5</v>
      </c>
      <c r="G10" s="51"/>
      <c r="H10" s="51">
        <v>28.2</v>
      </c>
      <c r="I10" s="51"/>
      <c r="J10" s="51">
        <v>35.700000000000003</v>
      </c>
      <c r="K10" s="51"/>
      <c r="L10" s="51">
        <v>28</v>
      </c>
      <c r="M10" s="88">
        <f t="shared" si="0"/>
        <v>30.1</v>
      </c>
      <c r="N10" s="51">
        <v>27.8</v>
      </c>
      <c r="O10" s="76">
        <v>36.200000000000003</v>
      </c>
      <c r="P10" s="41" t="s">
        <v>301</v>
      </c>
      <c r="Q10" s="41" t="s">
        <v>301</v>
      </c>
      <c r="R10" s="41" t="s">
        <v>301</v>
      </c>
      <c r="S10" s="41">
        <v>2</v>
      </c>
      <c r="T10" s="38">
        <v>1.9</v>
      </c>
      <c r="U10" s="41">
        <v>1.9</v>
      </c>
      <c r="V10" s="41"/>
      <c r="W10" s="41" t="s">
        <v>284</v>
      </c>
      <c r="X10" s="41"/>
      <c r="Y10" s="41" t="s">
        <v>284</v>
      </c>
      <c r="Z10" s="41"/>
      <c r="AA10" s="41" t="s">
        <v>298</v>
      </c>
      <c r="AB10" s="41"/>
      <c r="AC10" s="37" t="s">
        <v>402</v>
      </c>
      <c r="AD10" s="52"/>
      <c r="AE10" s="52">
        <v>89.48</v>
      </c>
      <c r="AF10" s="52"/>
      <c r="AG10" s="52">
        <v>90.52</v>
      </c>
      <c r="AH10" s="52"/>
      <c r="AI10" s="52">
        <v>53.19</v>
      </c>
      <c r="AJ10" s="52"/>
      <c r="AK10" s="52">
        <v>83.79</v>
      </c>
      <c r="AL10" s="54">
        <f t="shared" si="1"/>
        <v>79.245000000000005</v>
      </c>
      <c r="AM10" s="54">
        <f t="shared" si="2"/>
        <v>53.19</v>
      </c>
      <c r="AN10" s="55"/>
      <c r="AO10" s="52">
        <v>1002</v>
      </c>
      <c r="AP10" s="52"/>
      <c r="AQ10" s="52">
        <v>1002.6</v>
      </c>
      <c r="AR10" s="52"/>
      <c r="AS10" s="52">
        <v>1002.4</v>
      </c>
      <c r="AT10" s="52"/>
      <c r="AU10" s="56">
        <v>1002.3</v>
      </c>
      <c r="AV10" s="51" t="str">
        <f t="shared" ref="AV10:AX23" si="7">IF(RIGHT(V10,2)="","",IF(RIGHT(V10,2)="LG",0,INT(RIGHT(V10,2))))</f>
        <v/>
      </c>
      <c r="AW10" s="51">
        <f t="shared" si="7"/>
        <v>0</v>
      </c>
      <c r="AX10" s="51" t="str">
        <f t="shared" si="7"/>
        <v/>
      </c>
      <c r="AY10" s="51">
        <f>IF(RIGHT(Y10,2)="","",IF(RIGHT(Y10,2)="LG",0,INT(RIGHT(Y10,2))))</f>
        <v>0</v>
      </c>
      <c r="AZ10" s="51" t="str">
        <f>IF(RIGHT(Z10,2)="","",IF(RIGHT(Z10,2)="LG",0,INT(RIGHT(Z10,2))))</f>
        <v/>
      </c>
      <c r="BA10" s="51">
        <f>IF(RIGHT(AA10,2)="","",IF(RIGHT(AA10,2)="LG",0,INT(RIGHT(AA10,2))))</f>
        <v>2</v>
      </c>
      <c r="BB10" s="51" t="str">
        <f>IF(RIGHT(AB10,2)="","",IF(RIGHT(AB10,2)="LG",0,INT(RIGHT(AB10,2))))</f>
        <v/>
      </c>
      <c r="BC10" s="51">
        <f>IF(RIGHT(AC10,2)="","",IF(RIGHT(AC10,2)="LG",0,INT(RIGHT(AC10,2))))</f>
        <v>1</v>
      </c>
      <c r="BD10" s="51" t="str">
        <f t="shared" si="4"/>
        <v>SSW02</v>
      </c>
      <c r="BE10" s="177" t="s">
        <v>299</v>
      </c>
      <c r="BF10" s="181">
        <v>2</v>
      </c>
      <c r="BG10" s="114">
        <f t="shared" si="5"/>
        <v>28.35</v>
      </c>
      <c r="BH10" s="446">
        <f t="shared" si="6"/>
        <v>31.85</v>
      </c>
      <c r="BI10" s="450"/>
      <c r="BJ10" s="451" t="s">
        <v>309</v>
      </c>
      <c r="BK10" s="451"/>
      <c r="BL10" s="451" t="s">
        <v>387</v>
      </c>
      <c r="BM10" s="451"/>
      <c r="BN10" s="451" t="s">
        <v>287</v>
      </c>
      <c r="BO10" s="451"/>
      <c r="BP10" s="452" t="s">
        <v>387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25.8</v>
      </c>
      <c r="G11" s="51"/>
      <c r="H11" s="51">
        <v>27.7</v>
      </c>
      <c r="I11" s="51"/>
      <c r="J11" s="51">
        <v>33</v>
      </c>
      <c r="K11" s="51"/>
      <c r="L11" s="51">
        <v>25.8</v>
      </c>
      <c r="M11" s="88">
        <f t="shared" si="0"/>
        <v>28.074999999999999</v>
      </c>
      <c r="N11" s="51">
        <v>24.7</v>
      </c>
      <c r="O11" s="76">
        <v>34</v>
      </c>
      <c r="P11" s="41">
        <v>60</v>
      </c>
      <c r="Q11" s="41">
        <v>60</v>
      </c>
      <c r="R11" s="41">
        <v>60</v>
      </c>
      <c r="S11" s="41">
        <v>140</v>
      </c>
      <c r="T11" s="38">
        <v>140</v>
      </c>
      <c r="U11" s="41">
        <v>140</v>
      </c>
      <c r="V11" s="41"/>
      <c r="W11" s="41" t="s">
        <v>410</v>
      </c>
      <c r="X11" s="41"/>
      <c r="Y11" s="41" t="s">
        <v>327</v>
      </c>
      <c r="Z11" s="41"/>
      <c r="AA11" s="41" t="s">
        <v>344</v>
      </c>
      <c r="AB11" s="41"/>
      <c r="AC11" s="37" t="s">
        <v>284</v>
      </c>
      <c r="AD11" s="52"/>
      <c r="AE11" s="52">
        <v>94.79</v>
      </c>
      <c r="AF11" s="52"/>
      <c r="AG11" s="52">
        <v>93.2</v>
      </c>
      <c r="AH11" s="52"/>
      <c r="AI11" s="52">
        <v>72.94</v>
      </c>
      <c r="AJ11" s="52"/>
      <c r="AK11" s="52">
        <v>94.79</v>
      </c>
      <c r="AL11" s="54">
        <f t="shared" ref="AL11" si="8">IF(COUNT(AE11,AG11,AI11,AK11)&gt;2,AVERAGE(AD11:AK11),"")</f>
        <v>88.93</v>
      </c>
      <c r="AM11" s="54">
        <f t="shared" ref="AM11" si="9">IF(COUNT(AE11,AG11,AI11,AK11)&gt;2,MIN(AD11:AK11),"")</f>
        <v>72.94</v>
      </c>
      <c r="AN11" s="55"/>
      <c r="AO11" s="52">
        <v>1002.4</v>
      </c>
      <c r="AP11" s="52"/>
      <c r="AQ11" s="52">
        <v>1003.1</v>
      </c>
      <c r="AR11" s="52"/>
      <c r="AS11" s="52">
        <v>1002.5</v>
      </c>
      <c r="AT11" s="52"/>
      <c r="AU11" s="56">
        <v>1003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303</v>
      </c>
      <c r="BF11" s="181">
        <v>3</v>
      </c>
      <c r="BG11" s="112">
        <f t="shared" si="5"/>
        <v>26.75</v>
      </c>
      <c r="BH11" s="447">
        <f t="shared" si="6"/>
        <v>29.4</v>
      </c>
      <c r="BI11" s="462"/>
      <c r="BJ11" s="463" t="s">
        <v>387</v>
      </c>
      <c r="BK11" s="463"/>
      <c r="BL11" s="463" t="s">
        <v>309</v>
      </c>
      <c r="BM11" s="463"/>
      <c r="BN11" s="463" t="s">
        <v>321</v>
      </c>
      <c r="BO11" s="463"/>
      <c r="BP11" s="464" t="s">
        <v>433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26.4</v>
      </c>
      <c r="G12" s="84"/>
      <c r="H12" s="84">
        <v>26.8</v>
      </c>
      <c r="I12" s="84"/>
      <c r="J12" s="84">
        <v>34.700000000000003</v>
      </c>
      <c r="K12" s="84"/>
      <c r="L12" s="84">
        <v>27.3</v>
      </c>
      <c r="M12" s="100">
        <f t="shared" si="0"/>
        <v>28.8</v>
      </c>
      <c r="N12" s="84">
        <v>26.4</v>
      </c>
      <c r="O12" s="85">
        <v>35.200000000000003</v>
      </c>
      <c r="P12" s="57" t="s">
        <v>301</v>
      </c>
      <c r="Q12" s="57">
        <v>0.5</v>
      </c>
      <c r="R12" s="57">
        <v>0.5</v>
      </c>
      <c r="S12" s="57">
        <v>1</v>
      </c>
      <c r="T12" s="58">
        <v>1.1000000000000001</v>
      </c>
      <c r="U12" s="57">
        <v>1.1000000000000001</v>
      </c>
      <c r="V12" s="57"/>
      <c r="W12" s="57" t="s">
        <v>284</v>
      </c>
      <c r="X12" s="57"/>
      <c r="Y12" s="57" t="s">
        <v>284</v>
      </c>
      <c r="Z12" s="57"/>
      <c r="AA12" s="57" t="s">
        <v>400</v>
      </c>
      <c r="AB12" s="57"/>
      <c r="AC12" s="59" t="s">
        <v>284</v>
      </c>
      <c r="AD12" s="60"/>
      <c r="AE12" s="60">
        <v>95.94</v>
      </c>
      <c r="AF12" s="60"/>
      <c r="AG12" s="60">
        <v>95.96</v>
      </c>
      <c r="AH12" s="60"/>
      <c r="AI12" s="60">
        <v>61.09</v>
      </c>
      <c r="AJ12" s="60"/>
      <c r="AK12" s="60">
        <v>94.29</v>
      </c>
      <c r="AL12" s="101">
        <f t="shared" si="1"/>
        <v>86.82</v>
      </c>
      <c r="AM12" s="101">
        <f t="shared" si="2"/>
        <v>61.09</v>
      </c>
      <c r="AN12" s="61"/>
      <c r="AO12" s="60">
        <v>1004.1</v>
      </c>
      <c r="AP12" s="60"/>
      <c r="AQ12" s="60">
        <v>1004.3</v>
      </c>
      <c r="AR12" s="60"/>
      <c r="AS12" s="60">
        <v>1003.1</v>
      </c>
      <c r="AT12" s="60"/>
      <c r="AU12" s="62">
        <v>1003.7</v>
      </c>
      <c r="AV12" s="84" t="str">
        <f t="shared" si="7"/>
        <v/>
      </c>
      <c r="AW12" s="84">
        <f t="shared" si="7"/>
        <v>0</v>
      </c>
      <c r="AX12" s="84" t="str">
        <f t="shared" si="7"/>
        <v/>
      </c>
      <c r="AY12" s="84">
        <f t="shared" ref="AY12:AY23" si="10">IF(RIGHT(Y12,2)="","",IF(RIGHT(Y12,2)="LG",0,INT(RIGHT(Y12,2))))</f>
        <v>0</v>
      </c>
      <c r="AZ12" s="84" t="str">
        <f t="shared" ref="AZ12:AZ23" si="11">IF(RIGHT(Z12,2)="","",IF(RIGHT(Z12,2)="LG",0,INT(RIGHT(Z12,2))))</f>
        <v/>
      </c>
      <c r="BA12" s="84">
        <f t="shared" ref="BA12:BA23" si="12">IF(RIGHT(AA12,2)="","",IF(RIGHT(AA12,2)="LG",0,INT(RIGHT(AA12,2))))</f>
        <v>1</v>
      </c>
      <c r="BB12" s="84" t="str">
        <f t="shared" ref="BB12:BB23" si="13">IF(RIGHT(AB12,2)="","",IF(RIGHT(AB12,2)="LG",0,INT(RIGHT(AB12,2))))</f>
        <v/>
      </c>
      <c r="BC12" s="84">
        <f t="shared" ref="BC12:BC23" si="14">IF(RIGHT(AC12,2)="","",IF(RIGHT(AC12,2)="LG",0,INT(RIGHT(AC12,2))))</f>
        <v>0</v>
      </c>
      <c r="BD12" s="84" t="str">
        <f t="shared" ref="BD12:BD23" si="15">IF(COUNT(AV12:BC12)=0,"",IF(MAX(AV12:BC12)=0,"LG",IF(MAX(AV12:BC12)=0,"",INDEX(V12:AC12,1,MATCH(MAX(AV12:BC12),AV12:BC12,0)))))</f>
        <v>ESE01</v>
      </c>
      <c r="BE12" s="179" t="s">
        <v>348</v>
      </c>
      <c r="BF12" s="183">
        <v>1</v>
      </c>
      <c r="BG12" s="114">
        <f t="shared" si="5"/>
        <v>26.6</v>
      </c>
      <c r="BH12" s="446">
        <f t="shared" si="6"/>
        <v>31</v>
      </c>
      <c r="BI12" s="465"/>
      <c r="BJ12" s="466" t="s">
        <v>309</v>
      </c>
      <c r="BK12" s="466"/>
      <c r="BL12" s="466" t="s">
        <v>387</v>
      </c>
      <c r="BM12" s="466"/>
      <c r="BN12" s="466" t="s">
        <v>289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27.1</v>
      </c>
      <c r="F13" s="51">
        <v>26.1</v>
      </c>
      <c r="G13" s="51">
        <v>25.4</v>
      </c>
      <c r="H13" s="51">
        <v>25.5</v>
      </c>
      <c r="I13" s="51">
        <v>29.2</v>
      </c>
      <c r="J13" s="51">
        <v>33.299999999999997</v>
      </c>
      <c r="K13" s="51">
        <v>34</v>
      </c>
      <c r="L13" s="51">
        <v>29.8</v>
      </c>
      <c r="M13" s="88">
        <f t="shared" si="0"/>
        <v>28.799999999999997</v>
      </c>
      <c r="N13" s="51">
        <v>25.3</v>
      </c>
      <c r="O13" s="76">
        <v>34.4</v>
      </c>
      <c r="P13" s="41" t="s">
        <v>301</v>
      </c>
      <c r="Q13" s="41">
        <v>2</v>
      </c>
      <c r="R13" s="41">
        <v>2</v>
      </c>
      <c r="S13" s="41">
        <v>2</v>
      </c>
      <c r="T13" s="38">
        <v>2.4</v>
      </c>
      <c r="U13" s="41">
        <v>2.4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352</v>
      </c>
      <c r="AB13" s="41" t="s">
        <v>352</v>
      </c>
      <c r="AC13" s="37" t="s">
        <v>284</v>
      </c>
      <c r="AD13" s="52">
        <v>90.98</v>
      </c>
      <c r="AE13" s="52">
        <v>93.12</v>
      </c>
      <c r="AF13" s="52">
        <v>93.65</v>
      </c>
      <c r="AG13" s="52">
        <v>93.65</v>
      </c>
      <c r="AH13" s="52">
        <v>83.42</v>
      </c>
      <c r="AI13" s="52">
        <v>58.28</v>
      </c>
      <c r="AJ13" s="52">
        <v>58.8</v>
      </c>
      <c r="AK13" s="52">
        <v>77.77</v>
      </c>
      <c r="AL13" s="54">
        <f t="shared" si="1"/>
        <v>81.208749999999995</v>
      </c>
      <c r="AM13" s="54">
        <f t="shared" si="2"/>
        <v>58.28</v>
      </c>
      <c r="AN13" s="55">
        <v>1003.4</v>
      </c>
      <c r="AO13" s="52">
        <v>1003.3</v>
      </c>
      <c r="AP13" s="52">
        <v>1002.5</v>
      </c>
      <c r="AQ13" s="52">
        <v>1003.6</v>
      </c>
      <c r="AR13" s="52">
        <v>1004.3</v>
      </c>
      <c r="AS13" s="52">
        <v>1003.1</v>
      </c>
      <c r="AT13" s="52">
        <v>1000.6</v>
      </c>
      <c r="AU13" s="56">
        <v>1002.4</v>
      </c>
      <c r="AV13" s="51">
        <f t="shared" si="7"/>
        <v>0</v>
      </c>
      <c r="AW13" s="51">
        <f t="shared" si="7"/>
        <v>0</v>
      </c>
      <c r="AX13" s="51">
        <f t="shared" si="7"/>
        <v>0</v>
      </c>
      <c r="AY13" s="51">
        <f t="shared" si="10"/>
        <v>0</v>
      </c>
      <c r="AZ13" s="51">
        <f t="shared" si="11"/>
        <v>0</v>
      </c>
      <c r="BA13" s="51">
        <f t="shared" si="12"/>
        <v>1</v>
      </c>
      <c r="BB13" s="51">
        <f t="shared" si="13"/>
        <v>1</v>
      </c>
      <c r="BC13" s="51">
        <f t="shared" si="14"/>
        <v>0</v>
      </c>
      <c r="BD13" s="51" t="str">
        <f t="shared" si="15"/>
        <v>N01</v>
      </c>
      <c r="BE13" s="177" t="s">
        <v>364</v>
      </c>
      <c r="BF13" s="181">
        <v>1</v>
      </c>
      <c r="BG13" s="114">
        <f t="shared" si="5"/>
        <v>26.024999999999999</v>
      </c>
      <c r="BH13" s="446">
        <f t="shared" si="6"/>
        <v>31.574999999999999</v>
      </c>
      <c r="BI13" s="450" t="s">
        <v>331</v>
      </c>
      <c r="BJ13" s="451" t="s">
        <v>387</v>
      </c>
      <c r="BK13" s="451" t="s">
        <v>387</v>
      </c>
      <c r="BL13" s="451" t="s">
        <v>387</v>
      </c>
      <c r="BM13" s="451" t="s">
        <v>309</v>
      </c>
      <c r="BN13" s="451" t="s">
        <v>309</v>
      </c>
      <c r="BO13" s="451" t="s">
        <v>309</v>
      </c>
      <c r="BP13" s="452" t="s">
        <v>387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26.9</v>
      </c>
      <c r="G14" s="51"/>
      <c r="H14" s="51">
        <v>27</v>
      </c>
      <c r="I14" s="51"/>
      <c r="J14" s="51">
        <v>33.799999999999997</v>
      </c>
      <c r="K14" s="51"/>
      <c r="L14" s="51">
        <v>29.8</v>
      </c>
      <c r="M14" s="88">
        <f t="shared" si="0"/>
        <v>29.374999999999996</v>
      </c>
      <c r="N14" s="51">
        <v>26.6</v>
      </c>
      <c r="O14" s="76">
        <v>34.299999999999997</v>
      </c>
      <c r="P14" s="41" t="s">
        <v>301</v>
      </c>
      <c r="Q14" s="41" t="s">
        <v>301</v>
      </c>
      <c r="R14" s="41" t="s">
        <v>301</v>
      </c>
      <c r="S14" s="41">
        <v>0.1</v>
      </c>
      <c r="T14" s="38">
        <v>0.1</v>
      </c>
      <c r="U14" s="41">
        <v>0.1</v>
      </c>
      <c r="V14" s="41"/>
      <c r="W14" s="41" t="s">
        <v>284</v>
      </c>
      <c r="X14" s="41"/>
      <c r="Y14" s="41" t="s">
        <v>284</v>
      </c>
      <c r="Z14" s="41"/>
      <c r="AA14" s="41" t="s">
        <v>290</v>
      </c>
      <c r="AB14" s="41"/>
      <c r="AC14" s="37" t="s">
        <v>284</v>
      </c>
      <c r="AD14" s="52"/>
      <c r="AE14" s="52">
        <v>98.25</v>
      </c>
      <c r="AF14" s="52"/>
      <c r="AG14" s="52">
        <v>94.83</v>
      </c>
      <c r="AH14" s="52"/>
      <c r="AI14" s="52">
        <v>61.99</v>
      </c>
      <c r="AJ14" s="52"/>
      <c r="AK14" s="52">
        <v>71.959999999999994</v>
      </c>
      <c r="AL14" s="54">
        <f t="shared" si="1"/>
        <v>81.757499999999993</v>
      </c>
      <c r="AM14" s="54">
        <f t="shared" si="2"/>
        <v>61.99</v>
      </c>
      <c r="AN14" s="55"/>
      <c r="AO14" s="52">
        <v>1002.9</v>
      </c>
      <c r="AP14" s="52"/>
      <c r="AQ14" s="52">
        <v>1002.6</v>
      </c>
      <c r="AR14" s="52"/>
      <c r="AS14" s="52">
        <v>1002.3</v>
      </c>
      <c r="AT14" s="52"/>
      <c r="AU14" s="56">
        <v>1002.3</v>
      </c>
      <c r="AV14" s="51" t="str">
        <f t="shared" si="7"/>
        <v/>
      </c>
      <c r="AW14" s="51">
        <f t="shared" si="7"/>
        <v>0</v>
      </c>
      <c r="AX14" s="51" t="str">
        <f t="shared" si="7"/>
        <v/>
      </c>
      <c r="AY14" s="51">
        <f t="shared" si="10"/>
        <v>0</v>
      </c>
      <c r="AZ14" s="51" t="str">
        <f t="shared" si="11"/>
        <v/>
      </c>
      <c r="BA14" s="51">
        <f t="shared" si="12"/>
        <v>2</v>
      </c>
      <c r="BB14" s="51" t="str">
        <f t="shared" si="13"/>
        <v/>
      </c>
      <c r="BC14" s="51">
        <f t="shared" si="14"/>
        <v>0</v>
      </c>
      <c r="BD14" s="51" t="str">
        <f t="shared" si="15"/>
        <v>S02</v>
      </c>
      <c r="BE14" s="177" t="s">
        <v>288</v>
      </c>
      <c r="BF14" s="181">
        <v>2</v>
      </c>
      <c r="BG14" s="114">
        <f t="shared" si="5"/>
        <v>26.95</v>
      </c>
      <c r="BH14" s="446">
        <f t="shared" si="6"/>
        <v>31.799999999999997</v>
      </c>
      <c r="BI14" s="450"/>
      <c r="BJ14" s="451" t="s">
        <v>387</v>
      </c>
      <c r="BK14" s="451"/>
      <c r="BL14" s="451" t="s">
        <v>331</v>
      </c>
      <c r="BM14" s="451"/>
      <c r="BN14" s="451" t="s">
        <v>309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</v>
      </c>
      <c r="G15" s="51"/>
      <c r="H15" s="51">
        <v>27</v>
      </c>
      <c r="I15" s="51"/>
      <c r="J15" s="51">
        <v>34</v>
      </c>
      <c r="K15" s="51"/>
      <c r="L15" s="51">
        <v>27.7</v>
      </c>
      <c r="M15" s="88">
        <f t="shared" si="0"/>
        <v>28.925000000000001</v>
      </c>
      <c r="N15" s="51">
        <v>26.9</v>
      </c>
      <c r="O15" s="76">
        <v>35.299999999999997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341</v>
      </c>
      <c r="AB15" s="41"/>
      <c r="AC15" s="37" t="s">
        <v>354</v>
      </c>
      <c r="AD15" s="52"/>
      <c r="AE15" s="52">
        <v>90.44</v>
      </c>
      <c r="AF15" s="52"/>
      <c r="AG15" s="52">
        <v>90.98</v>
      </c>
      <c r="AH15" s="52"/>
      <c r="AI15" s="52">
        <v>62.03</v>
      </c>
      <c r="AJ15" s="52"/>
      <c r="AK15" s="52">
        <v>82.76</v>
      </c>
      <c r="AL15" s="54">
        <f t="shared" si="1"/>
        <v>81.552500000000009</v>
      </c>
      <c r="AM15" s="54">
        <f t="shared" si="2"/>
        <v>62.03</v>
      </c>
      <c r="AN15" s="55"/>
      <c r="AO15" s="52">
        <v>1000.8</v>
      </c>
      <c r="AP15" s="52"/>
      <c r="AQ15" s="52">
        <v>1001.5</v>
      </c>
      <c r="AR15" s="52"/>
      <c r="AS15" s="52">
        <v>1000.9</v>
      </c>
      <c r="AT15" s="52"/>
      <c r="AU15" s="56">
        <v>1000.8</v>
      </c>
      <c r="AV15" s="51" t="str">
        <f t="shared" si="7"/>
        <v/>
      </c>
      <c r="AW15" s="51">
        <f t="shared" si="7"/>
        <v>0</v>
      </c>
      <c r="AX15" s="51" t="str">
        <f t="shared" si="7"/>
        <v/>
      </c>
      <c r="AY15" s="51">
        <f t="shared" si="10"/>
        <v>0</v>
      </c>
      <c r="AZ15" s="51" t="str">
        <f t="shared" si="11"/>
        <v/>
      </c>
      <c r="BA15" s="51">
        <f t="shared" si="12"/>
        <v>3</v>
      </c>
      <c r="BB15" s="51" t="str">
        <f t="shared" si="13"/>
        <v/>
      </c>
      <c r="BC15" s="51">
        <f t="shared" si="14"/>
        <v>2</v>
      </c>
      <c r="BD15" s="51" t="str">
        <f t="shared" si="15"/>
        <v>NW03</v>
      </c>
      <c r="BE15" s="177" t="s">
        <v>342</v>
      </c>
      <c r="BF15" s="181">
        <v>3</v>
      </c>
      <c r="BG15" s="114">
        <f t="shared" si="5"/>
        <v>27</v>
      </c>
      <c r="BH15" s="446">
        <f t="shared" si="6"/>
        <v>30.85</v>
      </c>
      <c r="BI15" s="450"/>
      <c r="BJ15" s="451" t="s">
        <v>387</v>
      </c>
      <c r="BK15" s="451"/>
      <c r="BL15" s="451" t="s">
        <v>331</v>
      </c>
      <c r="BM15" s="451"/>
      <c r="BN15" s="451" t="s">
        <v>331</v>
      </c>
      <c r="BO15" s="451"/>
      <c r="BP15" s="452" t="s">
        <v>387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27.3</v>
      </c>
      <c r="G16" s="51"/>
      <c r="H16" s="51">
        <v>27.3</v>
      </c>
      <c r="I16" s="51"/>
      <c r="J16" s="51">
        <v>34.4</v>
      </c>
      <c r="K16" s="51"/>
      <c r="L16" s="51">
        <v>31.9</v>
      </c>
      <c r="M16" s="88">
        <f t="shared" si="0"/>
        <v>30.225000000000001</v>
      </c>
      <c r="N16" s="51">
        <v>27.1</v>
      </c>
      <c r="O16" s="76">
        <v>34.5</v>
      </c>
      <c r="P16" s="41">
        <v>0.3</v>
      </c>
      <c r="Q16" s="41">
        <v>0.5</v>
      </c>
      <c r="R16" s="41">
        <v>0.5</v>
      </c>
      <c r="S16" s="41">
        <v>0.5</v>
      </c>
      <c r="T16" s="38">
        <v>0.5</v>
      </c>
      <c r="U16" s="41">
        <v>0.5</v>
      </c>
      <c r="V16" s="41"/>
      <c r="W16" s="41" t="s">
        <v>390</v>
      </c>
      <c r="X16" s="41"/>
      <c r="Y16" s="41" t="s">
        <v>355</v>
      </c>
      <c r="Z16" s="41"/>
      <c r="AA16" s="41" t="s">
        <v>337</v>
      </c>
      <c r="AB16" s="41"/>
      <c r="AC16" s="37" t="s">
        <v>284</v>
      </c>
      <c r="AD16" s="52"/>
      <c r="AE16" s="52">
        <v>87.29</v>
      </c>
      <c r="AF16" s="52"/>
      <c r="AG16" s="52">
        <v>87.81</v>
      </c>
      <c r="AH16" s="52"/>
      <c r="AI16" s="52">
        <v>52.23</v>
      </c>
      <c r="AJ16" s="52"/>
      <c r="AK16" s="52">
        <v>57.61</v>
      </c>
      <c r="AL16" s="54">
        <f t="shared" si="1"/>
        <v>71.234999999999999</v>
      </c>
      <c r="AM16" s="54">
        <f t="shared" si="2"/>
        <v>52.23</v>
      </c>
      <c r="AN16" s="55"/>
      <c r="AO16" s="52">
        <v>1004.5</v>
      </c>
      <c r="AP16" s="52"/>
      <c r="AQ16" s="52">
        <v>1004.9</v>
      </c>
      <c r="AR16" s="52"/>
      <c r="AS16" s="52">
        <v>1004.8</v>
      </c>
      <c r="AT16" s="52"/>
      <c r="AU16" s="56">
        <v>1003.6</v>
      </c>
      <c r="AV16" s="51" t="str">
        <f t="shared" si="7"/>
        <v/>
      </c>
      <c r="AW16" s="51">
        <f t="shared" si="7"/>
        <v>1</v>
      </c>
      <c r="AX16" s="51" t="str">
        <f t="shared" si="7"/>
        <v/>
      </c>
      <c r="AY16" s="51">
        <f t="shared" si="10"/>
        <v>1</v>
      </c>
      <c r="AZ16" s="51" t="str">
        <f t="shared" si="11"/>
        <v/>
      </c>
      <c r="BA16" s="51">
        <f t="shared" si="12"/>
        <v>3</v>
      </c>
      <c r="BB16" s="51" t="str">
        <f t="shared" si="13"/>
        <v/>
      </c>
      <c r="BC16" s="51">
        <f t="shared" si="14"/>
        <v>0</v>
      </c>
      <c r="BD16" s="51" t="str">
        <f t="shared" si="15"/>
        <v>WSW03</v>
      </c>
      <c r="BE16" s="177" t="s">
        <v>363</v>
      </c>
      <c r="BF16" s="181">
        <v>3</v>
      </c>
      <c r="BG16" s="114">
        <f t="shared" si="5"/>
        <v>27.3</v>
      </c>
      <c r="BH16" s="446">
        <f t="shared" si="6"/>
        <v>33.15</v>
      </c>
      <c r="BI16" s="450"/>
      <c r="BJ16" s="451" t="s">
        <v>387</v>
      </c>
      <c r="BK16" s="451"/>
      <c r="BL16" s="451" t="s">
        <v>387</v>
      </c>
      <c r="BM16" s="451"/>
      <c r="BN16" s="451" t="s">
        <v>309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</v>
      </c>
      <c r="F17" s="51">
        <v>29.4</v>
      </c>
      <c r="G17" s="51">
        <v>28.5</v>
      </c>
      <c r="H17" s="51">
        <v>28.8</v>
      </c>
      <c r="I17" s="51">
        <v>32.6</v>
      </c>
      <c r="J17" s="51">
        <v>34.5</v>
      </c>
      <c r="K17" s="51">
        <v>34.6</v>
      </c>
      <c r="L17" s="51">
        <v>32.4</v>
      </c>
      <c r="M17" s="88">
        <f t="shared" si="0"/>
        <v>31.35</v>
      </c>
      <c r="N17" s="51">
        <v>28.2</v>
      </c>
      <c r="O17" s="76">
        <v>35.6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323</v>
      </c>
      <c r="W17" s="41" t="s">
        <v>284</v>
      </c>
      <c r="X17" s="41" t="s">
        <v>313</v>
      </c>
      <c r="Y17" s="41" t="s">
        <v>284</v>
      </c>
      <c r="Z17" s="41" t="s">
        <v>337</v>
      </c>
      <c r="AA17" s="41" t="s">
        <v>333</v>
      </c>
      <c r="AB17" s="41" t="s">
        <v>338</v>
      </c>
      <c r="AC17" s="37" t="s">
        <v>284</v>
      </c>
      <c r="AD17" s="52">
        <v>86.5</v>
      </c>
      <c r="AE17" s="52">
        <v>90.07</v>
      </c>
      <c r="AF17" s="52">
        <v>85.35</v>
      </c>
      <c r="AG17" s="52">
        <v>88.98</v>
      </c>
      <c r="AH17" s="52">
        <v>67.099999999999994</v>
      </c>
      <c r="AI17" s="52">
        <v>56.84</v>
      </c>
      <c r="AJ17" s="52">
        <v>55.85</v>
      </c>
      <c r="AK17" s="52">
        <v>65.87</v>
      </c>
      <c r="AL17" s="54">
        <f t="shared" si="1"/>
        <v>74.570000000000007</v>
      </c>
      <c r="AM17" s="54">
        <f t="shared" si="2"/>
        <v>55.85</v>
      </c>
      <c r="AN17" s="55">
        <v>1002.5</v>
      </c>
      <c r="AO17" s="52">
        <v>1002.1</v>
      </c>
      <c r="AP17" s="52">
        <v>1001.8</v>
      </c>
      <c r="AQ17" s="52">
        <v>1002.8</v>
      </c>
      <c r="AR17" s="52">
        <v>1003.2</v>
      </c>
      <c r="AS17" s="52">
        <v>1002.1</v>
      </c>
      <c r="AT17" s="52">
        <v>1000.2</v>
      </c>
      <c r="AU17" s="56">
        <v>1001.9</v>
      </c>
      <c r="AV17" s="51">
        <f t="shared" si="7"/>
        <v>1</v>
      </c>
      <c r="AW17" s="51">
        <f t="shared" si="7"/>
        <v>0</v>
      </c>
      <c r="AX17" s="51">
        <f t="shared" si="7"/>
        <v>2</v>
      </c>
      <c r="AY17" s="51">
        <f t="shared" si="10"/>
        <v>0</v>
      </c>
      <c r="AZ17" s="51">
        <f t="shared" si="11"/>
        <v>3</v>
      </c>
      <c r="BA17" s="51">
        <f t="shared" si="12"/>
        <v>4</v>
      </c>
      <c r="BB17" s="51">
        <f t="shared" si="13"/>
        <v>3</v>
      </c>
      <c r="BC17" s="51">
        <f t="shared" si="14"/>
        <v>0</v>
      </c>
      <c r="BD17" s="51" t="str">
        <f t="shared" si="15"/>
        <v>SW04</v>
      </c>
      <c r="BE17" s="177" t="s">
        <v>297</v>
      </c>
      <c r="BF17" s="181">
        <v>4</v>
      </c>
      <c r="BG17" s="114">
        <f t="shared" si="5"/>
        <v>29.175000000000001</v>
      </c>
      <c r="BH17" s="446">
        <f t="shared" si="6"/>
        <v>33.524999999999999</v>
      </c>
      <c r="BI17" s="450" t="s">
        <v>331</v>
      </c>
      <c r="BJ17" s="451" t="s">
        <v>331</v>
      </c>
      <c r="BK17" s="451" t="s">
        <v>331</v>
      </c>
      <c r="BL17" s="451" t="s">
        <v>320</v>
      </c>
      <c r="BM17" s="451" t="s">
        <v>353</v>
      </c>
      <c r="BN17" s="451" t="s">
        <v>353</v>
      </c>
      <c r="BO17" s="451" t="s">
        <v>375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29.1</v>
      </c>
      <c r="G18" s="51"/>
      <c r="H18" s="51">
        <v>28.2</v>
      </c>
      <c r="I18" s="51"/>
      <c r="J18" s="51">
        <v>35</v>
      </c>
      <c r="K18" s="51"/>
      <c r="L18" s="51">
        <v>32</v>
      </c>
      <c r="M18" s="88">
        <f t="shared" si="0"/>
        <v>31.074999999999999</v>
      </c>
      <c r="N18" s="51">
        <v>28</v>
      </c>
      <c r="O18" s="76">
        <v>35.4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341</v>
      </c>
      <c r="AB18" s="41"/>
      <c r="AC18" s="37" t="s">
        <v>284</v>
      </c>
      <c r="AD18" s="52"/>
      <c r="AE18" s="52">
        <v>80.5</v>
      </c>
      <c r="AF18" s="52"/>
      <c r="AG18" s="52">
        <v>85.32</v>
      </c>
      <c r="AH18" s="52"/>
      <c r="AI18" s="52">
        <v>51.44</v>
      </c>
      <c r="AJ18" s="52"/>
      <c r="AK18" s="52">
        <v>64.239999999999995</v>
      </c>
      <c r="AL18" s="54">
        <f t="shared" si="1"/>
        <v>70.375</v>
      </c>
      <c r="AM18" s="54">
        <f t="shared" si="2"/>
        <v>51.44</v>
      </c>
      <c r="AN18" s="55"/>
      <c r="AO18" s="52">
        <v>1002.4</v>
      </c>
      <c r="AP18" s="52"/>
      <c r="AQ18" s="52">
        <v>1002.7</v>
      </c>
      <c r="AR18" s="52"/>
      <c r="AS18" s="52">
        <v>1003.3</v>
      </c>
      <c r="AT18" s="52"/>
      <c r="AU18" s="56">
        <v>1002.4</v>
      </c>
      <c r="AV18" s="51" t="str">
        <f t="shared" si="7"/>
        <v/>
      </c>
      <c r="AW18" s="51">
        <f t="shared" si="7"/>
        <v>0</v>
      </c>
      <c r="AX18" s="51" t="str">
        <f t="shared" si="7"/>
        <v/>
      </c>
      <c r="AY18" s="51">
        <f t="shared" si="10"/>
        <v>0</v>
      </c>
      <c r="AZ18" s="51" t="str">
        <f t="shared" si="11"/>
        <v/>
      </c>
      <c r="BA18" s="51">
        <f t="shared" si="12"/>
        <v>3</v>
      </c>
      <c r="BB18" s="51" t="str">
        <f t="shared" si="13"/>
        <v/>
      </c>
      <c r="BC18" s="51">
        <f t="shared" si="14"/>
        <v>0</v>
      </c>
      <c r="BD18" s="51" t="str">
        <f t="shared" si="15"/>
        <v>NW03</v>
      </c>
      <c r="BE18" s="177" t="s">
        <v>342</v>
      </c>
      <c r="BF18" s="181">
        <v>3</v>
      </c>
      <c r="BG18" s="114">
        <f t="shared" si="5"/>
        <v>28.65</v>
      </c>
      <c r="BH18" s="446">
        <f t="shared" si="6"/>
        <v>33.5</v>
      </c>
      <c r="BI18" s="450"/>
      <c r="BJ18" s="451" t="s">
        <v>387</v>
      </c>
      <c r="BK18" s="451"/>
      <c r="BL18" s="451" t="s">
        <v>309</v>
      </c>
      <c r="BM18" s="451"/>
      <c r="BN18" s="451" t="s">
        <v>309</v>
      </c>
      <c r="BO18" s="451"/>
      <c r="BP18" s="452" t="s">
        <v>331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29.8</v>
      </c>
      <c r="F19" s="51">
        <v>28.9</v>
      </c>
      <c r="G19" s="51">
        <v>28.6</v>
      </c>
      <c r="H19" s="51">
        <v>28.1</v>
      </c>
      <c r="I19" s="51">
        <v>31</v>
      </c>
      <c r="J19" s="51">
        <v>33</v>
      </c>
      <c r="K19" s="51">
        <v>33.5</v>
      </c>
      <c r="L19" s="51">
        <v>31.8</v>
      </c>
      <c r="M19" s="88">
        <f t="shared" si="0"/>
        <v>30.587500000000002</v>
      </c>
      <c r="N19" s="51">
        <v>28</v>
      </c>
      <c r="O19" s="76">
        <v>34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330</v>
      </c>
      <c r="W19" s="41" t="s">
        <v>330</v>
      </c>
      <c r="X19" s="41" t="s">
        <v>290</v>
      </c>
      <c r="Y19" s="41" t="s">
        <v>286</v>
      </c>
      <c r="Z19" s="41" t="s">
        <v>284</v>
      </c>
      <c r="AA19" s="41" t="s">
        <v>290</v>
      </c>
      <c r="AB19" s="41" t="s">
        <v>292</v>
      </c>
      <c r="AC19" s="37" t="s">
        <v>298</v>
      </c>
      <c r="AD19" s="52">
        <v>80.11</v>
      </c>
      <c r="AE19" s="52">
        <v>81.92</v>
      </c>
      <c r="AF19" s="52">
        <v>88.44</v>
      </c>
      <c r="AG19" s="52">
        <v>89.45</v>
      </c>
      <c r="AH19" s="52">
        <v>72.599999999999994</v>
      </c>
      <c r="AI19" s="52">
        <v>63.31</v>
      </c>
      <c r="AJ19" s="52">
        <v>61.92</v>
      </c>
      <c r="AK19" s="52">
        <v>64.97</v>
      </c>
      <c r="AL19" s="54">
        <f t="shared" si="1"/>
        <v>75.34</v>
      </c>
      <c r="AM19" s="54">
        <f t="shared" si="2"/>
        <v>61.92</v>
      </c>
      <c r="AN19" s="55">
        <v>1004.6</v>
      </c>
      <c r="AO19" s="52">
        <v>1005</v>
      </c>
      <c r="AP19" s="52">
        <v>1004.1</v>
      </c>
      <c r="AQ19" s="52">
        <v>1004.8</v>
      </c>
      <c r="AR19" s="52">
        <v>1005.3</v>
      </c>
      <c r="AS19" s="52">
        <v>1004.8</v>
      </c>
      <c r="AT19" s="52">
        <v>1002.5</v>
      </c>
      <c r="AU19" s="56">
        <v>1003.5</v>
      </c>
      <c r="AV19" s="51">
        <f t="shared" si="7"/>
        <v>3</v>
      </c>
      <c r="AW19" s="51">
        <f t="shared" si="7"/>
        <v>3</v>
      </c>
      <c r="AX19" s="51">
        <f t="shared" si="7"/>
        <v>2</v>
      </c>
      <c r="AY19" s="51">
        <f t="shared" si="10"/>
        <v>4</v>
      </c>
      <c r="AZ19" s="51">
        <f t="shared" si="11"/>
        <v>0</v>
      </c>
      <c r="BA19" s="51">
        <f t="shared" si="12"/>
        <v>2</v>
      </c>
      <c r="BB19" s="51">
        <f t="shared" si="13"/>
        <v>2</v>
      </c>
      <c r="BC19" s="51">
        <f t="shared" si="14"/>
        <v>2</v>
      </c>
      <c r="BD19" s="51" t="str">
        <f t="shared" si="15"/>
        <v>S04</v>
      </c>
      <c r="BE19" s="177" t="s">
        <v>288</v>
      </c>
      <c r="BF19" s="181">
        <v>4</v>
      </c>
      <c r="BG19" s="114">
        <f t="shared" si="5"/>
        <v>28.85</v>
      </c>
      <c r="BH19" s="446">
        <f t="shared" si="6"/>
        <v>32.325000000000003</v>
      </c>
      <c r="BI19" s="450" t="s">
        <v>314</v>
      </c>
      <c r="BJ19" s="451" t="s">
        <v>289</v>
      </c>
      <c r="BK19" s="451" t="s">
        <v>314</v>
      </c>
      <c r="BL19" s="451" t="s">
        <v>444</v>
      </c>
      <c r="BM19" s="451" t="s">
        <v>289</v>
      </c>
      <c r="BN19" s="451" t="s">
        <v>321</v>
      </c>
      <c r="BO19" s="451" t="s">
        <v>321</v>
      </c>
      <c r="BP19" s="452" t="s">
        <v>387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30.2</v>
      </c>
      <c r="F20" s="81">
        <v>29.2</v>
      </c>
      <c r="G20" s="81">
        <v>28.3</v>
      </c>
      <c r="H20" s="81">
        <v>29</v>
      </c>
      <c r="I20" s="81">
        <v>32.799999999999997</v>
      </c>
      <c r="J20" s="81">
        <v>34.5</v>
      </c>
      <c r="K20" s="81">
        <v>34.799999999999997</v>
      </c>
      <c r="L20" s="81">
        <v>32.299999999999997</v>
      </c>
      <c r="M20" s="98">
        <f t="shared" si="0"/>
        <v>31.387500000000003</v>
      </c>
      <c r="N20" s="81">
        <v>28.3</v>
      </c>
      <c r="O20" s="82">
        <v>35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302</v>
      </c>
      <c r="W20" s="63" t="s">
        <v>302</v>
      </c>
      <c r="X20" s="63" t="s">
        <v>311</v>
      </c>
      <c r="Y20" s="63" t="s">
        <v>330</v>
      </c>
      <c r="Z20" s="63" t="s">
        <v>305</v>
      </c>
      <c r="AA20" s="63" t="s">
        <v>356</v>
      </c>
      <c r="AB20" s="63" t="s">
        <v>290</v>
      </c>
      <c r="AC20" s="65" t="s">
        <v>311</v>
      </c>
      <c r="AD20" s="66">
        <v>74.22</v>
      </c>
      <c r="AE20" s="66">
        <v>81.96</v>
      </c>
      <c r="AF20" s="66">
        <v>86.86</v>
      </c>
      <c r="AG20" s="66">
        <v>82.42</v>
      </c>
      <c r="AH20" s="66">
        <v>60.67</v>
      </c>
      <c r="AI20" s="66">
        <v>53.85</v>
      </c>
      <c r="AJ20" s="66">
        <v>52.02</v>
      </c>
      <c r="AK20" s="66">
        <v>58.05</v>
      </c>
      <c r="AL20" s="99">
        <f t="shared" si="1"/>
        <v>68.756250000000009</v>
      </c>
      <c r="AM20" s="99">
        <f t="shared" si="2"/>
        <v>52.02</v>
      </c>
      <c r="AN20" s="67">
        <v>1003</v>
      </c>
      <c r="AO20" s="66">
        <v>1002.7</v>
      </c>
      <c r="AP20" s="66">
        <v>1001.9</v>
      </c>
      <c r="AQ20" s="66">
        <v>1002.9</v>
      </c>
      <c r="AR20" s="66">
        <v>1003.6</v>
      </c>
      <c r="AS20" s="66">
        <v>1003.2</v>
      </c>
      <c r="AT20" s="66">
        <v>1000.3</v>
      </c>
      <c r="AU20" s="68">
        <v>1001.9</v>
      </c>
      <c r="AV20" s="81">
        <f t="shared" si="7"/>
        <v>1</v>
      </c>
      <c r="AW20" s="81">
        <f t="shared" si="7"/>
        <v>1</v>
      </c>
      <c r="AX20" s="81">
        <f t="shared" si="7"/>
        <v>1</v>
      </c>
      <c r="AY20" s="81">
        <f t="shared" si="10"/>
        <v>3</v>
      </c>
      <c r="AZ20" s="81">
        <f t="shared" si="11"/>
        <v>1</v>
      </c>
      <c r="BA20" s="81">
        <f t="shared" si="12"/>
        <v>3</v>
      </c>
      <c r="BB20" s="81">
        <f t="shared" si="13"/>
        <v>2</v>
      </c>
      <c r="BC20" s="81">
        <f t="shared" si="14"/>
        <v>1</v>
      </c>
      <c r="BD20" s="81" t="str">
        <f t="shared" si="15"/>
        <v>SSE03</v>
      </c>
      <c r="BE20" s="178" t="s">
        <v>294</v>
      </c>
      <c r="BF20" s="182">
        <v>3</v>
      </c>
      <c r="BG20" s="114">
        <f t="shared" si="5"/>
        <v>29.175000000000001</v>
      </c>
      <c r="BH20" s="446">
        <f t="shared" si="6"/>
        <v>33.599999999999994</v>
      </c>
      <c r="BI20" s="462" t="s">
        <v>332</v>
      </c>
      <c r="BJ20" s="463" t="s">
        <v>310</v>
      </c>
      <c r="BK20" s="463" t="s">
        <v>321</v>
      </c>
      <c r="BL20" s="463" t="s">
        <v>314</v>
      </c>
      <c r="BM20" s="463" t="s">
        <v>309</v>
      </c>
      <c r="BN20" s="463" t="s">
        <v>310</v>
      </c>
      <c r="BO20" s="463" t="s">
        <v>332</v>
      </c>
      <c r="BP20" s="464" t="s">
        <v>296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29.2</v>
      </c>
      <c r="F21" s="84">
        <v>28.1</v>
      </c>
      <c r="G21" s="84">
        <v>27.7</v>
      </c>
      <c r="H21" s="84">
        <v>29.2</v>
      </c>
      <c r="I21" s="84">
        <v>32.200000000000003</v>
      </c>
      <c r="J21" s="84">
        <v>33.9</v>
      </c>
      <c r="K21" s="84">
        <v>35.200000000000003</v>
      </c>
      <c r="L21" s="84">
        <v>32</v>
      </c>
      <c r="M21" s="100">
        <f t="shared" si="0"/>
        <v>30.9375</v>
      </c>
      <c r="N21" s="84">
        <v>27.5</v>
      </c>
      <c r="O21" s="85">
        <v>35.200000000000003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295</v>
      </c>
      <c r="Y21" s="57" t="s">
        <v>341</v>
      </c>
      <c r="Z21" s="57" t="s">
        <v>367</v>
      </c>
      <c r="AA21" s="57" t="s">
        <v>367</v>
      </c>
      <c r="AB21" s="57" t="s">
        <v>359</v>
      </c>
      <c r="AC21" s="59" t="s">
        <v>328</v>
      </c>
      <c r="AD21" s="60">
        <v>84.92</v>
      </c>
      <c r="AE21" s="60">
        <v>94.32</v>
      </c>
      <c r="AF21" s="60">
        <v>94.3</v>
      </c>
      <c r="AG21" s="60">
        <v>64.819999999999993</v>
      </c>
      <c r="AH21" s="60">
        <v>54.61</v>
      </c>
      <c r="AI21" s="60">
        <v>52.11</v>
      </c>
      <c r="AJ21" s="60">
        <v>50.57</v>
      </c>
      <c r="AK21" s="60">
        <v>59.04</v>
      </c>
      <c r="AL21" s="101">
        <f t="shared" si="1"/>
        <v>69.336250000000007</v>
      </c>
      <c r="AM21" s="101">
        <f t="shared" si="2"/>
        <v>50.57</v>
      </c>
      <c r="AN21" s="61">
        <v>1003.4</v>
      </c>
      <c r="AO21" s="60">
        <v>1003.5</v>
      </c>
      <c r="AP21" s="60">
        <v>1002.6</v>
      </c>
      <c r="AQ21" s="60">
        <v>1003.9</v>
      </c>
      <c r="AR21" s="60">
        <v>1004.5</v>
      </c>
      <c r="AS21" s="60">
        <v>1003.7</v>
      </c>
      <c r="AT21" s="60">
        <v>1001.5</v>
      </c>
      <c r="AU21" s="62">
        <v>1002.4</v>
      </c>
      <c r="AV21" s="84">
        <f t="shared" si="7"/>
        <v>0</v>
      </c>
      <c r="AW21" s="84">
        <f t="shared" si="7"/>
        <v>0</v>
      </c>
      <c r="AX21" s="84">
        <f t="shared" si="7"/>
        <v>1</v>
      </c>
      <c r="AY21" s="84">
        <f t="shared" si="10"/>
        <v>3</v>
      </c>
      <c r="AZ21" s="84">
        <f t="shared" si="11"/>
        <v>4</v>
      </c>
      <c r="BA21" s="84">
        <f t="shared" si="12"/>
        <v>4</v>
      </c>
      <c r="BB21" s="84">
        <f t="shared" si="13"/>
        <v>2</v>
      </c>
      <c r="BC21" s="84">
        <f t="shared" si="14"/>
        <v>1</v>
      </c>
      <c r="BD21" s="84" t="str">
        <f t="shared" si="15"/>
        <v>NW04</v>
      </c>
      <c r="BE21" s="179" t="s">
        <v>342</v>
      </c>
      <c r="BF21" s="183">
        <v>4</v>
      </c>
      <c r="BG21" s="110">
        <f t="shared" si="5"/>
        <v>28.55</v>
      </c>
      <c r="BH21" s="448">
        <f t="shared" si="6"/>
        <v>33.325000000000003</v>
      </c>
      <c r="BI21" s="450" t="s">
        <v>387</v>
      </c>
      <c r="BJ21" s="451" t="s">
        <v>387</v>
      </c>
      <c r="BK21" s="451" t="s">
        <v>387</v>
      </c>
      <c r="BL21" s="451" t="s">
        <v>309</v>
      </c>
      <c r="BM21" s="451" t="s">
        <v>309</v>
      </c>
      <c r="BN21" s="451" t="s">
        <v>377</v>
      </c>
      <c r="BO21" s="451" t="s">
        <v>314</v>
      </c>
      <c r="BP21" s="452" t="s">
        <v>309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30.2</v>
      </c>
      <c r="F22" s="51">
        <v>29</v>
      </c>
      <c r="G22" s="51">
        <v>28.9</v>
      </c>
      <c r="H22" s="51">
        <v>29.3</v>
      </c>
      <c r="I22" s="51">
        <v>32.200000000000003</v>
      </c>
      <c r="J22" s="51">
        <v>32.1</v>
      </c>
      <c r="K22" s="51">
        <v>32.6</v>
      </c>
      <c r="L22" s="51">
        <v>31.3</v>
      </c>
      <c r="M22" s="88">
        <f t="shared" si="0"/>
        <v>30.7</v>
      </c>
      <c r="N22" s="51">
        <v>28.7</v>
      </c>
      <c r="O22" s="76">
        <v>33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311</v>
      </c>
      <c r="W22" s="41" t="s">
        <v>319</v>
      </c>
      <c r="X22" s="41" t="s">
        <v>295</v>
      </c>
      <c r="Y22" s="41" t="s">
        <v>295</v>
      </c>
      <c r="Z22" s="41" t="s">
        <v>390</v>
      </c>
      <c r="AA22" s="41" t="s">
        <v>315</v>
      </c>
      <c r="AB22" s="41" t="s">
        <v>298</v>
      </c>
      <c r="AC22" s="37" t="s">
        <v>290</v>
      </c>
      <c r="AD22" s="52">
        <v>72.900000000000006</v>
      </c>
      <c r="AE22" s="52">
        <v>79.53</v>
      </c>
      <c r="AF22" s="52">
        <v>79.040000000000006</v>
      </c>
      <c r="AG22" s="52">
        <v>76.319999999999993</v>
      </c>
      <c r="AH22" s="52">
        <v>60.9</v>
      </c>
      <c r="AI22" s="52">
        <v>62.74</v>
      </c>
      <c r="AJ22" s="52">
        <v>64.75</v>
      </c>
      <c r="AK22" s="52">
        <v>67.650000000000006</v>
      </c>
      <c r="AL22" s="54">
        <f t="shared" si="1"/>
        <v>70.478750000000005</v>
      </c>
      <c r="AM22" s="54">
        <f t="shared" si="2"/>
        <v>60.9</v>
      </c>
      <c r="AN22" s="55">
        <v>1001.8</v>
      </c>
      <c r="AO22" s="52">
        <v>1002.1</v>
      </c>
      <c r="AP22" s="52">
        <v>1002</v>
      </c>
      <c r="AQ22" s="52">
        <v>1002</v>
      </c>
      <c r="AR22" s="52">
        <v>1002.8</v>
      </c>
      <c r="AS22" s="52">
        <v>1002.5</v>
      </c>
      <c r="AT22" s="52">
        <v>1000.7</v>
      </c>
      <c r="AU22" s="56">
        <v>1001.1</v>
      </c>
      <c r="AV22" s="51">
        <f t="shared" si="7"/>
        <v>1</v>
      </c>
      <c r="AW22" s="51">
        <f t="shared" si="7"/>
        <v>1</v>
      </c>
      <c r="AX22" s="51">
        <f t="shared" si="7"/>
        <v>1</v>
      </c>
      <c r="AY22" s="51">
        <f t="shared" si="10"/>
        <v>1</v>
      </c>
      <c r="AZ22" s="51">
        <f t="shared" si="11"/>
        <v>1</v>
      </c>
      <c r="BA22" s="51">
        <f t="shared" si="12"/>
        <v>3</v>
      </c>
      <c r="BB22" s="51">
        <f t="shared" si="13"/>
        <v>2</v>
      </c>
      <c r="BC22" s="51">
        <f t="shared" si="14"/>
        <v>2</v>
      </c>
      <c r="BD22" s="51" t="str">
        <f t="shared" si="15"/>
        <v>SSW03</v>
      </c>
      <c r="BE22" s="177" t="s">
        <v>299</v>
      </c>
      <c r="BF22" s="181">
        <v>3</v>
      </c>
      <c r="BG22" s="114">
        <f t="shared" si="5"/>
        <v>29.349999999999998</v>
      </c>
      <c r="BH22" s="446">
        <f t="shared" si="6"/>
        <v>32.050000000000004</v>
      </c>
      <c r="BI22" s="450" t="s">
        <v>320</v>
      </c>
      <c r="BJ22" s="451" t="s">
        <v>331</v>
      </c>
      <c r="BK22" s="451" t="s">
        <v>387</v>
      </c>
      <c r="BL22" s="451" t="s">
        <v>309</v>
      </c>
      <c r="BM22" s="451" t="s">
        <v>309</v>
      </c>
      <c r="BN22" s="451" t="s">
        <v>309</v>
      </c>
      <c r="BO22" s="451" t="s">
        <v>309</v>
      </c>
      <c r="BP22" s="452" t="s">
        <v>387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26.8</v>
      </c>
      <c r="G23" s="51"/>
      <c r="H23" s="51">
        <v>27.5</v>
      </c>
      <c r="I23" s="51"/>
      <c r="J23" s="51">
        <v>31.8</v>
      </c>
      <c r="K23" s="51"/>
      <c r="L23" s="51">
        <v>31.5</v>
      </c>
      <c r="M23" s="88">
        <f t="shared" si="0"/>
        <v>29.4</v>
      </c>
      <c r="N23" s="51">
        <v>26.7</v>
      </c>
      <c r="O23" s="76">
        <v>34.9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376</v>
      </c>
      <c r="AB23" s="41"/>
      <c r="AC23" s="37" t="s">
        <v>284</v>
      </c>
      <c r="AD23" s="52"/>
      <c r="AE23" s="52">
        <v>90.97</v>
      </c>
      <c r="AF23" s="52"/>
      <c r="AG23" s="52">
        <v>92.09</v>
      </c>
      <c r="AH23" s="52"/>
      <c r="AI23" s="52">
        <v>67.739999999999995</v>
      </c>
      <c r="AJ23" s="52"/>
      <c r="AK23" s="52">
        <v>61.11</v>
      </c>
      <c r="AL23" s="54">
        <f t="shared" si="1"/>
        <v>77.977500000000006</v>
      </c>
      <c r="AM23" s="54">
        <f t="shared" si="2"/>
        <v>61.11</v>
      </c>
      <c r="AN23" s="55"/>
      <c r="AO23" s="52">
        <v>1002.3</v>
      </c>
      <c r="AP23" s="52"/>
      <c r="AQ23" s="52">
        <v>1003</v>
      </c>
      <c r="AR23" s="52"/>
      <c r="AS23" s="52">
        <v>1003.8</v>
      </c>
      <c r="AT23" s="52"/>
      <c r="AU23" s="56">
        <v>1002.6</v>
      </c>
      <c r="AV23" s="51" t="str">
        <f t="shared" si="7"/>
        <v/>
      </c>
      <c r="AW23" s="51">
        <f t="shared" si="7"/>
        <v>0</v>
      </c>
      <c r="AX23" s="51" t="str">
        <f t="shared" si="7"/>
        <v/>
      </c>
      <c r="AY23" s="51">
        <f t="shared" si="10"/>
        <v>0</v>
      </c>
      <c r="AZ23" s="51" t="str">
        <f t="shared" si="11"/>
        <v/>
      </c>
      <c r="BA23" s="51">
        <f t="shared" si="12"/>
        <v>1</v>
      </c>
      <c r="BB23" s="51" t="str">
        <f t="shared" si="13"/>
        <v/>
      </c>
      <c r="BC23" s="51">
        <f t="shared" si="14"/>
        <v>0</v>
      </c>
      <c r="BD23" s="51" t="str">
        <f t="shared" si="15"/>
        <v>E01</v>
      </c>
      <c r="BE23" s="177" t="s">
        <v>389</v>
      </c>
      <c r="BF23" s="181">
        <v>1</v>
      </c>
      <c r="BG23" s="114">
        <f t="shared" si="5"/>
        <v>27.15</v>
      </c>
      <c r="BH23" s="446">
        <f t="shared" si="6"/>
        <v>31.65</v>
      </c>
      <c r="BI23" s="450"/>
      <c r="BJ23" s="451" t="s">
        <v>309</v>
      </c>
      <c r="BK23" s="451"/>
      <c r="BL23" s="451" t="s">
        <v>309</v>
      </c>
      <c r="BM23" s="451"/>
      <c r="BN23" s="451" t="s">
        <v>309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29.7</v>
      </c>
      <c r="G24" s="51"/>
      <c r="H24" s="51">
        <v>30.5</v>
      </c>
      <c r="I24" s="51"/>
      <c r="J24" s="51">
        <v>33</v>
      </c>
      <c r="K24" s="51"/>
      <c r="L24" s="51">
        <v>31.9</v>
      </c>
      <c r="M24" s="88">
        <f t="shared" si="0"/>
        <v>31.274999999999999</v>
      </c>
      <c r="N24" s="51">
        <v>29.5</v>
      </c>
      <c r="O24" s="76">
        <v>33.799999999999997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400</v>
      </c>
      <c r="X24" s="41"/>
      <c r="Y24" s="41" t="s">
        <v>445</v>
      </c>
      <c r="Z24" s="41"/>
      <c r="AA24" s="41" t="s">
        <v>300</v>
      </c>
      <c r="AB24" s="41"/>
      <c r="AC24" s="37" t="s">
        <v>284</v>
      </c>
      <c r="AD24" s="52"/>
      <c r="AE24" s="52">
        <v>73.25</v>
      </c>
      <c r="AF24" s="52"/>
      <c r="AG24" s="52">
        <v>67.08</v>
      </c>
      <c r="AH24" s="52"/>
      <c r="AI24" s="52">
        <v>63.31</v>
      </c>
      <c r="AJ24" s="52"/>
      <c r="AK24" s="52">
        <v>63.07</v>
      </c>
      <c r="AL24" s="54">
        <f>IF(COUNT(AE24,AG24,AI24,AK24)&gt;2,AVERAGE(AD24:AK24),"")</f>
        <v>66.677499999999995</v>
      </c>
      <c r="AM24" s="54">
        <f>IF(COUNT(AE24,AG24,AI24,AK24)&gt;2,MIN(AD24:AK24),"")</f>
        <v>63.07</v>
      </c>
      <c r="AN24" s="55"/>
      <c r="AO24" s="52">
        <v>1003.4</v>
      </c>
      <c r="AP24" s="52"/>
      <c r="AQ24" s="52">
        <v>1003.7</v>
      </c>
      <c r="AR24" s="52"/>
      <c r="AS24" s="52">
        <v>1004.4</v>
      </c>
      <c r="AT24" s="52"/>
      <c r="AU24" s="56">
        <v>1003.6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8</v>
      </c>
      <c r="BG24" s="114">
        <f>IF(COUNT(F24,H24)&gt;=1,AVERAGE(E24:H24),"")</f>
        <v>30.1</v>
      </c>
      <c r="BH24" s="446">
        <f>IF(COUNT(J24,L24)&gt;=1,AVERAGE(I24:L24),"")</f>
        <v>32.450000000000003</v>
      </c>
      <c r="BI24" s="450"/>
      <c r="BJ24" s="451" t="s">
        <v>296</v>
      </c>
      <c r="BK24" s="451"/>
      <c r="BL24" s="451" t="s">
        <v>331</v>
      </c>
      <c r="BM24" s="451"/>
      <c r="BN24" s="451" t="s">
        <v>309</v>
      </c>
      <c r="BO24" s="451"/>
      <c r="BP24" s="452" t="s">
        <v>309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29.9</v>
      </c>
      <c r="F25" s="78">
        <v>30.1</v>
      </c>
      <c r="G25" s="78">
        <v>30</v>
      </c>
      <c r="H25" s="78">
        <v>29.2</v>
      </c>
      <c r="I25" s="78">
        <v>32</v>
      </c>
      <c r="J25" s="78">
        <v>32.6</v>
      </c>
      <c r="K25" s="78">
        <v>32.4</v>
      </c>
      <c r="L25" s="78">
        <v>30.5</v>
      </c>
      <c r="M25" s="89">
        <f t="shared" si="0"/>
        <v>30.837499999999999</v>
      </c>
      <c r="N25" s="78">
        <v>29</v>
      </c>
      <c r="O25" s="79">
        <v>33.4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391</v>
      </c>
      <c r="W25" s="69" t="s">
        <v>315</v>
      </c>
      <c r="X25" s="69" t="s">
        <v>313</v>
      </c>
      <c r="Y25" s="69" t="s">
        <v>298</v>
      </c>
      <c r="Z25" s="69" t="s">
        <v>335</v>
      </c>
      <c r="AA25" s="69" t="s">
        <v>333</v>
      </c>
      <c r="AB25" s="69" t="s">
        <v>315</v>
      </c>
      <c r="AC25" s="71" t="s">
        <v>323</v>
      </c>
      <c r="AD25" s="72">
        <v>71.98</v>
      </c>
      <c r="AE25" s="72">
        <v>70.73</v>
      </c>
      <c r="AF25" s="72">
        <v>72</v>
      </c>
      <c r="AG25" s="72">
        <v>72.73</v>
      </c>
      <c r="AH25" s="72">
        <v>68.19</v>
      </c>
      <c r="AI25" s="72">
        <v>62.84</v>
      </c>
      <c r="AJ25" s="72">
        <v>65.87</v>
      </c>
      <c r="AK25" s="72">
        <v>70.38</v>
      </c>
      <c r="AL25" s="87">
        <f t="shared" si="1"/>
        <v>69.34</v>
      </c>
      <c r="AM25" s="87">
        <f t="shared" si="2"/>
        <v>62.84</v>
      </c>
      <c r="AN25" s="73">
        <v>1002.9</v>
      </c>
      <c r="AO25" s="72">
        <v>1002</v>
      </c>
      <c r="AP25" s="72">
        <v>1000.9</v>
      </c>
      <c r="AQ25" s="72">
        <v>1002.1</v>
      </c>
      <c r="AR25" s="72">
        <v>1003.1</v>
      </c>
      <c r="AS25" s="72">
        <v>1003.1</v>
      </c>
      <c r="AT25" s="72">
        <v>1000.6</v>
      </c>
      <c r="AU25" s="74">
        <v>1001.9</v>
      </c>
      <c r="AV25" s="78">
        <f t="shared" ref="AV25:BC25" si="16">IF(RIGHT(V25,2)="","",IF(RIGHT(V25,2)="LG",0,INT(RIGHT(V25,2))))</f>
        <v>1</v>
      </c>
      <c r="AW25" s="78">
        <f t="shared" si="16"/>
        <v>3</v>
      </c>
      <c r="AX25" s="78">
        <f t="shared" si="16"/>
        <v>2</v>
      </c>
      <c r="AY25" s="78">
        <f t="shared" si="16"/>
        <v>2</v>
      </c>
      <c r="AZ25" s="78">
        <f t="shared" si="16"/>
        <v>5</v>
      </c>
      <c r="BA25" s="78">
        <f t="shared" si="16"/>
        <v>4</v>
      </c>
      <c r="BB25" s="78">
        <f t="shared" si="16"/>
        <v>3</v>
      </c>
      <c r="BC25" s="78">
        <f t="shared" si="16"/>
        <v>1</v>
      </c>
      <c r="BD25" s="78" t="str">
        <f>IF(COUNT(AV25:BC25)=0,"",IF(MAX(AV25:BC25)=0,"LG",IF(MAX(AV25:BC25)=0,"",INDEX(V25:AC25,1,MATCH(MAX(AV25:BC25),AV25:BC25,0)))))</f>
        <v>WSW05</v>
      </c>
      <c r="BE25" s="180" t="s">
        <v>363</v>
      </c>
      <c r="BF25" s="184">
        <v>5</v>
      </c>
      <c r="BG25" s="203">
        <f t="shared" si="5"/>
        <v>29.8</v>
      </c>
      <c r="BH25" s="449">
        <f t="shared" si="6"/>
        <v>31.875</v>
      </c>
      <c r="BI25" s="453" t="s">
        <v>289</v>
      </c>
      <c r="BJ25" s="454" t="s">
        <v>377</v>
      </c>
      <c r="BK25" s="454" t="s">
        <v>324</v>
      </c>
      <c r="BL25" s="454" t="s">
        <v>309</v>
      </c>
      <c r="BM25" s="454" t="s">
        <v>314</v>
      </c>
      <c r="BN25" s="454" t="s">
        <v>438</v>
      </c>
      <c r="BO25" s="454" t="s">
        <v>289</v>
      </c>
      <c r="BP25" s="455" t="s">
        <v>309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26.4</v>
      </c>
      <c r="F4" s="41">
        <v>25.5</v>
      </c>
      <c r="G4" s="41">
        <v>25</v>
      </c>
      <c r="H4" s="41">
        <v>25.1</v>
      </c>
      <c r="I4" s="41">
        <v>29.7</v>
      </c>
      <c r="J4" s="41">
        <v>35.4</v>
      </c>
      <c r="K4" s="41">
        <v>37.700000000000003</v>
      </c>
      <c r="L4" s="41">
        <v>31.6</v>
      </c>
      <c r="M4" s="88">
        <f t="shared" ref="M4:M25" si="0">IF(COUNT(F4,H4,J4,L4)&gt;=3,AVERAGE(E4:L4),"")</f>
        <v>29.55</v>
      </c>
      <c r="N4" s="41">
        <v>24.8</v>
      </c>
      <c r="O4" s="53">
        <v>37.799999999999997</v>
      </c>
      <c r="P4" s="41">
        <v>7</v>
      </c>
      <c r="Q4" s="41">
        <v>7</v>
      </c>
      <c r="R4" s="41">
        <v>7</v>
      </c>
      <c r="S4" s="41">
        <v>7</v>
      </c>
      <c r="T4" s="38">
        <v>6.8</v>
      </c>
      <c r="U4" s="41">
        <v>6.8</v>
      </c>
      <c r="V4" s="41" t="s">
        <v>284</v>
      </c>
      <c r="W4" s="41" t="s">
        <v>284</v>
      </c>
      <c r="X4" s="41" t="s">
        <v>284</v>
      </c>
      <c r="Y4" s="41" t="s">
        <v>327</v>
      </c>
      <c r="Z4" s="41" t="s">
        <v>327</v>
      </c>
      <c r="AA4" s="41" t="s">
        <v>327</v>
      </c>
      <c r="AB4" s="41" t="s">
        <v>323</v>
      </c>
      <c r="AC4" s="37" t="s">
        <v>284</v>
      </c>
      <c r="AD4" s="52">
        <v>91.48</v>
      </c>
      <c r="AE4" s="52">
        <v>96.49</v>
      </c>
      <c r="AF4" s="52">
        <v>96.48</v>
      </c>
      <c r="AG4" s="52">
        <v>94.76</v>
      </c>
      <c r="AH4" s="52">
        <v>77.3</v>
      </c>
      <c r="AI4" s="52">
        <v>52.79</v>
      </c>
      <c r="AJ4" s="52">
        <v>47.1</v>
      </c>
      <c r="AK4" s="52">
        <v>76.67</v>
      </c>
      <c r="AL4" s="54">
        <f t="shared" ref="AL4:AL25" si="1">IF(COUNT(AE4,AG4,AI4,AK4)&gt;2,AVERAGE(AD4:AK4),"")</f>
        <v>79.133749999999992</v>
      </c>
      <c r="AM4" s="54">
        <f t="shared" ref="AM4:AM25" si="2">IF(COUNT(AE4,AG4,AI4,AK4)&gt;2,MIN(AD4:AK4),"")</f>
        <v>47.1</v>
      </c>
      <c r="AN4" s="55">
        <v>1007.6</v>
      </c>
      <c r="AO4" s="52">
        <v>1005.7</v>
      </c>
      <c r="AP4" s="52">
        <v>1005.3</v>
      </c>
      <c r="AQ4" s="52">
        <v>1005.8</v>
      </c>
      <c r="AR4" s="52">
        <v>1004.9</v>
      </c>
      <c r="AS4" s="52">
        <v>1002.7</v>
      </c>
      <c r="AT4" s="52">
        <v>1000.2</v>
      </c>
      <c r="AU4" s="56">
        <v>1001.3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2</v>
      </c>
      <c r="AZ4" s="51">
        <f t="shared" si="3"/>
        <v>2</v>
      </c>
      <c r="BA4" s="51">
        <f t="shared" si="3"/>
        <v>2</v>
      </c>
      <c r="BB4" s="51">
        <f t="shared" si="3"/>
        <v>1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W02</v>
      </c>
      <c r="BE4" s="177" t="s">
        <v>317</v>
      </c>
      <c r="BF4" s="181">
        <v>2</v>
      </c>
      <c r="BG4" s="114">
        <f t="shared" ref="BG4:BG10" si="5">IF(COUNT(F4,H4)&gt;=1,AVERAGE(E4:H4),"")</f>
        <v>25.5</v>
      </c>
      <c r="BH4" s="115">
        <f t="shared" ref="BH4:BH10" si="6">IF(COUNT(J4,L4)&gt;=1,AVERAGE(I4:L4),"")</f>
        <v>33.6</v>
      </c>
      <c r="BI4" s="459" t="s">
        <v>387</v>
      </c>
      <c r="BJ4" s="460" t="s">
        <v>387</v>
      </c>
      <c r="BK4" s="460" t="s">
        <v>287</v>
      </c>
      <c r="BL4" s="460" t="s">
        <v>287</v>
      </c>
      <c r="BM4" s="460" t="s">
        <v>285</v>
      </c>
      <c r="BN4" s="460" t="s">
        <v>287</v>
      </c>
      <c r="BO4" s="460" t="s">
        <v>287</v>
      </c>
      <c r="BP4" s="461" t="s">
        <v>309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28.5</v>
      </c>
      <c r="G5" s="41"/>
      <c r="H5" s="41">
        <v>28.1</v>
      </c>
      <c r="I5" s="41"/>
      <c r="J5" s="41">
        <v>35.299999999999997</v>
      </c>
      <c r="K5" s="41"/>
      <c r="L5" s="41">
        <v>33</v>
      </c>
      <c r="M5" s="88">
        <f t="shared" si="0"/>
        <v>31.225000000000001</v>
      </c>
      <c r="N5" s="41">
        <v>26.5</v>
      </c>
      <c r="O5" s="53">
        <v>36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352</v>
      </c>
      <c r="X5" s="41"/>
      <c r="Y5" s="41" t="s">
        <v>284</v>
      </c>
      <c r="Z5" s="41"/>
      <c r="AA5" s="41" t="s">
        <v>305</v>
      </c>
      <c r="AB5" s="41"/>
      <c r="AC5" s="37" t="s">
        <v>336</v>
      </c>
      <c r="AD5" s="52"/>
      <c r="AE5" s="52">
        <v>85.35</v>
      </c>
      <c r="AF5" s="52"/>
      <c r="AG5" s="52">
        <v>85.82</v>
      </c>
      <c r="AH5" s="52"/>
      <c r="AI5" s="52">
        <v>52.77</v>
      </c>
      <c r="AJ5" s="52"/>
      <c r="AK5" s="52">
        <v>67.58</v>
      </c>
      <c r="AL5" s="54">
        <f t="shared" si="1"/>
        <v>72.88</v>
      </c>
      <c r="AM5" s="54">
        <f t="shared" si="2"/>
        <v>52.77</v>
      </c>
      <c r="AN5" s="55"/>
      <c r="AO5" s="52">
        <v>1005.5</v>
      </c>
      <c r="AP5" s="52"/>
      <c r="AQ5" s="52">
        <v>1005.4</v>
      </c>
      <c r="AR5" s="52"/>
      <c r="AS5" s="52">
        <v>1003.6</v>
      </c>
      <c r="AT5" s="52"/>
      <c r="AU5" s="56">
        <v>1002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28.3</v>
      </c>
      <c r="BH5" s="115">
        <f t="shared" si="6"/>
        <v>34.15</v>
      </c>
      <c r="BI5" s="450"/>
      <c r="BJ5" s="451" t="s">
        <v>309</v>
      </c>
      <c r="BK5" s="451"/>
      <c r="BL5" s="451" t="s">
        <v>291</v>
      </c>
      <c r="BM5" s="451"/>
      <c r="BN5" s="451" t="s">
        <v>340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30.4</v>
      </c>
      <c r="G6" s="41"/>
      <c r="H6" s="41">
        <v>28.7</v>
      </c>
      <c r="I6" s="41"/>
      <c r="J6" s="41">
        <v>36.1</v>
      </c>
      <c r="K6" s="41"/>
      <c r="L6" s="41">
        <v>31.8</v>
      </c>
      <c r="M6" s="88">
        <f t="shared" si="0"/>
        <v>31.749999999999996</v>
      </c>
      <c r="N6" s="41">
        <v>28</v>
      </c>
      <c r="O6" s="53">
        <v>36.6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391</v>
      </c>
      <c r="X6" s="41"/>
      <c r="Y6" s="41" t="s">
        <v>284</v>
      </c>
      <c r="Z6" s="41"/>
      <c r="AA6" s="41" t="s">
        <v>311</v>
      </c>
      <c r="AB6" s="41"/>
      <c r="AC6" s="37" t="s">
        <v>400</v>
      </c>
      <c r="AD6" s="52"/>
      <c r="AE6" s="52">
        <v>74.69</v>
      </c>
      <c r="AF6" s="52"/>
      <c r="AG6" s="52">
        <v>73.08</v>
      </c>
      <c r="AH6" s="52"/>
      <c r="AI6" s="52">
        <v>56.54</v>
      </c>
      <c r="AJ6" s="52"/>
      <c r="AK6" s="52">
        <v>74.040000000000006</v>
      </c>
      <c r="AL6" s="54">
        <f t="shared" si="1"/>
        <v>69.587499999999991</v>
      </c>
      <c r="AM6" s="54">
        <f t="shared" si="2"/>
        <v>56.54</v>
      </c>
      <c r="AN6" s="55"/>
      <c r="AO6" s="52">
        <v>1004.1</v>
      </c>
      <c r="AP6" s="52"/>
      <c r="AQ6" s="52">
        <v>1003.9</v>
      </c>
      <c r="AR6" s="52"/>
      <c r="AS6" s="52">
        <v>1002.4</v>
      </c>
      <c r="AT6" s="52"/>
      <c r="AU6" s="56">
        <v>1001.4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WSW01</v>
      </c>
      <c r="BE6" s="177" t="s">
        <v>363</v>
      </c>
      <c r="BF6" s="181">
        <v>1</v>
      </c>
      <c r="BG6" s="114">
        <f t="shared" si="5"/>
        <v>29.549999999999997</v>
      </c>
      <c r="BH6" s="115">
        <f t="shared" si="6"/>
        <v>33.950000000000003</v>
      </c>
      <c r="BI6" s="450"/>
      <c r="BJ6" s="451" t="s">
        <v>285</v>
      </c>
      <c r="BK6" s="451"/>
      <c r="BL6" s="451" t="s">
        <v>285</v>
      </c>
      <c r="BM6" s="451"/>
      <c r="BN6" s="451" t="s">
        <v>287</v>
      </c>
      <c r="BO6" s="451"/>
      <c r="BP6" s="452" t="s">
        <v>324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</v>
      </c>
      <c r="G7" s="51"/>
      <c r="H7" s="51">
        <v>27.6</v>
      </c>
      <c r="I7" s="51"/>
      <c r="J7" s="51">
        <v>36</v>
      </c>
      <c r="K7" s="51"/>
      <c r="L7" s="51">
        <v>33</v>
      </c>
      <c r="M7" s="88">
        <f t="shared" si="0"/>
        <v>30.9</v>
      </c>
      <c r="N7" s="51">
        <v>26</v>
      </c>
      <c r="O7" s="76">
        <v>36.799999999999997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355</v>
      </c>
      <c r="X7" s="41"/>
      <c r="Y7" s="41" t="s">
        <v>284</v>
      </c>
      <c r="Z7" s="41"/>
      <c r="AA7" s="41" t="s">
        <v>290</v>
      </c>
      <c r="AB7" s="41"/>
      <c r="AC7" s="37" t="s">
        <v>284</v>
      </c>
      <c r="AD7" s="52"/>
      <c r="AE7" s="52">
        <v>87.26</v>
      </c>
      <c r="AF7" s="52"/>
      <c r="AG7" s="52">
        <v>84.25</v>
      </c>
      <c r="AH7" s="52"/>
      <c r="AI7" s="52">
        <v>52.31</v>
      </c>
      <c r="AJ7" s="52"/>
      <c r="AK7" s="52">
        <v>70.84</v>
      </c>
      <c r="AL7" s="54">
        <f t="shared" si="1"/>
        <v>73.664999999999992</v>
      </c>
      <c r="AM7" s="54">
        <f t="shared" si="2"/>
        <v>52.31</v>
      </c>
      <c r="AN7" s="55"/>
      <c r="AO7" s="52">
        <v>1005</v>
      </c>
      <c r="AP7" s="52"/>
      <c r="AQ7" s="52">
        <v>1005</v>
      </c>
      <c r="AR7" s="52"/>
      <c r="AS7" s="52">
        <v>1002.8</v>
      </c>
      <c r="AT7" s="52"/>
      <c r="AU7" s="56">
        <v>1001.1</v>
      </c>
      <c r="AV7" s="51" t="str">
        <f t="shared" si="3"/>
        <v/>
      </c>
      <c r="AW7" s="51">
        <f t="shared" si="3"/>
        <v>1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0</v>
      </c>
      <c r="BD7" s="51" t="str">
        <f t="shared" si="4"/>
        <v>S02</v>
      </c>
      <c r="BE7" s="177" t="s">
        <v>288</v>
      </c>
      <c r="BF7" s="181">
        <v>2</v>
      </c>
      <c r="BG7" s="114">
        <f t="shared" si="5"/>
        <v>27.3</v>
      </c>
      <c r="BH7" s="115">
        <f t="shared" si="6"/>
        <v>34.5</v>
      </c>
      <c r="BI7" s="450"/>
      <c r="BJ7" s="451" t="s">
        <v>306</v>
      </c>
      <c r="BK7" s="451"/>
      <c r="BL7" s="451" t="s">
        <v>322</v>
      </c>
      <c r="BM7" s="451"/>
      <c r="BN7" s="451" t="s">
        <v>287</v>
      </c>
      <c r="BO7" s="451"/>
      <c r="BP7" s="452" t="s">
        <v>331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30.1</v>
      </c>
      <c r="F8" s="51">
        <v>28.6</v>
      </c>
      <c r="G8" s="51">
        <v>27.2</v>
      </c>
      <c r="H8" s="51">
        <v>27.9</v>
      </c>
      <c r="I8" s="51">
        <v>32.200000000000003</v>
      </c>
      <c r="J8" s="51">
        <v>36.1</v>
      </c>
      <c r="K8" s="51">
        <v>35.799999999999997</v>
      </c>
      <c r="L8" s="51">
        <v>32.200000000000003</v>
      </c>
      <c r="M8" s="88">
        <f t="shared" si="0"/>
        <v>31.262499999999996</v>
      </c>
      <c r="N8" s="51">
        <v>26.7</v>
      </c>
      <c r="O8" s="76">
        <v>37.9</v>
      </c>
      <c r="P8" s="41">
        <v>3</v>
      </c>
      <c r="Q8" s="41">
        <v>3</v>
      </c>
      <c r="R8" s="41">
        <v>3</v>
      </c>
      <c r="S8" s="41">
        <v>3</v>
      </c>
      <c r="T8" s="38">
        <v>2.5</v>
      </c>
      <c r="U8" s="41">
        <v>2.5</v>
      </c>
      <c r="V8" s="41" t="s">
        <v>307</v>
      </c>
      <c r="W8" s="41" t="s">
        <v>354</v>
      </c>
      <c r="X8" s="41" t="s">
        <v>390</v>
      </c>
      <c r="Y8" s="41" t="s">
        <v>302</v>
      </c>
      <c r="Z8" s="41" t="s">
        <v>313</v>
      </c>
      <c r="AA8" s="41" t="s">
        <v>346</v>
      </c>
      <c r="AB8" s="41" t="s">
        <v>307</v>
      </c>
      <c r="AC8" s="37" t="s">
        <v>305</v>
      </c>
      <c r="AD8" s="52">
        <v>81.58</v>
      </c>
      <c r="AE8" s="52">
        <v>84.35</v>
      </c>
      <c r="AF8" s="52">
        <v>86.76</v>
      </c>
      <c r="AG8" s="52">
        <v>82.78</v>
      </c>
      <c r="AH8" s="52">
        <v>67.02</v>
      </c>
      <c r="AI8" s="52">
        <v>49.89</v>
      </c>
      <c r="AJ8" s="52">
        <v>57.48</v>
      </c>
      <c r="AK8" s="52">
        <v>69.45</v>
      </c>
      <c r="AL8" s="54">
        <f t="shared" si="1"/>
        <v>72.413750000000007</v>
      </c>
      <c r="AM8" s="54">
        <f t="shared" si="2"/>
        <v>49.89</v>
      </c>
      <c r="AN8" s="55">
        <v>1006</v>
      </c>
      <c r="AO8" s="52">
        <v>1005.2</v>
      </c>
      <c r="AP8" s="52">
        <v>1004.6</v>
      </c>
      <c r="AQ8" s="52">
        <v>1005.1</v>
      </c>
      <c r="AR8" s="52">
        <v>1005</v>
      </c>
      <c r="AS8" s="52">
        <v>1003.1</v>
      </c>
      <c r="AT8" s="52">
        <v>1001.1</v>
      </c>
      <c r="AU8" s="56">
        <v>1001.8</v>
      </c>
      <c r="AV8" s="51">
        <f t="shared" si="3"/>
        <v>4</v>
      </c>
      <c r="AW8" s="51">
        <f t="shared" si="3"/>
        <v>2</v>
      </c>
      <c r="AX8" s="51">
        <f t="shared" si="3"/>
        <v>1</v>
      </c>
      <c r="AY8" s="51">
        <f t="shared" si="3"/>
        <v>1</v>
      </c>
      <c r="AZ8" s="51">
        <f t="shared" si="3"/>
        <v>2</v>
      </c>
      <c r="BA8" s="51">
        <f t="shared" si="3"/>
        <v>3</v>
      </c>
      <c r="BB8" s="51">
        <f t="shared" si="3"/>
        <v>4</v>
      </c>
      <c r="BC8" s="51">
        <f t="shared" si="3"/>
        <v>1</v>
      </c>
      <c r="BD8" s="51" t="str">
        <f t="shared" si="4"/>
        <v>SSE04</v>
      </c>
      <c r="BE8" s="177" t="s">
        <v>294</v>
      </c>
      <c r="BF8" s="181">
        <v>4</v>
      </c>
      <c r="BG8" s="114">
        <f t="shared" si="5"/>
        <v>28.450000000000003</v>
      </c>
      <c r="BH8" s="115">
        <f t="shared" si="6"/>
        <v>34.075000000000003</v>
      </c>
      <c r="BI8" s="450" t="s">
        <v>331</v>
      </c>
      <c r="BJ8" s="451" t="s">
        <v>287</v>
      </c>
      <c r="BK8" s="451" t="s">
        <v>285</v>
      </c>
      <c r="BL8" s="451" t="s">
        <v>285</v>
      </c>
      <c r="BM8" s="451" t="s">
        <v>285</v>
      </c>
      <c r="BN8" s="451" t="s">
        <v>285</v>
      </c>
      <c r="BO8" s="451" t="s">
        <v>285</v>
      </c>
      <c r="BP8" s="452" t="s">
        <v>306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</v>
      </c>
      <c r="G9" s="51"/>
      <c r="H9" s="51">
        <v>26.9</v>
      </c>
      <c r="I9" s="51"/>
      <c r="J9" s="51">
        <v>36.4</v>
      </c>
      <c r="K9" s="51"/>
      <c r="L9" s="51">
        <v>32.299999999999997</v>
      </c>
      <c r="M9" s="88">
        <f t="shared" si="0"/>
        <v>30.65</v>
      </c>
      <c r="N9" s="51">
        <v>25.8</v>
      </c>
      <c r="O9" s="76">
        <v>38.6</v>
      </c>
      <c r="P9" s="41">
        <v>3</v>
      </c>
      <c r="Q9" s="41">
        <v>3</v>
      </c>
      <c r="R9" s="41">
        <v>3</v>
      </c>
      <c r="S9" s="41">
        <v>3</v>
      </c>
      <c r="T9" s="38">
        <v>3.4</v>
      </c>
      <c r="U9" s="41">
        <v>3.4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94.83</v>
      </c>
      <c r="AF9" s="52"/>
      <c r="AG9" s="52">
        <v>92.61</v>
      </c>
      <c r="AH9" s="52"/>
      <c r="AI9" s="52">
        <v>53.36</v>
      </c>
      <c r="AJ9" s="52"/>
      <c r="AK9" s="52">
        <v>77.22</v>
      </c>
      <c r="AL9" s="54">
        <f t="shared" si="1"/>
        <v>79.504999999999995</v>
      </c>
      <c r="AM9" s="54">
        <f t="shared" si="2"/>
        <v>53.36</v>
      </c>
      <c r="AN9" s="55"/>
      <c r="AO9" s="52">
        <v>1005.1</v>
      </c>
      <c r="AP9" s="52"/>
      <c r="AQ9" s="52">
        <v>1005.1</v>
      </c>
      <c r="AR9" s="52"/>
      <c r="AS9" s="52">
        <v>1003.8</v>
      </c>
      <c r="AT9" s="52"/>
      <c r="AU9" s="56">
        <v>1002.3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26.95</v>
      </c>
      <c r="BH9" s="115">
        <f t="shared" si="6"/>
        <v>34.349999999999994</v>
      </c>
      <c r="BI9" s="450"/>
      <c r="BJ9" s="451" t="s">
        <v>285</v>
      </c>
      <c r="BK9" s="451"/>
      <c r="BL9" s="451" t="s">
        <v>285</v>
      </c>
      <c r="BM9" s="451"/>
      <c r="BN9" s="451" t="s">
        <v>339</v>
      </c>
      <c r="BO9" s="451"/>
      <c r="BP9" s="452" t="s">
        <v>287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29.9</v>
      </c>
      <c r="G10" s="51"/>
      <c r="H10" s="51">
        <v>28</v>
      </c>
      <c r="I10" s="51"/>
      <c r="J10" s="51">
        <v>38.1</v>
      </c>
      <c r="K10" s="51"/>
      <c r="L10" s="51">
        <v>32.299999999999997</v>
      </c>
      <c r="M10" s="88">
        <f t="shared" si="0"/>
        <v>32.075000000000003</v>
      </c>
      <c r="N10" s="51">
        <v>27.6</v>
      </c>
      <c r="O10" s="76">
        <v>38.5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328</v>
      </c>
      <c r="X10" s="41"/>
      <c r="Y10" s="41" t="s">
        <v>284</v>
      </c>
      <c r="Z10" s="41"/>
      <c r="AA10" s="41" t="s">
        <v>401</v>
      </c>
      <c r="AB10" s="41"/>
      <c r="AC10" s="37" t="s">
        <v>302</v>
      </c>
      <c r="AD10" s="52"/>
      <c r="AE10" s="52">
        <v>80.599999999999994</v>
      </c>
      <c r="AF10" s="52"/>
      <c r="AG10" s="52">
        <v>89.44</v>
      </c>
      <c r="AH10" s="52"/>
      <c r="AI10" s="52">
        <v>43.14</v>
      </c>
      <c r="AJ10" s="52"/>
      <c r="AK10" s="52">
        <v>73.260000000000005</v>
      </c>
      <c r="AL10" s="54">
        <f t="shared" si="1"/>
        <v>71.61</v>
      </c>
      <c r="AM10" s="54">
        <f t="shared" si="2"/>
        <v>43.14</v>
      </c>
      <c r="AN10" s="55"/>
      <c r="AO10" s="52">
        <v>1004.7</v>
      </c>
      <c r="AP10" s="52"/>
      <c r="AQ10" s="52">
        <v>1004</v>
      </c>
      <c r="AR10" s="52"/>
      <c r="AS10" s="52">
        <v>1003.1</v>
      </c>
      <c r="AT10" s="52"/>
      <c r="AU10" s="56">
        <v>1002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2</v>
      </c>
      <c r="BB10" s="51" t="str">
        <f t="shared" si="3"/>
        <v/>
      </c>
      <c r="BC10" s="51">
        <f t="shared" si="3"/>
        <v>1</v>
      </c>
      <c r="BD10" s="51" t="str">
        <f t="shared" si="4"/>
        <v>NE02</v>
      </c>
      <c r="BE10" s="177" t="s">
        <v>404</v>
      </c>
      <c r="BF10" s="181">
        <v>2</v>
      </c>
      <c r="BG10" s="114">
        <f t="shared" si="5"/>
        <v>28.95</v>
      </c>
      <c r="BH10" s="115">
        <f t="shared" si="6"/>
        <v>35.200000000000003</v>
      </c>
      <c r="BI10" s="450"/>
      <c r="BJ10" s="451" t="s">
        <v>287</v>
      </c>
      <c r="BK10" s="451"/>
      <c r="BL10" s="451" t="s">
        <v>358</v>
      </c>
      <c r="BM10" s="451"/>
      <c r="BN10" s="451" t="s">
        <v>339</v>
      </c>
      <c r="BO10" s="451"/>
      <c r="BP10" s="452" t="s">
        <v>324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28.3</v>
      </c>
      <c r="G11" s="51"/>
      <c r="H11" s="51">
        <v>27.9</v>
      </c>
      <c r="I11" s="51"/>
      <c r="J11" s="51">
        <v>36.5</v>
      </c>
      <c r="K11" s="51"/>
      <c r="L11" s="51">
        <v>32.299999999999997</v>
      </c>
      <c r="M11" s="88">
        <f t="shared" si="0"/>
        <v>31.25</v>
      </c>
      <c r="N11" s="51">
        <v>27.3</v>
      </c>
      <c r="O11" s="76">
        <v>38.299999999999997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398</v>
      </c>
      <c r="X11" s="41"/>
      <c r="Y11" s="41" t="s">
        <v>326</v>
      </c>
      <c r="Z11" s="41"/>
      <c r="AA11" s="41" t="s">
        <v>295</v>
      </c>
      <c r="AB11" s="41"/>
      <c r="AC11" s="37" t="s">
        <v>284</v>
      </c>
      <c r="AD11" s="52"/>
      <c r="AE11" s="52">
        <v>85.33</v>
      </c>
      <c r="AF11" s="52"/>
      <c r="AG11" s="52">
        <v>85.8</v>
      </c>
      <c r="AH11" s="52"/>
      <c r="AI11" s="52">
        <v>44.04</v>
      </c>
      <c r="AJ11" s="52"/>
      <c r="AK11" s="52">
        <v>71.13</v>
      </c>
      <c r="AL11" s="54">
        <f t="shared" ref="AL11" si="7">IF(COUNT(AE11,AG11,AI11,AK11)&gt;2,AVERAGE(AD11:AK11),"")</f>
        <v>71.574999999999989</v>
      </c>
      <c r="AM11" s="54">
        <f t="shared" ref="AM11" si="8">IF(COUNT(AE11,AG11,AI11,AK11)&gt;2,MIN(AD11:AK11),"")</f>
        <v>44.04</v>
      </c>
      <c r="AN11" s="55"/>
      <c r="AO11" s="52">
        <v>1005.1</v>
      </c>
      <c r="AP11" s="52"/>
      <c r="AQ11" s="52">
        <v>1004.6</v>
      </c>
      <c r="AR11" s="52"/>
      <c r="AS11" s="52">
        <v>1003.3</v>
      </c>
      <c r="AT11" s="52"/>
      <c r="AU11" s="56">
        <v>1001.8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393</v>
      </c>
      <c r="BF11" s="181">
        <v>2</v>
      </c>
      <c r="BG11" s="112">
        <f t="shared" ref="BG11" si="9">IF(COUNT(F11,H11)&gt;=1,AVERAGE(E11:H11),"")</f>
        <v>28.1</v>
      </c>
      <c r="BH11" s="113">
        <f t="shared" ref="BH11" si="10">IF(COUNT(J11,L11)&gt;=1,AVERAGE(I11:L11),"")</f>
        <v>34.4</v>
      </c>
      <c r="BI11" s="462"/>
      <c r="BJ11" s="463" t="s">
        <v>287</v>
      </c>
      <c r="BK11" s="463"/>
      <c r="BL11" s="463" t="s">
        <v>285</v>
      </c>
      <c r="BM11" s="463"/>
      <c r="BN11" s="463" t="s">
        <v>291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26.7</v>
      </c>
      <c r="G12" s="84"/>
      <c r="H12" s="84">
        <v>26.3</v>
      </c>
      <c r="I12" s="84"/>
      <c r="J12" s="84">
        <v>36.1</v>
      </c>
      <c r="K12" s="84"/>
      <c r="L12" s="84">
        <v>31</v>
      </c>
      <c r="M12" s="100">
        <f t="shared" si="0"/>
        <v>30.024999999999999</v>
      </c>
      <c r="N12" s="84">
        <v>24.8</v>
      </c>
      <c r="O12" s="85">
        <v>37.6</v>
      </c>
      <c r="P12" s="57" t="s">
        <v>301</v>
      </c>
      <c r="Q12" s="57" t="s">
        <v>301</v>
      </c>
      <c r="R12" s="57" t="s">
        <v>301</v>
      </c>
      <c r="S12" s="57">
        <v>0</v>
      </c>
      <c r="T12" s="58">
        <v>0</v>
      </c>
      <c r="U12" s="57">
        <v>0</v>
      </c>
      <c r="V12" s="57"/>
      <c r="W12" s="57" t="s">
        <v>284</v>
      </c>
      <c r="X12" s="57"/>
      <c r="Y12" s="57" t="s">
        <v>284</v>
      </c>
      <c r="Z12" s="57"/>
      <c r="AA12" s="57" t="s">
        <v>410</v>
      </c>
      <c r="AB12" s="57"/>
      <c r="AC12" s="59" t="s">
        <v>284</v>
      </c>
      <c r="AD12" s="60"/>
      <c r="AE12" s="60">
        <v>89.35</v>
      </c>
      <c r="AF12" s="60"/>
      <c r="AG12" s="60">
        <v>87.72</v>
      </c>
      <c r="AH12" s="60"/>
      <c r="AI12" s="60">
        <v>51.1</v>
      </c>
      <c r="AJ12" s="60"/>
      <c r="AK12" s="60">
        <v>73.040000000000006</v>
      </c>
      <c r="AL12" s="101">
        <f t="shared" si="1"/>
        <v>75.302499999999995</v>
      </c>
      <c r="AM12" s="101">
        <f t="shared" si="2"/>
        <v>51.1</v>
      </c>
      <c r="AN12" s="61"/>
      <c r="AO12" s="60">
        <v>1006.3</v>
      </c>
      <c r="AP12" s="60"/>
      <c r="AQ12" s="60">
        <v>1006.9</v>
      </c>
      <c r="AR12" s="60"/>
      <c r="AS12" s="60">
        <v>1004</v>
      </c>
      <c r="AT12" s="60"/>
      <c r="AU12" s="62">
        <v>1003.1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NNE02</v>
      </c>
      <c r="BE12" s="179" t="s">
        <v>411</v>
      </c>
      <c r="BF12" s="183">
        <v>2</v>
      </c>
      <c r="BG12" s="114">
        <f t="shared" ref="BG12:BG25" si="20">IF(COUNT(F12,H12)&gt;=1,AVERAGE(E12:H12),"")</f>
        <v>26.5</v>
      </c>
      <c r="BH12" s="115">
        <f t="shared" ref="BH12:BH25" si="21">IF(COUNT(J12,L12)&gt;=1,AVERAGE(I12:L12),"")</f>
        <v>33.549999999999997</v>
      </c>
      <c r="BI12" s="465"/>
      <c r="BJ12" s="466" t="s">
        <v>287</v>
      </c>
      <c r="BK12" s="466"/>
      <c r="BL12" s="466" t="s">
        <v>293</v>
      </c>
      <c r="BM12" s="466"/>
      <c r="BN12" s="466" t="s">
        <v>287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</v>
      </c>
      <c r="F13" s="51">
        <v>25.9</v>
      </c>
      <c r="G13" s="51">
        <v>25</v>
      </c>
      <c r="H13" s="51">
        <v>25.1</v>
      </c>
      <c r="I13" s="51">
        <v>32.1</v>
      </c>
      <c r="J13" s="51">
        <v>38.1</v>
      </c>
      <c r="K13" s="51">
        <v>25.1</v>
      </c>
      <c r="L13" s="51">
        <v>25.1</v>
      </c>
      <c r="M13" s="88">
        <f t="shared" si="0"/>
        <v>27.924999999999997</v>
      </c>
      <c r="N13" s="51">
        <v>24.5</v>
      </c>
      <c r="O13" s="76">
        <v>38.1</v>
      </c>
      <c r="P13" s="41" t="s">
        <v>301</v>
      </c>
      <c r="Q13" s="41" t="s">
        <v>301</v>
      </c>
      <c r="R13" s="41" t="s">
        <v>301</v>
      </c>
      <c r="S13" s="41">
        <v>45</v>
      </c>
      <c r="T13" s="38">
        <v>44.9</v>
      </c>
      <c r="U13" s="41">
        <v>44.9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284</v>
      </c>
      <c r="AA13" s="41" t="s">
        <v>323</v>
      </c>
      <c r="AB13" s="41" t="s">
        <v>302</v>
      </c>
      <c r="AC13" s="37" t="s">
        <v>284</v>
      </c>
      <c r="AD13" s="52">
        <v>90.98</v>
      </c>
      <c r="AE13" s="52">
        <v>91.45</v>
      </c>
      <c r="AF13" s="52">
        <v>91.95</v>
      </c>
      <c r="AG13" s="52">
        <v>93.07</v>
      </c>
      <c r="AH13" s="52">
        <v>56.61</v>
      </c>
      <c r="AI13" s="52">
        <v>36.82</v>
      </c>
      <c r="AJ13" s="52">
        <v>87.09</v>
      </c>
      <c r="AK13" s="52">
        <v>93.07</v>
      </c>
      <c r="AL13" s="54">
        <f t="shared" si="1"/>
        <v>80.13</v>
      </c>
      <c r="AM13" s="54">
        <f t="shared" si="2"/>
        <v>36.82</v>
      </c>
      <c r="AN13" s="55">
        <v>1006.7</v>
      </c>
      <c r="AO13" s="52">
        <v>1006.5</v>
      </c>
      <c r="AP13" s="52">
        <v>1006.4</v>
      </c>
      <c r="AQ13" s="52">
        <v>1006.6</v>
      </c>
      <c r="AR13" s="52">
        <v>1006.2</v>
      </c>
      <c r="AS13" s="52">
        <v>1002.9</v>
      </c>
      <c r="AT13" s="52">
        <v>1004.1</v>
      </c>
      <c r="AU13" s="56">
        <v>1004.2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W01</v>
      </c>
      <c r="BE13" s="177" t="s">
        <v>317</v>
      </c>
      <c r="BF13" s="181">
        <v>1</v>
      </c>
      <c r="BG13" s="114">
        <f t="shared" si="20"/>
        <v>25.75</v>
      </c>
      <c r="BH13" s="115">
        <f t="shared" si="21"/>
        <v>30.1</v>
      </c>
      <c r="BI13" s="450" t="s">
        <v>331</v>
      </c>
      <c r="BJ13" s="451" t="s">
        <v>331</v>
      </c>
      <c r="BK13" s="451" t="s">
        <v>331</v>
      </c>
      <c r="BL13" s="451" t="s">
        <v>331</v>
      </c>
      <c r="BM13" s="451" t="s">
        <v>293</v>
      </c>
      <c r="BN13" s="451" t="s">
        <v>331</v>
      </c>
      <c r="BO13" s="451" t="s">
        <v>387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28.2</v>
      </c>
      <c r="G14" s="51"/>
      <c r="H14" s="51">
        <v>27.1</v>
      </c>
      <c r="I14" s="51"/>
      <c r="J14" s="51">
        <v>36.799999999999997</v>
      </c>
      <c r="K14" s="51"/>
      <c r="L14" s="51">
        <v>27.8</v>
      </c>
      <c r="M14" s="88">
        <f t="shared" si="0"/>
        <v>29.974999999999998</v>
      </c>
      <c r="N14" s="51">
        <v>26.1</v>
      </c>
      <c r="O14" s="76">
        <v>38.799999999999997</v>
      </c>
      <c r="P14" s="41" t="s">
        <v>301</v>
      </c>
      <c r="Q14" s="41" t="s">
        <v>301</v>
      </c>
      <c r="R14" s="41" t="s">
        <v>301</v>
      </c>
      <c r="S14" s="41">
        <v>19</v>
      </c>
      <c r="T14" s="38">
        <v>18.600000000000001</v>
      </c>
      <c r="U14" s="41">
        <v>18.600000000000001</v>
      </c>
      <c r="V14" s="41"/>
      <c r="W14" s="41" t="s">
        <v>284</v>
      </c>
      <c r="X14" s="41"/>
      <c r="Y14" s="41" t="s">
        <v>284</v>
      </c>
      <c r="Z14" s="41"/>
      <c r="AA14" s="41" t="s">
        <v>327</v>
      </c>
      <c r="AB14" s="41"/>
      <c r="AC14" s="37" t="s">
        <v>284</v>
      </c>
      <c r="AD14" s="52"/>
      <c r="AE14" s="52">
        <v>82.32</v>
      </c>
      <c r="AF14" s="52"/>
      <c r="AG14" s="52">
        <v>84.19</v>
      </c>
      <c r="AH14" s="52"/>
      <c r="AI14" s="52">
        <v>46.31</v>
      </c>
      <c r="AJ14" s="52"/>
      <c r="AK14" s="52">
        <v>91.03</v>
      </c>
      <c r="AL14" s="54">
        <f t="shared" si="1"/>
        <v>75.962500000000006</v>
      </c>
      <c r="AM14" s="54">
        <f t="shared" si="2"/>
        <v>46.31</v>
      </c>
      <c r="AN14" s="55"/>
      <c r="AO14" s="52">
        <v>1004.6</v>
      </c>
      <c r="AP14" s="52"/>
      <c r="AQ14" s="52">
        <v>1004.9</v>
      </c>
      <c r="AR14" s="52"/>
      <c r="AS14" s="52">
        <v>1002.8</v>
      </c>
      <c r="AT14" s="52"/>
      <c r="AU14" s="56">
        <v>1002.6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2</v>
      </c>
      <c r="BB14" s="51" t="str">
        <f t="shared" si="17"/>
        <v/>
      </c>
      <c r="BC14" s="51">
        <f t="shared" si="18"/>
        <v>0</v>
      </c>
      <c r="BD14" s="51" t="str">
        <f t="shared" si="19"/>
        <v>W02</v>
      </c>
      <c r="BE14" s="177" t="s">
        <v>317</v>
      </c>
      <c r="BF14" s="181">
        <v>2</v>
      </c>
      <c r="BG14" s="114">
        <f t="shared" si="20"/>
        <v>27.65</v>
      </c>
      <c r="BH14" s="115">
        <f t="shared" si="21"/>
        <v>32.299999999999997</v>
      </c>
      <c r="BI14" s="450"/>
      <c r="BJ14" s="451" t="s">
        <v>296</v>
      </c>
      <c r="BK14" s="451"/>
      <c r="BL14" s="451" t="s">
        <v>296</v>
      </c>
      <c r="BM14" s="451"/>
      <c r="BN14" s="451" t="s">
        <v>310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28.2</v>
      </c>
      <c r="G15" s="51"/>
      <c r="H15" s="51">
        <v>26.1</v>
      </c>
      <c r="I15" s="51"/>
      <c r="J15" s="51">
        <v>38.200000000000003</v>
      </c>
      <c r="K15" s="51"/>
      <c r="L15" s="51">
        <v>28.1</v>
      </c>
      <c r="M15" s="88">
        <f t="shared" si="0"/>
        <v>30.15</v>
      </c>
      <c r="N15" s="51">
        <v>25.6</v>
      </c>
      <c r="O15" s="76">
        <v>39.299999999999997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338</v>
      </c>
      <c r="AB15" s="41"/>
      <c r="AC15" s="37" t="s">
        <v>284</v>
      </c>
      <c r="AD15" s="52"/>
      <c r="AE15" s="52">
        <v>82.82</v>
      </c>
      <c r="AF15" s="52"/>
      <c r="AG15" s="52">
        <v>89.3</v>
      </c>
      <c r="AH15" s="52"/>
      <c r="AI15" s="52">
        <v>46.12</v>
      </c>
      <c r="AJ15" s="52"/>
      <c r="AK15" s="52">
        <v>80.849999999999994</v>
      </c>
      <c r="AL15" s="54">
        <f t="shared" si="1"/>
        <v>74.772500000000008</v>
      </c>
      <c r="AM15" s="54">
        <f t="shared" si="2"/>
        <v>46.12</v>
      </c>
      <c r="AN15" s="55"/>
      <c r="AO15" s="52">
        <v>1003.5</v>
      </c>
      <c r="AP15" s="52"/>
      <c r="AQ15" s="52">
        <v>1003</v>
      </c>
      <c r="AR15" s="52"/>
      <c r="AS15" s="52">
        <v>1001.4</v>
      </c>
      <c r="AT15" s="52"/>
      <c r="AU15" s="56">
        <v>1000.6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0</v>
      </c>
      <c r="BD15" s="51" t="str">
        <f t="shared" si="19"/>
        <v>SW03</v>
      </c>
      <c r="BE15" s="177" t="s">
        <v>297</v>
      </c>
      <c r="BF15" s="181">
        <v>3</v>
      </c>
      <c r="BG15" s="114">
        <f t="shared" si="20"/>
        <v>27.15</v>
      </c>
      <c r="BH15" s="115">
        <f t="shared" si="21"/>
        <v>33.150000000000006</v>
      </c>
      <c r="BI15" s="450"/>
      <c r="BJ15" s="451" t="s">
        <v>296</v>
      </c>
      <c r="BK15" s="451"/>
      <c r="BL15" s="451" t="s">
        <v>310</v>
      </c>
      <c r="BM15" s="451"/>
      <c r="BN15" s="451" t="s">
        <v>339</v>
      </c>
      <c r="BO15" s="451"/>
      <c r="BP15" s="452" t="s">
        <v>331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27.6</v>
      </c>
      <c r="G16" s="51"/>
      <c r="H16" s="51">
        <v>27.4</v>
      </c>
      <c r="I16" s="51"/>
      <c r="J16" s="51">
        <v>37.799999999999997</v>
      </c>
      <c r="K16" s="51"/>
      <c r="L16" s="51">
        <v>28.8</v>
      </c>
      <c r="M16" s="88">
        <f t="shared" si="0"/>
        <v>30.4</v>
      </c>
      <c r="N16" s="51">
        <v>26.5</v>
      </c>
      <c r="O16" s="76">
        <v>39.6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284</v>
      </c>
      <c r="X16" s="41"/>
      <c r="Y16" s="41" t="s">
        <v>398</v>
      </c>
      <c r="Z16" s="41"/>
      <c r="AA16" s="41" t="s">
        <v>355</v>
      </c>
      <c r="AB16" s="41"/>
      <c r="AC16" s="37" t="s">
        <v>390</v>
      </c>
      <c r="AD16" s="52"/>
      <c r="AE16" s="52">
        <v>82.75</v>
      </c>
      <c r="AF16" s="52"/>
      <c r="AG16" s="52">
        <v>79.790000000000006</v>
      </c>
      <c r="AH16" s="52"/>
      <c r="AI16" s="52">
        <v>44.65</v>
      </c>
      <c r="AJ16" s="52"/>
      <c r="AK16" s="52">
        <v>80.94</v>
      </c>
      <c r="AL16" s="54">
        <f t="shared" si="1"/>
        <v>72.032499999999999</v>
      </c>
      <c r="AM16" s="54">
        <f t="shared" si="2"/>
        <v>44.65</v>
      </c>
      <c r="AN16" s="55"/>
      <c r="AO16" s="52">
        <v>1007.1</v>
      </c>
      <c r="AP16" s="52"/>
      <c r="AQ16" s="52">
        <v>1007.2</v>
      </c>
      <c r="AR16" s="52"/>
      <c r="AS16" s="52">
        <v>1004.9</v>
      </c>
      <c r="AT16" s="52"/>
      <c r="AU16" s="56">
        <v>1004.9</v>
      </c>
      <c r="AV16" s="51" t="str">
        <f t="shared" si="11"/>
        <v/>
      </c>
      <c r="AW16" s="51">
        <f t="shared" si="12"/>
        <v>0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1</v>
      </c>
      <c r="BD16" s="51" t="str">
        <f t="shared" si="19"/>
        <v>WNW02</v>
      </c>
      <c r="BE16" s="177" t="s">
        <v>393</v>
      </c>
      <c r="BF16" s="181">
        <v>2</v>
      </c>
      <c r="BG16" s="114">
        <f t="shared" si="20"/>
        <v>27.5</v>
      </c>
      <c r="BH16" s="115">
        <f t="shared" si="21"/>
        <v>33.299999999999997</v>
      </c>
      <c r="BI16" s="450"/>
      <c r="BJ16" s="451" t="s">
        <v>312</v>
      </c>
      <c r="BK16" s="451"/>
      <c r="BL16" s="451" t="s">
        <v>312</v>
      </c>
      <c r="BM16" s="451"/>
      <c r="BN16" s="451" t="s">
        <v>306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31.6</v>
      </c>
      <c r="F17" s="51">
        <v>29.8</v>
      </c>
      <c r="G17" s="51">
        <v>28.2</v>
      </c>
      <c r="H17" s="51">
        <v>28.9</v>
      </c>
      <c r="I17" s="51">
        <v>35</v>
      </c>
      <c r="J17" s="51">
        <v>37.799999999999997</v>
      </c>
      <c r="K17" s="51">
        <v>37.6</v>
      </c>
      <c r="L17" s="51">
        <v>30.7</v>
      </c>
      <c r="M17" s="88">
        <f t="shared" si="0"/>
        <v>32.450000000000003</v>
      </c>
      <c r="N17" s="51">
        <v>27.7</v>
      </c>
      <c r="O17" s="76">
        <v>39.700000000000003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315</v>
      </c>
      <c r="W17" s="41" t="s">
        <v>319</v>
      </c>
      <c r="X17" s="41" t="s">
        <v>284</v>
      </c>
      <c r="Y17" s="41" t="s">
        <v>295</v>
      </c>
      <c r="Z17" s="41" t="s">
        <v>370</v>
      </c>
      <c r="AA17" s="41" t="s">
        <v>337</v>
      </c>
      <c r="AB17" s="41" t="s">
        <v>344</v>
      </c>
      <c r="AC17" s="37" t="s">
        <v>284</v>
      </c>
      <c r="AD17" s="52">
        <v>68.930000000000007</v>
      </c>
      <c r="AE17" s="52">
        <v>77.31</v>
      </c>
      <c r="AF17" s="52">
        <v>80.86</v>
      </c>
      <c r="AG17" s="52">
        <v>78.11</v>
      </c>
      <c r="AH17" s="52">
        <v>53.65</v>
      </c>
      <c r="AI17" s="52">
        <v>45.19</v>
      </c>
      <c r="AJ17" s="52">
        <v>50.27</v>
      </c>
      <c r="AK17" s="52">
        <v>69.58</v>
      </c>
      <c r="AL17" s="54">
        <f t="shared" si="1"/>
        <v>65.487499999999997</v>
      </c>
      <c r="AM17" s="54">
        <f t="shared" si="2"/>
        <v>45.19</v>
      </c>
      <c r="AN17" s="55">
        <v>1005.9</v>
      </c>
      <c r="AO17" s="52">
        <v>1004.9</v>
      </c>
      <c r="AP17" s="52">
        <v>1004.2</v>
      </c>
      <c r="AQ17" s="52">
        <v>1005.2</v>
      </c>
      <c r="AR17" s="52">
        <v>1004.8</v>
      </c>
      <c r="AS17" s="52">
        <v>1002.9</v>
      </c>
      <c r="AT17" s="52">
        <v>1000.2</v>
      </c>
      <c r="AU17" s="56">
        <v>1002.2</v>
      </c>
      <c r="AV17" s="51">
        <f t="shared" si="11"/>
        <v>3</v>
      </c>
      <c r="AW17" s="51">
        <f t="shared" si="12"/>
        <v>1</v>
      </c>
      <c r="AX17" s="51">
        <f t="shared" si="13"/>
        <v>0</v>
      </c>
      <c r="AY17" s="51">
        <f t="shared" si="14"/>
        <v>1</v>
      </c>
      <c r="AZ17" s="51">
        <f t="shared" si="15"/>
        <v>6</v>
      </c>
      <c r="BA17" s="51">
        <f t="shared" si="16"/>
        <v>3</v>
      </c>
      <c r="BB17" s="51">
        <f t="shared" si="17"/>
        <v>3</v>
      </c>
      <c r="BC17" s="51">
        <f t="shared" si="18"/>
        <v>0</v>
      </c>
      <c r="BD17" s="51" t="str">
        <f t="shared" si="19"/>
        <v>SW06</v>
      </c>
      <c r="BE17" s="177" t="s">
        <v>297</v>
      </c>
      <c r="BF17" s="181">
        <v>6</v>
      </c>
      <c r="BG17" s="114">
        <f t="shared" si="20"/>
        <v>29.625</v>
      </c>
      <c r="BH17" s="115">
        <f t="shared" si="21"/>
        <v>35.274999999999999</v>
      </c>
      <c r="BI17" s="450" t="s">
        <v>322</v>
      </c>
      <c r="BJ17" s="451" t="s">
        <v>358</v>
      </c>
      <c r="BK17" s="451" t="s">
        <v>285</v>
      </c>
      <c r="BL17" s="451" t="s">
        <v>291</v>
      </c>
      <c r="BM17" s="451" t="s">
        <v>312</v>
      </c>
      <c r="BN17" s="451" t="s">
        <v>321</v>
      </c>
      <c r="BO17" s="451" t="s">
        <v>429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29.8</v>
      </c>
      <c r="G18" s="51"/>
      <c r="H18" s="51">
        <v>28.3</v>
      </c>
      <c r="I18" s="51"/>
      <c r="J18" s="51">
        <v>38.700000000000003</v>
      </c>
      <c r="K18" s="51"/>
      <c r="L18" s="51">
        <v>29.1</v>
      </c>
      <c r="M18" s="88">
        <f t="shared" si="0"/>
        <v>31.475000000000001</v>
      </c>
      <c r="N18" s="51">
        <v>27.8</v>
      </c>
      <c r="O18" s="76">
        <v>40.200000000000003</v>
      </c>
      <c r="P18" s="41" t="s">
        <v>301</v>
      </c>
      <c r="Q18" s="41" t="s">
        <v>301</v>
      </c>
      <c r="R18" s="41" t="s">
        <v>301</v>
      </c>
      <c r="S18" s="41">
        <v>0.5</v>
      </c>
      <c r="T18" s="38">
        <v>0.5</v>
      </c>
      <c r="U18" s="41">
        <v>0.5</v>
      </c>
      <c r="V18" s="41"/>
      <c r="W18" s="41" t="s">
        <v>284</v>
      </c>
      <c r="X18" s="41"/>
      <c r="Y18" s="41" t="s">
        <v>302</v>
      </c>
      <c r="Z18" s="41"/>
      <c r="AA18" s="41" t="s">
        <v>323</v>
      </c>
      <c r="AB18" s="41"/>
      <c r="AC18" s="37" t="s">
        <v>329</v>
      </c>
      <c r="AD18" s="52"/>
      <c r="AE18" s="52">
        <v>71.959999999999994</v>
      </c>
      <c r="AF18" s="52"/>
      <c r="AG18" s="52">
        <v>81.36</v>
      </c>
      <c r="AH18" s="52"/>
      <c r="AI18" s="52">
        <v>41.52</v>
      </c>
      <c r="AJ18" s="52"/>
      <c r="AK18" s="52">
        <v>82.43</v>
      </c>
      <c r="AL18" s="54">
        <f t="shared" si="1"/>
        <v>69.317499999999995</v>
      </c>
      <c r="AM18" s="54">
        <f t="shared" si="2"/>
        <v>41.52</v>
      </c>
      <c r="AN18" s="55"/>
      <c r="AO18" s="52">
        <v>1005.8</v>
      </c>
      <c r="AP18" s="52"/>
      <c r="AQ18" s="52">
        <v>1005.3</v>
      </c>
      <c r="AR18" s="52"/>
      <c r="AS18" s="52">
        <v>1003.3</v>
      </c>
      <c r="AT18" s="52"/>
      <c r="AU18" s="56">
        <v>1003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SE01</v>
      </c>
      <c r="BE18" s="177" t="s">
        <v>303</v>
      </c>
      <c r="BF18" s="181">
        <v>1</v>
      </c>
      <c r="BG18" s="114">
        <f t="shared" si="20"/>
        <v>29.05</v>
      </c>
      <c r="BH18" s="115">
        <f t="shared" si="21"/>
        <v>33.900000000000006</v>
      </c>
      <c r="BI18" s="450"/>
      <c r="BJ18" s="451" t="s">
        <v>312</v>
      </c>
      <c r="BK18" s="451"/>
      <c r="BL18" s="451" t="s">
        <v>310</v>
      </c>
      <c r="BM18" s="451"/>
      <c r="BN18" s="451" t="s">
        <v>321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30.8</v>
      </c>
      <c r="F19" s="51">
        <v>30.6</v>
      </c>
      <c r="G19" s="51">
        <v>29.1</v>
      </c>
      <c r="H19" s="51">
        <v>29.2</v>
      </c>
      <c r="I19" s="51">
        <v>34</v>
      </c>
      <c r="J19" s="51">
        <v>37.200000000000003</v>
      </c>
      <c r="K19" s="51">
        <v>34.4</v>
      </c>
      <c r="L19" s="51">
        <v>31</v>
      </c>
      <c r="M19" s="88">
        <f t="shared" si="0"/>
        <v>32.037499999999994</v>
      </c>
      <c r="N19" s="51">
        <v>29</v>
      </c>
      <c r="O19" s="76">
        <v>38.799999999999997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334</v>
      </c>
      <c r="W19" s="41" t="s">
        <v>315</v>
      </c>
      <c r="X19" s="41" t="s">
        <v>356</v>
      </c>
      <c r="Y19" s="41" t="s">
        <v>376</v>
      </c>
      <c r="Z19" s="41" t="s">
        <v>319</v>
      </c>
      <c r="AA19" s="41" t="s">
        <v>284</v>
      </c>
      <c r="AB19" s="41" t="s">
        <v>284</v>
      </c>
      <c r="AC19" s="37" t="s">
        <v>373</v>
      </c>
      <c r="AD19" s="52">
        <v>73</v>
      </c>
      <c r="AE19" s="52">
        <v>69.569999999999993</v>
      </c>
      <c r="AF19" s="52">
        <v>76.75</v>
      </c>
      <c r="AG19" s="52">
        <v>68.88</v>
      </c>
      <c r="AH19" s="52">
        <v>59.5</v>
      </c>
      <c r="AI19" s="52">
        <v>49.28</v>
      </c>
      <c r="AJ19" s="52">
        <v>71.92</v>
      </c>
      <c r="AK19" s="52">
        <v>86.09</v>
      </c>
      <c r="AL19" s="54">
        <f t="shared" si="1"/>
        <v>69.373750000000001</v>
      </c>
      <c r="AM19" s="54">
        <f t="shared" si="2"/>
        <v>49.28</v>
      </c>
      <c r="AN19" s="55">
        <v>1007</v>
      </c>
      <c r="AO19" s="52">
        <v>1007.3</v>
      </c>
      <c r="AP19" s="52">
        <v>1006.7</v>
      </c>
      <c r="AQ19" s="52">
        <v>1006.2</v>
      </c>
      <c r="AR19" s="52">
        <v>1007</v>
      </c>
      <c r="AS19" s="52">
        <v>1004.5</v>
      </c>
      <c r="AT19" s="52">
        <v>1002.7</v>
      </c>
      <c r="AU19" s="56">
        <v>1003.1</v>
      </c>
      <c r="AV19" s="51">
        <f t="shared" si="11"/>
        <v>5</v>
      </c>
      <c r="AW19" s="51">
        <f t="shared" si="12"/>
        <v>3</v>
      </c>
      <c r="AX19" s="51">
        <f t="shared" si="13"/>
        <v>3</v>
      </c>
      <c r="AY19" s="51">
        <f t="shared" si="14"/>
        <v>1</v>
      </c>
      <c r="AZ19" s="51">
        <f t="shared" si="15"/>
        <v>1</v>
      </c>
      <c r="BA19" s="51">
        <f t="shared" si="16"/>
        <v>0</v>
      </c>
      <c r="BB19" s="51">
        <f t="shared" si="17"/>
        <v>0</v>
      </c>
      <c r="BC19" s="51">
        <f t="shared" si="18"/>
        <v>6</v>
      </c>
      <c r="BD19" s="51" t="str">
        <f t="shared" si="19"/>
        <v>SSE06</v>
      </c>
      <c r="BE19" s="177" t="s">
        <v>294</v>
      </c>
      <c r="BF19" s="181">
        <v>6</v>
      </c>
      <c r="BG19" s="114">
        <f t="shared" si="20"/>
        <v>29.925000000000001</v>
      </c>
      <c r="BH19" s="115">
        <f t="shared" si="21"/>
        <v>34.15</v>
      </c>
      <c r="BI19" s="450" t="s">
        <v>353</v>
      </c>
      <c r="BJ19" s="451" t="s">
        <v>310</v>
      </c>
      <c r="BK19" s="451" t="s">
        <v>353</v>
      </c>
      <c r="BL19" s="451" t="s">
        <v>293</v>
      </c>
      <c r="BM19" s="451" t="s">
        <v>321</v>
      </c>
      <c r="BN19" s="451" t="s">
        <v>321</v>
      </c>
      <c r="BO19" s="451" t="s">
        <v>321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32.799999999999997</v>
      </c>
      <c r="F20" s="81">
        <v>31.2</v>
      </c>
      <c r="G20" s="81">
        <v>29</v>
      </c>
      <c r="H20" s="81">
        <v>30.5</v>
      </c>
      <c r="I20" s="81">
        <v>35.799999999999997</v>
      </c>
      <c r="J20" s="81">
        <v>38.200000000000003</v>
      </c>
      <c r="K20" s="81">
        <v>38.9</v>
      </c>
      <c r="L20" s="81">
        <v>33.200000000000003</v>
      </c>
      <c r="M20" s="98">
        <f t="shared" si="0"/>
        <v>33.700000000000003</v>
      </c>
      <c r="N20" s="81">
        <v>29</v>
      </c>
      <c r="O20" s="82">
        <v>39.200000000000003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391</v>
      </c>
      <c r="W20" s="63" t="s">
        <v>295</v>
      </c>
      <c r="X20" s="63" t="s">
        <v>319</v>
      </c>
      <c r="Y20" s="63" t="s">
        <v>284</v>
      </c>
      <c r="Z20" s="63" t="s">
        <v>337</v>
      </c>
      <c r="AA20" s="63" t="s">
        <v>333</v>
      </c>
      <c r="AB20" s="63" t="s">
        <v>315</v>
      </c>
      <c r="AC20" s="65" t="s">
        <v>354</v>
      </c>
      <c r="AD20" s="66">
        <v>57.47</v>
      </c>
      <c r="AE20" s="66">
        <v>65.63</v>
      </c>
      <c r="AF20" s="66">
        <v>75.37</v>
      </c>
      <c r="AG20" s="66">
        <v>68.31</v>
      </c>
      <c r="AH20" s="66">
        <v>48.33</v>
      </c>
      <c r="AI20" s="66">
        <v>44.76</v>
      </c>
      <c r="AJ20" s="66">
        <v>43.1</v>
      </c>
      <c r="AK20" s="66">
        <v>64.489999999999995</v>
      </c>
      <c r="AL20" s="99">
        <f t="shared" si="1"/>
        <v>58.432499999999997</v>
      </c>
      <c r="AM20" s="99">
        <f t="shared" si="2"/>
        <v>43.1</v>
      </c>
      <c r="AN20" s="67">
        <v>1006</v>
      </c>
      <c r="AO20" s="66">
        <v>1005.5</v>
      </c>
      <c r="AP20" s="66">
        <v>1004.7</v>
      </c>
      <c r="AQ20" s="66">
        <v>1005.7</v>
      </c>
      <c r="AR20" s="66">
        <v>1005.8</v>
      </c>
      <c r="AS20" s="66">
        <v>1003.8</v>
      </c>
      <c r="AT20" s="66">
        <v>1001</v>
      </c>
      <c r="AU20" s="68">
        <v>1002.6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0</v>
      </c>
      <c r="AZ20" s="81">
        <f t="shared" si="15"/>
        <v>3</v>
      </c>
      <c r="BA20" s="81">
        <f t="shared" si="16"/>
        <v>4</v>
      </c>
      <c r="BB20" s="81">
        <f t="shared" si="17"/>
        <v>3</v>
      </c>
      <c r="BC20" s="81">
        <f t="shared" si="18"/>
        <v>2</v>
      </c>
      <c r="BD20" s="81" t="str">
        <f t="shared" si="19"/>
        <v>SW04</v>
      </c>
      <c r="BE20" s="178" t="s">
        <v>297</v>
      </c>
      <c r="BF20" s="182">
        <v>4</v>
      </c>
      <c r="BG20" s="114">
        <f t="shared" si="20"/>
        <v>30.875</v>
      </c>
      <c r="BH20" s="115">
        <f t="shared" si="21"/>
        <v>36.525000000000006</v>
      </c>
      <c r="BI20" s="462" t="s">
        <v>285</v>
      </c>
      <c r="BJ20" s="463" t="s">
        <v>285</v>
      </c>
      <c r="BK20" s="463" t="s">
        <v>358</v>
      </c>
      <c r="BL20" s="463" t="s">
        <v>285</v>
      </c>
      <c r="BM20" s="463" t="s">
        <v>285</v>
      </c>
      <c r="BN20" s="463" t="s">
        <v>285</v>
      </c>
      <c r="BO20" s="463" t="s">
        <v>339</v>
      </c>
      <c r="BP20" s="464" t="s">
        <v>314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31.8</v>
      </c>
      <c r="F21" s="84">
        <v>29.1</v>
      </c>
      <c r="G21" s="84">
        <v>29.2</v>
      </c>
      <c r="H21" s="84">
        <v>28.3</v>
      </c>
      <c r="I21" s="84">
        <v>36</v>
      </c>
      <c r="J21" s="84">
        <v>38.200000000000003</v>
      </c>
      <c r="K21" s="84">
        <v>39.200000000000003</v>
      </c>
      <c r="L21" s="84">
        <v>34.200000000000003</v>
      </c>
      <c r="M21" s="100">
        <f t="shared" si="0"/>
        <v>33.25</v>
      </c>
      <c r="N21" s="84">
        <v>27.2</v>
      </c>
      <c r="O21" s="85">
        <v>39.200000000000003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323</v>
      </c>
      <c r="W21" s="57" t="s">
        <v>323</v>
      </c>
      <c r="X21" s="57" t="s">
        <v>284</v>
      </c>
      <c r="Y21" s="57" t="s">
        <v>319</v>
      </c>
      <c r="Z21" s="57" t="s">
        <v>327</v>
      </c>
      <c r="AA21" s="57" t="s">
        <v>333</v>
      </c>
      <c r="AB21" s="57" t="s">
        <v>401</v>
      </c>
      <c r="AC21" s="59" t="s">
        <v>284</v>
      </c>
      <c r="AD21" s="60">
        <v>55.52</v>
      </c>
      <c r="AE21" s="60">
        <v>74.930000000000007</v>
      </c>
      <c r="AF21" s="60">
        <v>70.150000000000006</v>
      </c>
      <c r="AG21" s="60">
        <v>85.33</v>
      </c>
      <c r="AH21" s="60">
        <v>44.18</v>
      </c>
      <c r="AI21" s="60">
        <v>41.89</v>
      </c>
      <c r="AJ21" s="60">
        <v>38.270000000000003</v>
      </c>
      <c r="AK21" s="60">
        <v>50.93</v>
      </c>
      <c r="AL21" s="101">
        <f t="shared" si="1"/>
        <v>57.65</v>
      </c>
      <c r="AM21" s="101">
        <f t="shared" si="2"/>
        <v>38.270000000000003</v>
      </c>
      <c r="AN21" s="61">
        <v>1005.3</v>
      </c>
      <c r="AO21" s="60">
        <v>1004.6</v>
      </c>
      <c r="AP21" s="60">
        <v>1003.7</v>
      </c>
      <c r="AQ21" s="60">
        <v>1004.6</v>
      </c>
      <c r="AR21" s="60">
        <v>1004.6</v>
      </c>
      <c r="AS21" s="60">
        <v>1002.6</v>
      </c>
      <c r="AT21" s="60">
        <v>999.7</v>
      </c>
      <c r="AU21" s="62">
        <v>1001.2</v>
      </c>
      <c r="AV21" s="84">
        <f t="shared" si="11"/>
        <v>1</v>
      </c>
      <c r="AW21" s="84">
        <f t="shared" si="12"/>
        <v>1</v>
      </c>
      <c r="AX21" s="84">
        <f t="shared" si="13"/>
        <v>0</v>
      </c>
      <c r="AY21" s="84">
        <f t="shared" si="14"/>
        <v>1</v>
      </c>
      <c r="AZ21" s="84">
        <f t="shared" si="15"/>
        <v>2</v>
      </c>
      <c r="BA21" s="84">
        <f t="shared" si="16"/>
        <v>4</v>
      </c>
      <c r="BB21" s="84">
        <f t="shared" si="17"/>
        <v>2</v>
      </c>
      <c r="BC21" s="84">
        <f t="shared" si="18"/>
        <v>0</v>
      </c>
      <c r="BD21" s="84" t="str">
        <f t="shared" si="19"/>
        <v>SW04</v>
      </c>
      <c r="BE21" s="179" t="s">
        <v>297</v>
      </c>
      <c r="BF21" s="183">
        <v>4</v>
      </c>
      <c r="BG21" s="110">
        <f t="shared" si="20"/>
        <v>29.6</v>
      </c>
      <c r="BH21" s="111">
        <f t="shared" si="21"/>
        <v>36.900000000000006</v>
      </c>
      <c r="BI21" s="450" t="s">
        <v>377</v>
      </c>
      <c r="BJ21" s="451" t="s">
        <v>314</v>
      </c>
      <c r="BK21" s="451" t="s">
        <v>309</v>
      </c>
      <c r="BL21" s="451" t="s">
        <v>331</v>
      </c>
      <c r="BM21" s="451" t="s">
        <v>289</v>
      </c>
      <c r="BN21" s="451" t="s">
        <v>306</v>
      </c>
      <c r="BO21" s="451" t="s">
        <v>353</v>
      </c>
      <c r="BP21" s="452" t="s">
        <v>331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30.9</v>
      </c>
      <c r="F22" s="51">
        <v>30.3</v>
      </c>
      <c r="G22" s="51">
        <v>29</v>
      </c>
      <c r="H22" s="51">
        <v>30.4</v>
      </c>
      <c r="I22" s="51">
        <v>35.299999999999997</v>
      </c>
      <c r="J22" s="51">
        <v>38.200000000000003</v>
      </c>
      <c r="K22" s="51">
        <v>37</v>
      </c>
      <c r="L22" s="51">
        <v>33.9</v>
      </c>
      <c r="M22" s="88">
        <f t="shared" si="0"/>
        <v>33.124999999999993</v>
      </c>
      <c r="N22" s="51">
        <v>28.7</v>
      </c>
      <c r="O22" s="76">
        <v>39.9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284</v>
      </c>
      <c r="W22" s="41" t="s">
        <v>319</v>
      </c>
      <c r="X22" s="41" t="s">
        <v>284</v>
      </c>
      <c r="Y22" s="41" t="s">
        <v>284</v>
      </c>
      <c r="Z22" s="41" t="s">
        <v>391</v>
      </c>
      <c r="AA22" s="41" t="s">
        <v>319</v>
      </c>
      <c r="AB22" s="41" t="s">
        <v>408</v>
      </c>
      <c r="AC22" s="37" t="s">
        <v>305</v>
      </c>
      <c r="AD22" s="52">
        <v>75.66</v>
      </c>
      <c r="AE22" s="52">
        <v>75.569999999999993</v>
      </c>
      <c r="AF22" s="52">
        <v>77.66</v>
      </c>
      <c r="AG22" s="52">
        <v>72.069999999999993</v>
      </c>
      <c r="AH22" s="52">
        <v>45.36</v>
      </c>
      <c r="AI22" s="52">
        <v>38.94</v>
      </c>
      <c r="AJ22" s="52">
        <v>50.12</v>
      </c>
      <c r="AK22" s="52">
        <v>58.07</v>
      </c>
      <c r="AL22" s="54">
        <f t="shared" si="1"/>
        <v>61.681249999999999</v>
      </c>
      <c r="AM22" s="54">
        <f t="shared" si="2"/>
        <v>38.94</v>
      </c>
      <c r="AN22" s="55">
        <v>1007.3</v>
      </c>
      <c r="AO22" s="52">
        <v>1006.3</v>
      </c>
      <c r="AP22" s="52">
        <v>1005.5</v>
      </c>
      <c r="AQ22" s="52">
        <v>1006.4</v>
      </c>
      <c r="AR22" s="52">
        <v>1006.5</v>
      </c>
      <c r="AS22" s="52">
        <v>1004.3</v>
      </c>
      <c r="AT22" s="52">
        <v>1002.6</v>
      </c>
      <c r="AU22" s="56">
        <v>1002.6</v>
      </c>
      <c r="AV22" s="51">
        <f t="shared" si="11"/>
        <v>0</v>
      </c>
      <c r="AW22" s="51">
        <f t="shared" si="12"/>
        <v>1</v>
      </c>
      <c r="AX22" s="51">
        <f t="shared" si="13"/>
        <v>0</v>
      </c>
      <c r="AY22" s="51">
        <f t="shared" si="14"/>
        <v>0</v>
      </c>
      <c r="AZ22" s="51">
        <f t="shared" si="15"/>
        <v>1</v>
      </c>
      <c r="BA22" s="51">
        <f t="shared" si="16"/>
        <v>1</v>
      </c>
      <c r="BB22" s="51">
        <f t="shared" si="17"/>
        <v>3</v>
      </c>
      <c r="BC22" s="51">
        <f t="shared" si="18"/>
        <v>1</v>
      </c>
      <c r="BD22" s="51" t="str">
        <f t="shared" si="19"/>
        <v>E03</v>
      </c>
      <c r="BE22" s="177" t="s">
        <v>389</v>
      </c>
      <c r="BF22" s="181">
        <v>3</v>
      </c>
      <c r="BG22" s="114">
        <f t="shared" si="20"/>
        <v>30.15</v>
      </c>
      <c r="BH22" s="115">
        <f t="shared" si="21"/>
        <v>36.1</v>
      </c>
      <c r="BI22" s="450" t="s">
        <v>287</v>
      </c>
      <c r="BJ22" s="451" t="s">
        <v>287</v>
      </c>
      <c r="BK22" s="451" t="s">
        <v>285</v>
      </c>
      <c r="BL22" s="451" t="s">
        <v>325</v>
      </c>
      <c r="BM22" s="451" t="s">
        <v>358</v>
      </c>
      <c r="BN22" s="451" t="s">
        <v>287</v>
      </c>
      <c r="BO22" s="451" t="s">
        <v>397</v>
      </c>
      <c r="BP22" s="452" t="s">
        <v>383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27.8</v>
      </c>
      <c r="G23" s="51"/>
      <c r="H23" s="51">
        <v>27.2</v>
      </c>
      <c r="I23" s="51"/>
      <c r="J23" s="51">
        <v>39.700000000000003</v>
      </c>
      <c r="K23" s="51"/>
      <c r="L23" s="51">
        <v>34.6</v>
      </c>
      <c r="M23" s="88">
        <f t="shared" si="0"/>
        <v>32.325000000000003</v>
      </c>
      <c r="N23" s="51">
        <v>26.3</v>
      </c>
      <c r="O23" s="76">
        <v>39.9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351</v>
      </c>
      <c r="AB23" s="41"/>
      <c r="AC23" s="37" t="s">
        <v>311</v>
      </c>
      <c r="AD23" s="52"/>
      <c r="AE23" s="52">
        <v>88.9</v>
      </c>
      <c r="AF23" s="52"/>
      <c r="AG23" s="52">
        <v>92.62</v>
      </c>
      <c r="AH23" s="52"/>
      <c r="AI23" s="52">
        <v>32.96</v>
      </c>
      <c r="AJ23" s="52"/>
      <c r="AK23" s="52">
        <v>49.81</v>
      </c>
      <c r="AL23" s="54">
        <f t="shared" si="1"/>
        <v>66.072500000000005</v>
      </c>
      <c r="AM23" s="54">
        <f t="shared" si="2"/>
        <v>32.96</v>
      </c>
      <c r="AN23" s="55"/>
      <c r="AO23" s="52">
        <v>1005.2</v>
      </c>
      <c r="AP23" s="52"/>
      <c r="AQ23" s="52">
        <v>1005.4</v>
      </c>
      <c r="AR23" s="52"/>
      <c r="AS23" s="52">
        <v>1003</v>
      </c>
      <c r="AT23" s="52"/>
      <c r="AU23" s="56">
        <v>1002.1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E02</v>
      </c>
      <c r="BE23" s="177" t="s">
        <v>389</v>
      </c>
      <c r="BF23" s="181">
        <v>2</v>
      </c>
      <c r="BG23" s="114">
        <f t="shared" si="20"/>
        <v>27.5</v>
      </c>
      <c r="BH23" s="115">
        <f t="shared" si="21"/>
        <v>37.150000000000006</v>
      </c>
      <c r="BI23" s="450"/>
      <c r="BJ23" s="451" t="s">
        <v>289</v>
      </c>
      <c r="BK23" s="451"/>
      <c r="BL23" s="451" t="s">
        <v>310</v>
      </c>
      <c r="BM23" s="451"/>
      <c r="BN23" s="451" t="s">
        <v>340</v>
      </c>
      <c r="BO23" s="451"/>
      <c r="BP23" s="452" t="s">
        <v>321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30.5</v>
      </c>
      <c r="G24" s="51"/>
      <c r="H24" s="51">
        <v>30.8</v>
      </c>
      <c r="I24" s="51"/>
      <c r="J24" s="51">
        <v>34.1</v>
      </c>
      <c r="K24" s="51"/>
      <c r="L24" s="51">
        <v>31.9</v>
      </c>
      <c r="M24" s="88">
        <f t="shared" si="0"/>
        <v>31.825000000000003</v>
      </c>
      <c r="N24" s="51">
        <v>29</v>
      </c>
      <c r="O24" s="76">
        <v>34.799999999999997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356</v>
      </c>
      <c r="X24" s="41"/>
      <c r="Y24" s="41" t="s">
        <v>284</v>
      </c>
      <c r="Z24" s="41"/>
      <c r="AA24" s="41" t="s">
        <v>376</v>
      </c>
      <c r="AB24" s="41"/>
      <c r="AC24" s="37" t="s">
        <v>330</v>
      </c>
      <c r="AD24" s="52"/>
      <c r="AE24" s="52">
        <v>82.11</v>
      </c>
      <c r="AF24" s="52"/>
      <c r="AG24" s="52">
        <v>62.83</v>
      </c>
      <c r="AH24" s="52"/>
      <c r="AI24" s="52">
        <v>68.19</v>
      </c>
      <c r="AJ24" s="52"/>
      <c r="AK24" s="52">
        <v>68.569999999999993</v>
      </c>
      <c r="AL24" s="54">
        <f>IF(COUNT(AE24,AG24,AI24,AK24)&gt;2,AVERAGE(AD24:AK24),"")</f>
        <v>70.424999999999997</v>
      </c>
      <c r="AM24" s="54">
        <f>IF(COUNT(AE24,AG24,AI24,AK24)&gt;2,MIN(AD24:AK24),"")</f>
        <v>62.83</v>
      </c>
      <c r="AN24" s="55"/>
      <c r="AO24" s="52">
        <v>1006.1</v>
      </c>
      <c r="AP24" s="52"/>
      <c r="AQ24" s="52">
        <v>1005.9</v>
      </c>
      <c r="AR24" s="52"/>
      <c r="AS24" s="52">
        <v>1004.7</v>
      </c>
      <c r="AT24" s="52"/>
      <c r="AU24" s="56">
        <v>1003.4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288</v>
      </c>
      <c r="BF24" s="181">
        <v>3</v>
      </c>
      <c r="BG24" s="114">
        <f t="shared" si="20"/>
        <v>30.65</v>
      </c>
      <c r="BH24" s="115">
        <f t="shared" si="21"/>
        <v>33</v>
      </c>
      <c r="BI24" s="450"/>
      <c r="BJ24" s="451" t="s">
        <v>296</v>
      </c>
      <c r="BK24" s="451"/>
      <c r="BL24" s="451" t="s">
        <v>285</v>
      </c>
      <c r="BM24" s="451"/>
      <c r="BN24" s="451" t="s">
        <v>287</v>
      </c>
      <c r="BO24" s="451"/>
      <c r="BP24" s="452" t="s">
        <v>340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</v>
      </c>
      <c r="F25" s="78">
        <v>30.2</v>
      </c>
      <c r="G25" s="78">
        <v>29.4</v>
      </c>
      <c r="H25" s="78">
        <v>30.6</v>
      </c>
      <c r="I25" s="78">
        <v>35.4</v>
      </c>
      <c r="J25" s="78">
        <v>38.4</v>
      </c>
      <c r="K25" s="78">
        <v>35.299999999999997</v>
      </c>
      <c r="L25" s="78">
        <v>32.299999999999997</v>
      </c>
      <c r="M25" s="89">
        <f t="shared" si="0"/>
        <v>32.825000000000003</v>
      </c>
      <c r="N25" s="78">
        <v>29.1</v>
      </c>
      <c r="O25" s="79">
        <v>38.799999999999997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284</v>
      </c>
      <c r="W25" s="69" t="s">
        <v>338</v>
      </c>
      <c r="X25" s="69" t="s">
        <v>337</v>
      </c>
      <c r="Y25" s="69" t="s">
        <v>337</v>
      </c>
      <c r="Z25" s="69" t="s">
        <v>333</v>
      </c>
      <c r="AA25" s="69" t="s">
        <v>335</v>
      </c>
      <c r="AB25" s="69" t="s">
        <v>408</v>
      </c>
      <c r="AC25" s="71" t="s">
        <v>369</v>
      </c>
      <c r="AD25" s="72">
        <v>73.91</v>
      </c>
      <c r="AE25" s="72">
        <v>75.55</v>
      </c>
      <c r="AF25" s="72">
        <v>73.64</v>
      </c>
      <c r="AG25" s="72">
        <v>67.099999999999994</v>
      </c>
      <c r="AH25" s="72">
        <v>51.54</v>
      </c>
      <c r="AI25" s="72">
        <v>44.28</v>
      </c>
      <c r="AJ25" s="72">
        <v>55.36</v>
      </c>
      <c r="AK25" s="72">
        <v>69.47</v>
      </c>
      <c r="AL25" s="87">
        <f t="shared" si="1"/>
        <v>63.856250000000003</v>
      </c>
      <c r="AM25" s="87">
        <f t="shared" si="2"/>
        <v>44.28</v>
      </c>
      <c r="AN25" s="73">
        <v>1005.6</v>
      </c>
      <c r="AO25" s="72">
        <v>1004.6</v>
      </c>
      <c r="AP25" s="72">
        <v>1003.7</v>
      </c>
      <c r="AQ25" s="72">
        <v>1004.8</v>
      </c>
      <c r="AR25" s="72">
        <v>1004.9</v>
      </c>
      <c r="AS25" s="72">
        <v>1002.9</v>
      </c>
      <c r="AT25" s="72">
        <v>1001.4</v>
      </c>
      <c r="AU25" s="74">
        <v>1001.9</v>
      </c>
      <c r="AV25" s="78">
        <f t="shared" ref="AV25:BC25" si="22">IF(RIGHT(V25,2)="","",IF(RIGHT(V25,2)="LG",0,INT(RIGHT(V25,2))))</f>
        <v>0</v>
      </c>
      <c r="AW25" s="78">
        <f t="shared" si="22"/>
        <v>3</v>
      </c>
      <c r="AX25" s="78">
        <f t="shared" si="22"/>
        <v>3</v>
      </c>
      <c r="AY25" s="78">
        <f t="shared" si="22"/>
        <v>3</v>
      </c>
      <c r="AZ25" s="78">
        <f t="shared" si="22"/>
        <v>4</v>
      </c>
      <c r="BA25" s="78">
        <f t="shared" si="22"/>
        <v>5</v>
      </c>
      <c r="BB25" s="78">
        <f t="shared" si="22"/>
        <v>3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WSW05</v>
      </c>
      <c r="BE25" s="180" t="s">
        <v>363</v>
      </c>
      <c r="BF25" s="184">
        <v>5</v>
      </c>
      <c r="BG25" s="203">
        <f t="shared" si="20"/>
        <v>30.299999999999997</v>
      </c>
      <c r="BH25" s="204">
        <f t="shared" si="21"/>
        <v>35.349999999999994</v>
      </c>
      <c r="BI25" s="453" t="s">
        <v>358</v>
      </c>
      <c r="BJ25" s="454" t="s">
        <v>285</v>
      </c>
      <c r="BK25" s="454" t="s">
        <v>285</v>
      </c>
      <c r="BL25" s="454" t="s">
        <v>403</v>
      </c>
      <c r="BM25" s="454" t="s">
        <v>322</v>
      </c>
      <c r="BN25" s="454" t="s">
        <v>397</v>
      </c>
      <c r="BO25" s="454" t="s">
        <v>321</v>
      </c>
      <c r="BP25" s="455" t="s">
        <v>321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25.8</v>
      </c>
      <c r="F4" s="41">
        <v>25.4</v>
      </c>
      <c r="G4" s="41">
        <v>25</v>
      </c>
      <c r="H4" s="41">
        <v>25</v>
      </c>
      <c r="I4" s="41">
        <v>31.8</v>
      </c>
      <c r="J4" s="41">
        <v>36</v>
      </c>
      <c r="K4" s="41">
        <v>38</v>
      </c>
      <c r="L4" s="41">
        <v>32</v>
      </c>
      <c r="M4" s="88">
        <f t="shared" ref="M4:M25" si="0">IF(COUNT(F4,H4,J4,L4)&gt;=3,AVERAGE(E4:L4),"")</f>
        <v>29.875</v>
      </c>
      <c r="N4" s="41">
        <v>24.7</v>
      </c>
      <c r="O4" s="53">
        <v>38.200000000000003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313</v>
      </c>
      <c r="Z4" s="41" t="s">
        <v>284</v>
      </c>
      <c r="AA4" s="41" t="s">
        <v>380</v>
      </c>
      <c r="AB4" s="41" t="s">
        <v>284</v>
      </c>
      <c r="AC4" s="37" t="s">
        <v>284</v>
      </c>
      <c r="AD4" s="52">
        <v>98.24</v>
      </c>
      <c r="AE4" s="52">
        <v>98.23</v>
      </c>
      <c r="AF4" s="52">
        <v>98.23</v>
      </c>
      <c r="AG4" s="52">
        <v>94.76</v>
      </c>
      <c r="AH4" s="52">
        <v>69.790000000000006</v>
      </c>
      <c r="AI4" s="52">
        <v>53.9</v>
      </c>
      <c r="AJ4" s="52">
        <v>50.97</v>
      </c>
      <c r="AK4" s="52">
        <v>73.209999999999994</v>
      </c>
      <c r="AL4" s="54">
        <f t="shared" ref="AL4:AL25" si="1">IF(COUNT(AE4,AG4,AI4,AK4)&gt;2,AVERAGE(AD4:AK4),"")</f>
        <v>79.666250000000005</v>
      </c>
      <c r="AM4" s="54">
        <f t="shared" ref="AM4:AM25" si="2">IF(COUNT(AE4,AG4,AI4,AK4)&gt;2,MIN(AD4:AK4),"")</f>
        <v>50.97</v>
      </c>
      <c r="AN4" s="55">
        <v>1006.2</v>
      </c>
      <c r="AO4" s="52">
        <v>1006.9</v>
      </c>
      <c r="AP4" s="52">
        <v>1005.8</v>
      </c>
      <c r="AQ4" s="52">
        <v>1006.8</v>
      </c>
      <c r="AR4" s="52">
        <v>1006</v>
      </c>
      <c r="AS4" s="52">
        <v>1004</v>
      </c>
      <c r="AT4" s="52">
        <v>1001.7</v>
      </c>
      <c r="AU4" s="56">
        <v>1002.8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2</v>
      </c>
      <c r="AZ4" s="51">
        <f t="shared" si="3"/>
        <v>0</v>
      </c>
      <c r="BA4" s="51">
        <f t="shared" si="3"/>
        <v>2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SW02</v>
      </c>
      <c r="BE4" s="177" t="s">
        <v>297</v>
      </c>
      <c r="BF4" s="181">
        <v>2</v>
      </c>
      <c r="BG4" s="114">
        <f t="shared" ref="BG4:BG10" si="5">IF(COUNT(F4,H4)&gt;=1,AVERAGE(E4:H4),"")</f>
        <v>25.3</v>
      </c>
      <c r="BH4" s="115">
        <f t="shared" ref="BH4:BH10" si="6">IF(COUNT(J4,L4)&gt;=1,AVERAGE(I4:L4),"")</f>
        <v>34.450000000000003</v>
      </c>
      <c r="BI4" s="459" t="s">
        <v>387</v>
      </c>
      <c r="BJ4" s="460" t="s">
        <v>387</v>
      </c>
      <c r="BK4" s="460" t="s">
        <v>387</v>
      </c>
      <c r="BL4" s="460" t="s">
        <v>285</v>
      </c>
      <c r="BM4" s="460" t="s">
        <v>285</v>
      </c>
      <c r="BN4" s="460" t="s">
        <v>287</v>
      </c>
      <c r="BO4" s="460" t="s">
        <v>285</v>
      </c>
      <c r="BP4" s="461" t="s">
        <v>320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</v>
      </c>
      <c r="G5" s="41"/>
      <c r="H5" s="41">
        <v>27.6</v>
      </c>
      <c r="I5" s="41"/>
      <c r="J5" s="41">
        <v>35</v>
      </c>
      <c r="K5" s="41"/>
      <c r="L5" s="41">
        <v>32.1</v>
      </c>
      <c r="M5" s="88">
        <f t="shared" si="0"/>
        <v>30.674999999999997</v>
      </c>
      <c r="N5" s="41">
        <v>27</v>
      </c>
      <c r="O5" s="53">
        <v>35.6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391</v>
      </c>
      <c r="X5" s="41"/>
      <c r="Y5" s="41" t="s">
        <v>284</v>
      </c>
      <c r="Z5" s="41"/>
      <c r="AA5" s="41" t="s">
        <v>323</v>
      </c>
      <c r="AB5" s="41"/>
      <c r="AC5" s="37" t="s">
        <v>369</v>
      </c>
      <c r="AD5" s="52"/>
      <c r="AE5" s="52">
        <v>89.44</v>
      </c>
      <c r="AF5" s="52"/>
      <c r="AG5" s="52">
        <v>92.1</v>
      </c>
      <c r="AH5" s="52"/>
      <c r="AI5" s="52">
        <v>55.62</v>
      </c>
      <c r="AJ5" s="52"/>
      <c r="AK5" s="52">
        <v>76.739999999999995</v>
      </c>
      <c r="AL5" s="54">
        <f t="shared" si="1"/>
        <v>78.474999999999994</v>
      </c>
      <c r="AM5" s="54">
        <f t="shared" si="2"/>
        <v>55.62</v>
      </c>
      <c r="AN5" s="55"/>
      <c r="AO5" s="52">
        <v>1006.3</v>
      </c>
      <c r="AP5" s="52"/>
      <c r="AQ5" s="52">
        <v>1006.7</v>
      </c>
      <c r="AR5" s="52"/>
      <c r="AS5" s="52">
        <v>1004.9</v>
      </c>
      <c r="AT5" s="52"/>
      <c r="AU5" s="56">
        <v>1003.8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27.8</v>
      </c>
      <c r="BH5" s="115">
        <f t="shared" si="6"/>
        <v>33.549999999999997</v>
      </c>
      <c r="BI5" s="450"/>
      <c r="BJ5" s="451" t="s">
        <v>287</v>
      </c>
      <c r="BK5" s="451"/>
      <c r="BL5" s="451" t="s">
        <v>291</v>
      </c>
      <c r="BM5" s="451"/>
      <c r="BN5" s="451" t="s">
        <v>366</v>
      </c>
      <c r="BO5" s="451"/>
      <c r="BP5" s="452" t="s">
        <v>306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30.4</v>
      </c>
      <c r="G6" s="41"/>
      <c r="H6" s="41">
        <v>29.4</v>
      </c>
      <c r="I6" s="41"/>
      <c r="J6" s="41">
        <v>34.299999999999997</v>
      </c>
      <c r="K6" s="41"/>
      <c r="L6" s="41">
        <v>31.6</v>
      </c>
      <c r="M6" s="88">
        <f t="shared" si="0"/>
        <v>31.424999999999997</v>
      </c>
      <c r="N6" s="41">
        <v>28.5</v>
      </c>
      <c r="O6" s="53">
        <v>35.1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284</v>
      </c>
      <c r="X6" s="41"/>
      <c r="Y6" s="41" t="s">
        <v>328</v>
      </c>
      <c r="Z6" s="41"/>
      <c r="AA6" s="41" t="s">
        <v>284</v>
      </c>
      <c r="AB6" s="41"/>
      <c r="AC6" s="37" t="s">
        <v>311</v>
      </c>
      <c r="AD6" s="52"/>
      <c r="AE6" s="52">
        <v>76.94</v>
      </c>
      <c r="AF6" s="52"/>
      <c r="AG6" s="52">
        <v>69.760000000000005</v>
      </c>
      <c r="AH6" s="52"/>
      <c r="AI6" s="52">
        <v>65.099999999999994</v>
      </c>
      <c r="AJ6" s="52"/>
      <c r="AK6" s="52">
        <v>76.22</v>
      </c>
      <c r="AL6" s="54">
        <f t="shared" si="1"/>
        <v>72.004999999999995</v>
      </c>
      <c r="AM6" s="54">
        <f t="shared" si="2"/>
        <v>65.099999999999994</v>
      </c>
      <c r="AN6" s="55"/>
      <c r="AO6" s="52">
        <v>1005.3</v>
      </c>
      <c r="AP6" s="52"/>
      <c r="AQ6" s="52">
        <v>1005.8</v>
      </c>
      <c r="AR6" s="52"/>
      <c r="AS6" s="52">
        <v>1004.1</v>
      </c>
      <c r="AT6" s="52"/>
      <c r="AU6" s="56">
        <v>1002.7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0</v>
      </c>
      <c r="BB6" s="51" t="str">
        <f t="shared" si="3"/>
        <v/>
      </c>
      <c r="BC6" s="51">
        <f t="shared" si="3"/>
        <v>1</v>
      </c>
      <c r="BD6" s="51" t="str">
        <f t="shared" si="4"/>
        <v>NNW01</v>
      </c>
      <c r="BE6" s="177" t="s">
        <v>360</v>
      </c>
      <c r="BF6" s="181">
        <v>1</v>
      </c>
      <c r="BG6" s="114">
        <f t="shared" si="5"/>
        <v>29.9</v>
      </c>
      <c r="BH6" s="115">
        <f t="shared" si="6"/>
        <v>32.950000000000003</v>
      </c>
      <c r="BI6" s="450"/>
      <c r="BJ6" s="451" t="s">
        <v>285</v>
      </c>
      <c r="BK6" s="451"/>
      <c r="BL6" s="451" t="s">
        <v>285</v>
      </c>
      <c r="BM6" s="451"/>
      <c r="BN6" s="451" t="s">
        <v>285</v>
      </c>
      <c r="BO6" s="451"/>
      <c r="BP6" s="452" t="s">
        <v>339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26.8</v>
      </c>
      <c r="G7" s="51"/>
      <c r="H7" s="51">
        <v>27</v>
      </c>
      <c r="I7" s="51"/>
      <c r="J7" s="51">
        <v>35.5</v>
      </c>
      <c r="K7" s="51"/>
      <c r="L7" s="51">
        <v>33.200000000000003</v>
      </c>
      <c r="M7" s="88">
        <f t="shared" si="0"/>
        <v>30.625</v>
      </c>
      <c r="N7" s="51">
        <v>26.2</v>
      </c>
      <c r="O7" s="76">
        <v>36.200000000000003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319</v>
      </c>
      <c r="AB7" s="41"/>
      <c r="AC7" s="37" t="s">
        <v>351</v>
      </c>
      <c r="AD7" s="52"/>
      <c r="AE7" s="52">
        <v>92.6</v>
      </c>
      <c r="AF7" s="52"/>
      <c r="AG7" s="52">
        <v>90.98</v>
      </c>
      <c r="AH7" s="52"/>
      <c r="AI7" s="52">
        <v>56.07</v>
      </c>
      <c r="AJ7" s="52"/>
      <c r="AK7" s="52">
        <v>71.709999999999994</v>
      </c>
      <c r="AL7" s="54">
        <f t="shared" si="1"/>
        <v>77.839999999999989</v>
      </c>
      <c r="AM7" s="54">
        <f t="shared" si="2"/>
        <v>56.07</v>
      </c>
      <c r="AN7" s="55"/>
      <c r="AO7" s="52">
        <v>1005.9</v>
      </c>
      <c r="AP7" s="52"/>
      <c r="AQ7" s="52">
        <v>1007.1</v>
      </c>
      <c r="AR7" s="52"/>
      <c r="AS7" s="52">
        <v>1004.1</v>
      </c>
      <c r="AT7" s="52"/>
      <c r="AU7" s="56">
        <v>1002.8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2</v>
      </c>
      <c r="BD7" s="51" t="str">
        <f t="shared" si="4"/>
        <v>E02</v>
      </c>
      <c r="BE7" s="177" t="s">
        <v>389</v>
      </c>
      <c r="BF7" s="181">
        <v>2</v>
      </c>
      <c r="BG7" s="114">
        <f t="shared" si="5"/>
        <v>26.9</v>
      </c>
      <c r="BH7" s="115">
        <f t="shared" si="6"/>
        <v>34.35</v>
      </c>
      <c r="BI7" s="450"/>
      <c r="BJ7" s="451" t="s">
        <v>358</v>
      </c>
      <c r="BK7" s="451"/>
      <c r="BL7" s="451" t="s">
        <v>358</v>
      </c>
      <c r="BM7" s="451"/>
      <c r="BN7" s="451" t="s">
        <v>287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29.8</v>
      </c>
      <c r="F8" s="51">
        <v>28.7</v>
      </c>
      <c r="G8" s="51">
        <v>27.7</v>
      </c>
      <c r="H8" s="51">
        <v>28.6</v>
      </c>
      <c r="I8" s="51">
        <v>33.1</v>
      </c>
      <c r="J8" s="51">
        <v>36.700000000000003</v>
      </c>
      <c r="K8" s="51">
        <v>35</v>
      </c>
      <c r="L8" s="51">
        <v>32.1</v>
      </c>
      <c r="M8" s="88">
        <f t="shared" si="0"/>
        <v>31.462500000000002</v>
      </c>
      <c r="N8" s="51">
        <v>27.1</v>
      </c>
      <c r="O8" s="76">
        <v>37.4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302</v>
      </c>
      <c r="W8" s="41" t="s">
        <v>305</v>
      </c>
      <c r="X8" s="41" t="s">
        <v>284</v>
      </c>
      <c r="Y8" s="41" t="s">
        <v>295</v>
      </c>
      <c r="Z8" s="41" t="s">
        <v>313</v>
      </c>
      <c r="AA8" s="41" t="s">
        <v>330</v>
      </c>
      <c r="AB8" s="41" t="s">
        <v>344</v>
      </c>
      <c r="AC8" s="37" t="s">
        <v>344</v>
      </c>
      <c r="AD8" s="52">
        <v>77.77</v>
      </c>
      <c r="AE8" s="52">
        <v>81.900000000000006</v>
      </c>
      <c r="AF8" s="52">
        <v>85.27</v>
      </c>
      <c r="AG8" s="52">
        <v>80.430000000000007</v>
      </c>
      <c r="AH8" s="52">
        <v>61.47</v>
      </c>
      <c r="AI8" s="52">
        <v>47.99</v>
      </c>
      <c r="AJ8" s="52">
        <v>64.48</v>
      </c>
      <c r="AK8" s="52">
        <v>77.650000000000006</v>
      </c>
      <c r="AL8" s="54">
        <f t="shared" si="1"/>
        <v>72.12</v>
      </c>
      <c r="AM8" s="54">
        <f t="shared" si="2"/>
        <v>47.99</v>
      </c>
      <c r="AN8" s="55">
        <v>1005.3</v>
      </c>
      <c r="AO8" s="52">
        <v>1005.8</v>
      </c>
      <c r="AP8" s="52">
        <v>1005.3</v>
      </c>
      <c r="AQ8" s="52">
        <v>1006.3</v>
      </c>
      <c r="AR8" s="52">
        <v>1006.3</v>
      </c>
      <c r="AS8" s="52">
        <v>1004.7</v>
      </c>
      <c r="AT8" s="52">
        <v>1002.8</v>
      </c>
      <c r="AU8" s="56">
        <v>1003.3</v>
      </c>
      <c r="AV8" s="51">
        <f t="shared" si="3"/>
        <v>1</v>
      </c>
      <c r="AW8" s="51">
        <f t="shared" si="3"/>
        <v>1</v>
      </c>
      <c r="AX8" s="51">
        <f t="shared" si="3"/>
        <v>0</v>
      </c>
      <c r="AY8" s="51">
        <f t="shared" si="3"/>
        <v>1</v>
      </c>
      <c r="AZ8" s="51">
        <f t="shared" si="3"/>
        <v>2</v>
      </c>
      <c r="BA8" s="51">
        <f t="shared" si="3"/>
        <v>3</v>
      </c>
      <c r="BB8" s="51">
        <f t="shared" si="3"/>
        <v>3</v>
      </c>
      <c r="BC8" s="51">
        <f t="shared" si="3"/>
        <v>3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28.700000000000003</v>
      </c>
      <c r="BH8" s="115">
        <f t="shared" si="6"/>
        <v>34.225000000000001</v>
      </c>
      <c r="BI8" s="450" t="s">
        <v>285</v>
      </c>
      <c r="BJ8" s="451" t="s">
        <v>285</v>
      </c>
      <c r="BK8" s="451" t="s">
        <v>285</v>
      </c>
      <c r="BL8" s="451" t="s">
        <v>285</v>
      </c>
      <c r="BM8" s="451" t="s">
        <v>285</v>
      </c>
      <c r="BN8" s="451" t="s">
        <v>285</v>
      </c>
      <c r="BO8" s="451" t="s">
        <v>287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</v>
      </c>
      <c r="G9" s="51"/>
      <c r="H9" s="51">
        <v>27</v>
      </c>
      <c r="I9" s="51"/>
      <c r="J9" s="51">
        <v>35.700000000000003</v>
      </c>
      <c r="K9" s="51"/>
      <c r="L9" s="51">
        <v>32.1</v>
      </c>
      <c r="M9" s="88">
        <f t="shared" si="0"/>
        <v>30.450000000000003</v>
      </c>
      <c r="N9" s="51">
        <v>25.1</v>
      </c>
      <c r="O9" s="76">
        <v>37.700000000000003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354</v>
      </c>
      <c r="Z9" s="41"/>
      <c r="AA9" s="41" t="s">
        <v>326</v>
      </c>
      <c r="AB9" s="41"/>
      <c r="AC9" s="37" t="s">
        <v>284</v>
      </c>
      <c r="AD9" s="52"/>
      <c r="AE9" s="52">
        <v>88.84</v>
      </c>
      <c r="AF9" s="52"/>
      <c r="AG9" s="52">
        <v>87.78</v>
      </c>
      <c r="AH9" s="52"/>
      <c r="AI9" s="52">
        <v>53.82</v>
      </c>
      <c r="AJ9" s="52"/>
      <c r="AK9" s="52">
        <v>80.41</v>
      </c>
      <c r="AL9" s="54">
        <f t="shared" si="1"/>
        <v>77.712500000000006</v>
      </c>
      <c r="AM9" s="54">
        <f t="shared" si="2"/>
        <v>53.82</v>
      </c>
      <c r="AN9" s="55"/>
      <c r="AO9" s="52">
        <v>1005.6</v>
      </c>
      <c r="AP9" s="52"/>
      <c r="AQ9" s="52">
        <v>1006.6</v>
      </c>
      <c r="AR9" s="52"/>
      <c r="AS9" s="52">
        <v>1005.3</v>
      </c>
      <c r="AT9" s="52"/>
      <c r="AU9" s="56">
        <v>1003.9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2</v>
      </c>
      <c r="AZ9" s="51" t="str">
        <f t="shared" si="3"/>
        <v/>
      </c>
      <c r="BA9" s="51">
        <f t="shared" si="3"/>
        <v>2</v>
      </c>
      <c r="BB9" s="51" t="str">
        <f t="shared" si="3"/>
        <v/>
      </c>
      <c r="BC9" s="51">
        <f t="shared" si="3"/>
        <v>0</v>
      </c>
      <c r="BD9" s="51" t="str">
        <f t="shared" si="4"/>
        <v>NW02</v>
      </c>
      <c r="BE9" s="177" t="s">
        <v>342</v>
      </c>
      <c r="BF9" s="181">
        <v>2</v>
      </c>
      <c r="BG9" s="114">
        <f t="shared" si="5"/>
        <v>27</v>
      </c>
      <c r="BH9" s="115">
        <f t="shared" si="6"/>
        <v>33.900000000000006</v>
      </c>
      <c r="BI9" s="450"/>
      <c r="BJ9" s="451" t="s">
        <v>285</v>
      </c>
      <c r="BK9" s="451"/>
      <c r="BL9" s="451" t="s">
        <v>285</v>
      </c>
      <c r="BM9" s="451"/>
      <c r="BN9" s="451" t="s">
        <v>285</v>
      </c>
      <c r="BO9" s="451"/>
      <c r="BP9" s="452" t="s">
        <v>331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29.4</v>
      </c>
      <c r="G10" s="51"/>
      <c r="H10" s="51">
        <v>27.8</v>
      </c>
      <c r="I10" s="51"/>
      <c r="J10" s="51">
        <v>38.4</v>
      </c>
      <c r="K10" s="51"/>
      <c r="L10" s="51">
        <v>32.200000000000003</v>
      </c>
      <c r="M10" s="88">
        <f t="shared" si="0"/>
        <v>31.95</v>
      </c>
      <c r="N10" s="51">
        <v>27</v>
      </c>
      <c r="O10" s="76">
        <v>39.1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295</v>
      </c>
      <c r="Z10" s="41"/>
      <c r="AA10" s="41" t="s">
        <v>355</v>
      </c>
      <c r="AB10" s="41"/>
      <c r="AC10" s="37" t="s">
        <v>311</v>
      </c>
      <c r="AD10" s="52"/>
      <c r="AE10" s="52">
        <v>80.06</v>
      </c>
      <c r="AF10" s="52"/>
      <c r="AG10" s="52">
        <v>79.37</v>
      </c>
      <c r="AH10" s="52"/>
      <c r="AI10" s="52">
        <v>42.96</v>
      </c>
      <c r="AJ10" s="52"/>
      <c r="AK10" s="52">
        <v>72.38</v>
      </c>
      <c r="AL10" s="54">
        <f t="shared" si="1"/>
        <v>68.692499999999995</v>
      </c>
      <c r="AM10" s="54">
        <f t="shared" si="2"/>
        <v>42.96</v>
      </c>
      <c r="AN10" s="55"/>
      <c r="AO10" s="52">
        <v>1005.8</v>
      </c>
      <c r="AP10" s="52"/>
      <c r="AQ10" s="52">
        <v>1005.7</v>
      </c>
      <c r="AR10" s="52"/>
      <c r="AS10" s="52">
        <v>1004.8</v>
      </c>
      <c r="AT10" s="52"/>
      <c r="AU10" s="56">
        <v>1003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1</v>
      </c>
      <c r="BB10" s="51" t="str">
        <f t="shared" si="3"/>
        <v/>
      </c>
      <c r="BC10" s="51">
        <f t="shared" si="3"/>
        <v>1</v>
      </c>
      <c r="BD10" s="51" t="str">
        <f t="shared" si="4"/>
        <v>SW01</v>
      </c>
      <c r="BE10" s="177" t="s">
        <v>297</v>
      </c>
      <c r="BF10" s="181">
        <v>1</v>
      </c>
      <c r="BG10" s="114">
        <f t="shared" si="5"/>
        <v>28.6</v>
      </c>
      <c r="BH10" s="115">
        <f t="shared" si="6"/>
        <v>35.299999999999997</v>
      </c>
      <c r="BI10" s="450"/>
      <c r="BJ10" s="451" t="s">
        <v>358</v>
      </c>
      <c r="BK10" s="451"/>
      <c r="BL10" s="451" t="s">
        <v>358</v>
      </c>
      <c r="BM10" s="451"/>
      <c r="BN10" s="451" t="s">
        <v>339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29.4</v>
      </c>
      <c r="G11" s="51"/>
      <c r="H11" s="51">
        <v>29.2</v>
      </c>
      <c r="I11" s="51"/>
      <c r="J11" s="51">
        <v>34.299999999999997</v>
      </c>
      <c r="K11" s="51"/>
      <c r="L11" s="51">
        <v>31.4</v>
      </c>
      <c r="M11" s="88">
        <f t="shared" si="0"/>
        <v>31.074999999999996</v>
      </c>
      <c r="N11" s="51">
        <v>27.7</v>
      </c>
      <c r="O11" s="76">
        <v>34.9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290</v>
      </c>
      <c r="X11" s="41"/>
      <c r="Y11" s="41" t="s">
        <v>326</v>
      </c>
      <c r="Z11" s="41"/>
      <c r="AA11" s="41" t="s">
        <v>330</v>
      </c>
      <c r="AB11" s="41"/>
      <c r="AC11" s="37" t="s">
        <v>369</v>
      </c>
      <c r="AD11" s="52"/>
      <c r="AE11" s="52">
        <v>84.94</v>
      </c>
      <c r="AF11" s="52"/>
      <c r="AG11" s="52">
        <v>80.989999999999995</v>
      </c>
      <c r="AH11" s="52"/>
      <c r="AI11" s="52">
        <v>61.73</v>
      </c>
      <c r="AJ11" s="52"/>
      <c r="AK11" s="52">
        <v>77.09</v>
      </c>
      <c r="AL11" s="54">
        <f t="shared" ref="AL11" si="7">IF(COUNT(AE11,AG11,AI11,AK11)&gt;2,AVERAGE(AD11:AK11),"")</f>
        <v>76.1875</v>
      </c>
      <c r="AM11" s="54">
        <f t="shared" ref="AM11" si="8">IF(COUNT(AE11,AG11,AI11,AK11)&gt;2,MIN(AD11:AK11),"")</f>
        <v>61.73</v>
      </c>
      <c r="AN11" s="55"/>
      <c r="AO11" s="52">
        <v>1006.2</v>
      </c>
      <c r="AP11" s="52"/>
      <c r="AQ11" s="52">
        <v>1006.5</v>
      </c>
      <c r="AR11" s="52"/>
      <c r="AS11" s="52">
        <v>1004.9</v>
      </c>
      <c r="AT11" s="52"/>
      <c r="AU11" s="56">
        <v>1003.5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1">
        <v>3</v>
      </c>
      <c r="BG11" s="112">
        <f t="shared" ref="BG11" si="9">IF(COUNT(F11,H11)&gt;=1,AVERAGE(E11:H11),"")</f>
        <v>29.299999999999997</v>
      </c>
      <c r="BH11" s="113">
        <f t="shared" ref="BH11" si="10">IF(COUNT(J11,L11)&gt;=1,AVERAGE(I11:L11),"")</f>
        <v>32.849999999999994</v>
      </c>
      <c r="BI11" s="462"/>
      <c r="BJ11" s="463" t="s">
        <v>339</v>
      </c>
      <c r="BK11" s="463"/>
      <c r="BL11" s="463" t="s">
        <v>285</v>
      </c>
      <c r="BM11" s="463"/>
      <c r="BN11" s="463" t="s">
        <v>339</v>
      </c>
      <c r="BO11" s="463"/>
      <c r="BP11" s="464" t="s">
        <v>396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</v>
      </c>
      <c r="G12" s="84"/>
      <c r="H12" s="84">
        <v>24.8</v>
      </c>
      <c r="I12" s="84"/>
      <c r="J12" s="84">
        <v>36</v>
      </c>
      <c r="K12" s="84"/>
      <c r="L12" s="84">
        <v>33.4</v>
      </c>
      <c r="M12" s="100">
        <f t="shared" si="0"/>
        <v>29.799999999999997</v>
      </c>
      <c r="N12" s="84">
        <v>24</v>
      </c>
      <c r="O12" s="85">
        <v>38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313</v>
      </c>
      <c r="AB12" s="57"/>
      <c r="AC12" s="59" t="s">
        <v>284</v>
      </c>
      <c r="AD12" s="60"/>
      <c r="AE12" s="60">
        <v>91.4</v>
      </c>
      <c r="AF12" s="60"/>
      <c r="AG12" s="60">
        <v>93.06</v>
      </c>
      <c r="AH12" s="60"/>
      <c r="AI12" s="60">
        <v>45.54</v>
      </c>
      <c r="AJ12" s="60"/>
      <c r="AK12" s="60">
        <v>56.58</v>
      </c>
      <c r="AL12" s="101">
        <f t="shared" si="1"/>
        <v>71.644999999999996</v>
      </c>
      <c r="AM12" s="101">
        <f t="shared" si="2"/>
        <v>45.54</v>
      </c>
      <c r="AN12" s="61"/>
      <c r="AO12" s="60">
        <v>1008</v>
      </c>
      <c r="AP12" s="60"/>
      <c r="AQ12" s="60">
        <v>1008.4</v>
      </c>
      <c r="AR12" s="60"/>
      <c r="AS12" s="60">
        <v>1005.5</v>
      </c>
      <c r="AT12" s="60"/>
      <c r="AU12" s="62">
        <v>1004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SW02</v>
      </c>
      <c r="BE12" s="179" t="s">
        <v>297</v>
      </c>
      <c r="BF12" s="183">
        <v>2</v>
      </c>
      <c r="BG12" s="114">
        <f t="shared" ref="BG12:BG25" si="20">IF(COUNT(F12,H12)&gt;=1,AVERAGE(E12:H12),"")</f>
        <v>24.9</v>
      </c>
      <c r="BH12" s="115">
        <f t="shared" ref="BH12:BH25" si="21">IF(COUNT(J12,L12)&gt;=1,AVERAGE(I12:L12),"")</f>
        <v>34.700000000000003</v>
      </c>
      <c r="BI12" s="465"/>
      <c r="BJ12" s="466" t="s">
        <v>287</v>
      </c>
      <c r="BK12" s="466"/>
      <c r="BL12" s="466" t="s">
        <v>353</v>
      </c>
      <c r="BM12" s="466"/>
      <c r="BN12" s="466" t="s">
        <v>287</v>
      </c>
      <c r="BO12" s="466"/>
      <c r="BP12" s="467" t="s">
        <v>310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27.2</v>
      </c>
      <c r="F13" s="51">
        <v>25.9</v>
      </c>
      <c r="G13" s="51">
        <v>25.1</v>
      </c>
      <c r="H13" s="51">
        <v>25.2</v>
      </c>
      <c r="I13" s="51">
        <v>29.8</v>
      </c>
      <c r="J13" s="51">
        <v>36.4</v>
      </c>
      <c r="K13" s="51">
        <v>32</v>
      </c>
      <c r="L13" s="51">
        <v>29.8</v>
      </c>
      <c r="M13" s="88">
        <f t="shared" si="0"/>
        <v>28.925000000000001</v>
      </c>
      <c r="N13" s="51">
        <v>24.9</v>
      </c>
      <c r="O13" s="76">
        <v>38.4</v>
      </c>
      <c r="P13" s="41" t="s">
        <v>301</v>
      </c>
      <c r="Q13" s="41" t="s">
        <v>301</v>
      </c>
      <c r="R13" s="41" t="s">
        <v>301</v>
      </c>
      <c r="S13" s="41">
        <v>10</v>
      </c>
      <c r="T13" s="38">
        <v>10.1</v>
      </c>
      <c r="U13" s="41">
        <v>10.1</v>
      </c>
      <c r="V13" s="41" t="s">
        <v>323</v>
      </c>
      <c r="W13" s="41" t="s">
        <v>323</v>
      </c>
      <c r="X13" s="41" t="s">
        <v>284</v>
      </c>
      <c r="Y13" s="41" t="s">
        <v>284</v>
      </c>
      <c r="Z13" s="41" t="s">
        <v>284</v>
      </c>
      <c r="AA13" s="41" t="s">
        <v>295</v>
      </c>
      <c r="AB13" s="41" t="s">
        <v>305</v>
      </c>
      <c r="AC13" s="37" t="s">
        <v>284</v>
      </c>
      <c r="AD13" s="52">
        <v>79.77</v>
      </c>
      <c r="AE13" s="52">
        <v>87.69</v>
      </c>
      <c r="AF13" s="52">
        <v>89.77</v>
      </c>
      <c r="AG13" s="52">
        <v>93.08</v>
      </c>
      <c r="AH13" s="52">
        <v>72.400000000000006</v>
      </c>
      <c r="AI13" s="52">
        <v>47.91</v>
      </c>
      <c r="AJ13" s="52">
        <v>73.64</v>
      </c>
      <c r="AK13" s="52">
        <v>83</v>
      </c>
      <c r="AL13" s="54">
        <f t="shared" si="1"/>
        <v>78.407499999999985</v>
      </c>
      <c r="AM13" s="54">
        <f t="shared" si="2"/>
        <v>47.91</v>
      </c>
      <c r="AN13" s="55">
        <v>1007.6</v>
      </c>
      <c r="AO13" s="52">
        <v>1007.7</v>
      </c>
      <c r="AP13" s="52">
        <v>1006.4</v>
      </c>
      <c r="AQ13" s="52">
        <v>1007.8</v>
      </c>
      <c r="AR13" s="52">
        <v>1008.4</v>
      </c>
      <c r="AS13" s="52">
        <v>1005.2</v>
      </c>
      <c r="AT13" s="52">
        <v>1003</v>
      </c>
      <c r="AU13" s="56">
        <v>1004.5</v>
      </c>
      <c r="AV13" s="51">
        <f t="shared" si="11"/>
        <v>1</v>
      </c>
      <c r="AW13" s="51">
        <f t="shared" si="12"/>
        <v>1</v>
      </c>
      <c r="AX13" s="51">
        <f t="shared" si="13"/>
        <v>0</v>
      </c>
      <c r="AY13" s="51">
        <f t="shared" si="14"/>
        <v>0</v>
      </c>
      <c r="AZ13" s="51">
        <f t="shared" si="15"/>
        <v>0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W01</v>
      </c>
      <c r="BE13" s="177" t="s">
        <v>317</v>
      </c>
      <c r="BF13" s="181">
        <v>1</v>
      </c>
      <c r="BG13" s="114">
        <f t="shared" si="20"/>
        <v>25.849999999999998</v>
      </c>
      <c r="BH13" s="115">
        <f t="shared" si="21"/>
        <v>32</v>
      </c>
      <c r="BI13" s="450" t="s">
        <v>309</v>
      </c>
      <c r="BJ13" s="451" t="s">
        <v>309</v>
      </c>
      <c r="BK13" s="451" t="s">
        <v>331</v>
      </c>
      <c r="BL13" s="451" t="s">
        <v>320</v>
      </c>
      <c r="BM13" s="451" t="s">
        <v>331</v>
      </c>
      <c r="BN13" s="451" t="s">
        <v>321</v>
      </c>
      <c r="BO13" s="451" t="s">
        <v>331</v>
      </c>
      <c r="BP13" s="452" t="s">
        <v>331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25.7</v>
      </c>
      <c r="G14" s="51"/>
      <c r="H14" s="51">
        <v>25.5</v>
      </c>
      <c r="I14" s="51"/>
      <c r="J14" s="51">
        <v>35.799999999999997</v>
      </c>
      <c r="K14" s="51"/>
      <c r="L14" s="51">
        <v>34.1</v>
      </c>
      <c r="M14" s="88">
        <f t="shared" si="0"/>
        <v>30.274999999999999</v>
      </c>
      <c r="N14" s="51">
        <v>25</v>
      </c>
      <c r="O14" s="76">
        <v>38.4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295</v>
      </c>
      <c r="AB14" s="41"/>
      <c r="AC14" s="37" t="s">
        <v>284</v>
      </c>
      <c r="AD14" s="52"/>
      <c r="AE14" s="52">
        <v>89.81</v>
      </c>
      <c r="AF14" s="52"/>
      <c r="AG14" s="52">
        <v>92.53</v>
      </c>
      <c r="AH14" s="52"/>
      <c r="AI14" s="52">
        <v>50.12</v>
      </c>
      <c r="AJ14" s="52"/>
      <c r="AK14" s="52">
        <v>52.79</v>
      </c>
      <c r="AL14" s="54">
        <f t="shared" si="1"/>
        <v>71.3125</v>
      </c>
      <c r="AM14" s="54">
        <f t="shared" si="2"/>
        <v>50.12</v>
      </c>
      <c r="AN14" s="55"/>
      <c r="AO14" s="52">
        <v>1006.8</v>
      </c>
      <c r="AP14" s="52"/>
      <c r="AQ14" s="52">
        <v>1007.4</v>
      </c>
      <c r="AR14" s="52"/>
      <c r="AS14" s="52">
        <v>1004.5</v>
      </c>
      <c r="AT14" s="52"/>
      <c r="AU14" s="56">
        <v>1002.4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SW01</v>
      </c>
      <c r="BE14" s="177" t="s">
        <v>297</v>
      </c>
      <c r="BF14" s="181">
        <v>1</v>
      </c>
      <c r="BG14" s="114">
        <f t="shared" si="20"/>
        <v>25.6</v>
      </c>
      <c r="BH14" s="115">
        <f t="shared" si="21"/>
        <v>34.950000000000003</v>
      </c>
      <c r="BI14" s="450"/>
      <c r="BJ14" s="451" t="s">
        <v>331</v>
      </c>
      <c r="BK14" s="451"/>
      <c r="BL14" s="451" t="s">
        <v>289</v>
      </c>
      <c r="BM14" s="451"/>
      <c r="BN14" s="451" t="s">
        <v>289</v>
      </c>
      <c r="BO14" s="451"/>
      <c r="BP14" s="452" t="s">
        <v>314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26.1</v>
      </c>
      <c r="G15" s="51"/>
      <c r="H15" s="51">
        <v>24.7</v>
      </c>
      <c r="I15" s="51"/>
      <c r="J15" s="51">
        <v>36.299999999999997</v>
      </c>
      <c r="K15" s="51"/>
      <c r="L15" s="51">
        <v>34.799999999999997</v>
      </c>
      <c r="M15" s="88">
        <f t="shared" si="0"/>
        <v>30.474999999999998</v>
      </c>
      <c r="N15" s="51">
        <v>24.5</v>
      </c>
      <c r="O15" s="76">
        <v>38.4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295</v>
      </c>
      <c r="AB15" s="41"/>
      <c r="AC15" s="37" t="s">
        <v>290</v>
      </c>
      <c r="AD15" s="52"/>
      <c r="AE15" s="52">
        <v>85.1</v>
      </c>
      <c r="AF15" s="52"/>
      <c r="AG15" s="52">
        <v>88.66</v>
      </c>
      <c r="AH15" s="52"/>
      <c r="AI15" s="52">
        <v>54.29</v>
      </c>
      <c r="AJ15" s="52"/>
      <c r="AK15" s="52">
        <v>58.28</v>
      </c>
      <c r="AL15" s="54">
        <f t="shared" si="1"/>
        <v>71.582499999999996</v>
      </c>
      <c r="AM15" s="54">
        <f t="shared" si="2"/>
        <v>54.29</v>
      </c>
      <c r="AN15" s="55"/>
      <c r="AO15" s="52">
        <v>1004.8</v>
      </c>
      <c r="AP15" s="52"/>
      <c r="AQ15" s="52">
        <v>1005</v>
      </c>
      <c r="AR15" s="52"/>
      <c r="AS15" s="52">
        <v>1003.7</v>
      </c>
      <c r="AT15" s="52"/>
      <c r="AU15" s="56">
        <v>1000.7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1</v>
      </c>
      <c r="BB15" s="51" t="str">
        <f t="shared" si="17"/>
        <v/>
      </c>
      <c r="BC15" s="51">
        <f t="shared" si="18"/>
        <v>2</v>
      </c>
      <c r="BD15" s="51" t="str">
        <f t="shared" si="19"/>
        <v>S02</v>
      </c>
      <c r="BE15" s="177" t="s">
        <v>288</v>
      </c>
      <c r="BF15" s="181">
        <v>2</v>
      </c>
      <c r="BG15" s="114">
        <f t="shared" si="20"/>
        <v>25.4</v>
      </c>
      <c r="BH15" s="115">
        <f t="shared" si="21"/>
        <v>35.549999999999997</v>
      </c>
      <c r="BI15" s="450"/>
      <c r="BJ15" s="451" t="s">
        <v>296</v>
      </c>
      <c r="BK15" s="451"/>
      <c r="BL15" s="451" t="s">
        <v>296</v>
      </c>
      <c r="BM15" s="451"/>
      <c r="BN15" s="451" t="s">
        <v>339</v>
      </c>
      <c r="BO15" s="451"/>
      <c r="BP15" s="452" t="s">
        <v>289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26.9</v>
      </c>
      <c r="G16" s="51"/>
      <c r="H16" s="51">
        <v>26.5</v>
      </c>
      <c r="I16" s="51"/>
      <c r="J16" s="51">
        <v>38.1</v>
      </c>
      <c r="K16" s="51"/>
      <c r="L16" s="51">
        <v>34.700000000000003</v>
      </c>
      <c r="M16" s="88">
        <f t="shared" si="0"/>
        <v>31.55</v>
      </c>
      <c r="N16" s="51">
        <v>26.2</v>
      </c>
      <c r="O16" s="76">
        <v>39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398</v>
      </c>
      <c r="X16" s="41"/>
      <c r="Y16" s="41" t="s">
        <v>284</v>
      </c>
      <c r="Z16" s="41"/>
      <c r="AA16" s="41" t="s">
        <v>307</v>
      </c>
      <c r="AB16" s="41"/>
      <c r="AC16" s="37" t="s">
        <v>295</v>
      </c>
      <c r="AD16" s="52"/>
      <c r="AE16" s="52">
        <v>84.17</v>
      </c>
      <c r="AF16" s="52"/>
      <c r="AG16" s="52">
        <v>86.69</v>
      </c>
      <c r="AH16" s="52"/>
      <c r="AI16" s="52">
        <v>42.37</v>
      </c>
      <c r="AJ16" s="52"/>
      <c r="AK16" s="52">
        <v>47.18</v>
      </c>
      <c r="AL16" s="54">
        <f t="shared" si="1"/>
        <v>65.102500000000006</v>
      </c>
      <c r="AM16" s="54">
        <f t="shared" si="2"/>
        <v>42.37</v>
      </c>
      <c r="AN16" s="55"/>
      <c r="AO16" s="52">
        <v>1008.8</v>
      </c>
      <c r="AP16" s="52"/>
      <c r="AQ16" s="52">
        <v>1009.2</v>
      </c>
      <c r="AR16" s="52"/>
      <c r="AS16" s="52">
        <v>1006.5</v>
      </c>
      <c r="AT16" s="52"/>
      <c r="AU16" s="56">
        <v>1005.1</v>
      </c>
      <c r="AV16" s="51" t="str">
        <f t="shared" si="11"/>
        <v/>
      </c>
      <c r="AW16" s="51">
        <f t="shared" si="12"/>
        <v>2</v>
      </c>
      <c r="AX16" s="51" t="str">
        <f t="shared" si="13"/>
        <v/>
      </c>
      <c r="AY16" s="51">
        <f t="shared" si="14"/>
        <v>0</v>
      </c>
      <c r="AZ16" s="51" t="str">
        <f t="shared" si="15"/>
        <v/>
      </c>
      <c r="BA16" s="51">
        <f t="shared" si="16"/>
        <v>4</v>
      </c>
      <c r="BB16" s="51" t="str">
        <f t="shared" si="17"/>
        <v/>
      </c>
      <c r="BC16" s="51">
        <f t="shared" si="18"/>
        <v>1</v>
      </c>
      <c r="BD16" s="51" t="str">
        <f t="shared" si="19"/>
        <v>SSE04</v>
      </c>
      <c r="BE16" s="177" t="s">
        <v>294</v>
      </c>
      <c r="BF16" s="181">
        <v>4</v>
      </c>
      <c r="BG16" s="114">
        <f t="shared" si="20"/>
        <v>26.7</v>
      </c>
      <c r="BH16" s="115">
        <f t="shared" si="21"/>
        <v>36.400000000000006</v>
      </c>
      <c r="BI16" s="450"/>
      <c r="BJ16" s="451" t="s">
        <v>312</v>
      </c>
      <c r="BK16" s="451"/>
      <c r="BL16" s="451" t="s">
        <v>321</v>
      </c>
      <c r="BM16" s="451"/>
      <c r="BN16" s="451" t="s">
        <v>287</v>
      </c>
      <c r="BO16" s="451"/>
      <c r="BP16" s="452" t="s">
        <v>312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</v>
      </c>
      <c r="F17" s="51">
        <v>27.9</v>
      </c>
      <c r="G17" s="51">
        <v>27</v>
      </c>
      <c r="H17" s="51">
        <v>27.8</v>
      </c>
      <c r="I17" s="51">
        <v>33.200000000000003</v>
      </c>
      <c r="J17" s="51">
        <v>36.6</v>
      </c>
      <c r="K17" s="51">
        <v>36</v>
      </c>
      <c r="L17" s="51">
        <v>31.6</v>
      </c>
      <c r="M17" s="88">
        <f t="shared" si="0"/>
        <v>31.262499999999999</v>
      </c>
      <c r="N17" s="51">
        <v>26.4</v>
      </c>
      <c r="O17" s="76">
        <v>37.799999999999997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284</v>
      </c>
      <c r="W17" s="41" t="s">
        <v>359</v>
      </c>
      <c r="X17" s="41" t="s">
        <v>352</v>
      </c>
      <c r="Y17" s="41" t="s">
        <v>313</v>
      </c>
      <c r="Z17" s="41" t="s">
        <v>315</v>
      </c>
      <c r="AA17" s="41" t="s">
        <v>315</v>
      </c>
      <c r="AB17" s="41" t="s">
        <v>292</v>
      </c>
      <c r="AC17" s="37" t="s">
        <v>349</v>
      </c>
      <c r="AD17" s="52">
        <v>85</v>
      </c>
      <c r="AE17" s="52">
        <v>83.78</v>
      </c>
      <c r="AF17" s="52">
        <v>88.84</v>
      </c>
      <c r="AG17" s="52">
        <v>88.9</v>
      </c>
      <c r="AH17" s="52">
        <v>61.12</v>
      </c>
      <c r="AI17" s="52">
        <v>51.84</v>
      </c>
      <c r="AJ17" s="52">
        <v>58.21</v>
      </c>
      <c r="AK17" s="52">
        <v>76.67</v>
      </c>
      <c r="AL17" s="54">
        <f t="shared" si="1"/>
        <v>74.295000000000002</v>
      </c>
      <c r="AM17" s="54">
        <f t="shared" si="2"/>
        <v>51.84</v>
      </c>
      <c r="AN17" s="55">
        <v>1005.7</v>
      </c>
      <c r="AO17" s="52">
        <v>1006</v>
      </c>
      <c r="AP17" s="52">
        <v>1005.1</v>
      </c>
      <c r="AQ17" s="52">
        <v>1006.8</v>
      </c>
      <c r="AR17" s="52">
        <v>1006.5</v>
      </c>
      <c r="AS17" s="52">
        <v>1004.5</v>
      </c>
      <c r="AT17" s="52">
        <v>1002.1</v>
      </c>
      <c r="AU17" s="56">
        <v>1003.4</v>
      </c>
      <c r="AV17" s="51">
        <f t="shared" si="11"/>
        <v>0</v>
      </c>
      <c r="AW17" s="51">
        <f t="shared" si="12"/>
        <v>2</v>
      </c>
      <c r="AX17" s="51">
        <f t="shared" si="13"/>
        <v>1</v>
      </c>
      <c r="AY17" s="51">
        <f t="shared" si="14"/>
        <v>2</v>
      </c>
      <c r="AZ17" s="51">
        <f t="shared" si="15"/>
        <v>3</v>
      </c>
      <c r="BA17" s="51">
        <f t="shared" si="16"/>
        <v>3</v>
      </c>
      <c r="BB17" s="51">
        <f t="shared" si="17"/>
        <v>2</v>
      </c>
      <c r="BC17" s="51">
        <f t="shared" si="18"/>
        <v>4</v>
      </c>
      <c r="BD17" s="51" t="str">
        <f t="shared" si="19"/>
        <v>SE04</v>
      </c>
      <c r="BE17" s="177" t="s">
        <v>303</v>
      </c>
      <c r="BF17" s="181">
        <v>4</v>
      </c>
      <c r="BG17" s="114">
        <f t="shared" si="20"/>
        <v>28.175000000000001</v>
      </c>
      <c r="BH17" s="115">
        <f t="shared" si="21"/>
        <v>34.35</v>
      </c>
      <c r="BI17" s="450" t="s">
        <v>291</v>
      </c>
      <c r="BJ17" s="451" t="s">
        <v>358</v>
      </c>
      <c r="BK17" s="451" t="s">
        <v>285</v>
      </c>
      <c r="BL17" s="451" t="s">
        <v>322</v>
      </c>
      <c r="BM17" s="451" t="s">
        <v>308</v>
      </c>
      <c r="BN17" s="451" t="s">
        <v>287</v>
      </c>
      <c r="BO17" s="451" t="s">
        <v>287</v>
      </c>
      <c r="BP17" s="452" t="s">
        <v>397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</v>
      </c>
      <c r="G18" s="51"/>
      <c r="H18" s="51">
        <v>27.3</v>
      </c>
      <c r="I18" s="51"/>
      <c r="J18" s="51">
        <v>37.4</v>
      </c>
      <c r="K18" s="51"/>
      <c r="L18" s="51">
        <v>34.9</v>
      </c>
      <c r="M18" s="88">
        <f t="shared" si="0"/>
        <v>31.9</v>
      </c>
      <c r="N18" s="51">
        <v>26.3</v>
      </c>
      <c r="O18" s="76">
        <v>40.1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352</v>
      </c>
      <c r="X18" s="41"/>
      <c r="Y18" s="41" t="s">
        <v>305</v>
      </c>
      <c r="Z18" s="41"/>
      <c r="AA18" s="41" t="s">
        <v>323</v>
      </c>
      <c r="AB18" s="41"/>
      <c r="AC18" s="37" t="s">
        <v>295</v>
      </c>
      <c r="AD18" s="52"/>
      <c r="AE18" s="52">
        <v>82.79</v>
      </c>
      <c r="AF18" s="52"/>
      <c r="AG18" s="52">
        <v>85.74</v>
      </c>
      <c r="AH18" s="52"/>
      <c r="AI18" s="52">
        <v>49.04</v>
      </c>
      <c r="AJ18" s="52"/>
      <c r="AK18" s="52">
        <v>52.99</v>
      </c>
      <c r="AL18" s="54">
        <f t="shared" si="1"/>
        <v>67.64</v>
      </c>
      <c r="AM18" s="54">
        <f t="shared" si="2"/>
        <v>49.04</v>
      </c>
      <c r="AN18" s="55"/>
      <c r="AO18" s="52">
        <v>1006.3</v>
      </c>
      <c r="AP18" s="52"/>
      <c r="AQ18" s="52">
        <v>1007.4</v>
      </c>
      <c r="AR18" s="52"/>
      <c r="AS18" s="52">
        <v>1005.6</v>
      </c>
      <c r="AT18" s="52"/>
      <c r="AU18" s="56">
        <v>1003.7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N01</v>
      </c>
      <c r="BE18" s="177" t="s">
        <v>364</v>
      </c>
      <c r="BF18" s="181">
        <v>1</v>
      </c>
      <c r="BG18" s="114">
        <f t="shared" si="20"/>
        <v>27.65</v>
      </c>
      <c r="BH18" s="115">
        <f t="shared" si="21"/>
        <v>36.15</v>
      </c>
      <c r="BI18" s="450"/>
      <c r="BJ18" s="451" t="s">
        <v>296</v>
      </c>
      <c r="BK18" s="451"/>
      <c r="BL18" s="451" t="s">
        <v>310</v>
      </c>
      <c r="BM18" s="451"/>
      <c r="BN18" s="451" t="s">
        <v>310</v>
      </c>
      <c r="BO18" s="451"/>
      <c r="BP18" s="452" t="s">
        <v>321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29.6</v>
      </c>
      <c r="F19" s="51">
        <v>28.6</v>
      </c>
      <c r="G19" s="51">
        <v>27.9</v>
      </c>
      <c r="H19" s="51">
        <v>27.5</v>
      </c>
      <c r="I19" s="51">
        <v>32.700000000000003</v>
      </c>
      <c r="J19" s="51">
        <v>36.200000000000003</v>
      </c>
      <c r="K19" s="51">
        <v>34</v>
      </c>
      <c r="L19" s="51">
        <v>31.3</v>
      </c>
      <c r="M19" s="88">
        <f t="shared" si="0"/>
        <v>30.975000000000001</v>
      </c>
      <c r="N19" s="51">
        <v>27.5</v>
      </c>
      <c r="O19" s="76">
        <v>36.299999999999997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407</v>
      </c>
      <c r="W19" s="41" t="s">
        <v>367</v>
      </c>
      <c r="X19" s="41" t="s">
        <v>302</v>
      </c>
      <c r="Y19" s="41" t="s">
        <v>305</v>
      </c>
      <c r="Z19" s="41" t="s">
        <v>284</v>
      </c>
      <c r="AA19" s="41" t="s">
        <v>329</v>
      </c>
      <c r="AB19" s="41" t="s">
        <v>336</v>
      </c>
      <c r="AC19" s="37" t="s">
        <v>373</v>
      </c>
      <c r="AD19" s="52">
        <v>90.08</v>
      </c>
      <c r="AE19" s="52">
        <v>90.02</v>
      </c>
      <c r="AF19" s="52">
        <v>91.04</v>
      </c>
      <c r="AG19" s="52">
        <v>89.41</v>
      </c>
      <c r="AH19" s="52">
        <v>67.12</v>
      </c>
      <c r="AI19" s="52">
        <v>59.65</v>
      </c>
      <c r="AJ19" s="52">
        <v>73.540000000000006</v>
      </c>
      <c r="AK19" s="52">
        <v>79.84</v>
      </c>
      <c r="AL19" s="54">
        <f t="shared" si="1"/>
        <v>80.087499999999991</v>
      </c>
      <c r="AM19" s="54">
        <f t="shared" si="2"/>
        <v>59.65</v>
      </c>
      <c r="AN19" s="55">
        <v>1006.5</v>
      </c>
      <c r="AO19" s="52">
        <v>1007.6</v>
      </c>
      <c r="AP19" s="52">
        <v>1006.9</v>
      </c>
      <c r="AQ19" s="52">
        <v>1007.7</v>
      </c>
      <c r="AR19" s="52">
        <v>1008.6</v>
      </c>
      <c r="AS19" s="52">
        <v>1007</v>
      </c>
      <c r="AT19" s="52">
        <v>1005.3</v>
      </c>
      <c r="AU19" s="56">
        <v>1004.3</v>
      </c>
      <c r="AV19" s="51">
        <f t="shared" si="11"/>
        <v>5</v>
      </c>
      <c r="AW19" s="51">
        <f t="shared" si="12"/>
        <v>4</v>
      </c>
      <c r="AX19" s="51">
        <f t="shared" si="13"/>
        <v>1</v>
      </c>
      <c r="AY19" s="51">
        <f t="shared" si="14"/>
        <v>1</v>
      </c>
      <c r="AZ19" s="51">
        <f t="shared" si="15"/>
        <v>0</v>
      </c>
      <c r="BA19" s="51">
        <f t="shared" si="16"/>
        <v>1</v>
      </c>
      <c r="BB19" s="51">
        <f t="shared" si="17"/>
        <v>2</v>
      </c>
      <c r="BC19" s="51">
        <f t="shared" si="18"/>
        <v>6</v>
      </c>
      <c r="BD19" s="51" t="str">
        <f t="shared" si="19"/>
        <v>SSE06</v>
      </c>
      <c r="BE19" s="177" t="s">
        <v>294</v>
      </c>
      <c r="BF19" s="181">
        <v>6</v>
      </c>
      <c r="BG19" s="114">
        <f t="shared" si="20"/>
        <v>28.4</v>
      </c>
      <c r="BH19" s="115">
        <f t="shared" si="21"/>
        <v>33.550000000000004</v>
      </c>
      <c r="BI19" s="450" t="s">
        <v>321</v>
      </c>
      <c r="BJ19" s="451" t="s">
        <v>321</v>
      </c>
      <c r="BK19" s="451" t="s">
        <v>321</v>
      </c>
      <c r="BL19" s="451" t="s">
        <v>321</v>
      </c>
      <c r="BM19" s="451" t="s">
        <v>289</v>
      </c>
      <c r="BN19" s="451" t="s">
        <v>293</v>
      </c>
      <c r="BO19" s="451" t="s">
        <v>321</v>
      </c>
      <c r="BP19" s="452" t="s">
        <v>377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30.5</v>
      </c>
      <c r="F20" s="81">
        <v>30</v>
      </c>
      <c r="G20" s="81">
        <v>28.6</v>
      </c>
      <c r="H20" s="81">
        <v>29</v>
      </c>
      <c r="I20" s="81">
        <v>35</v>
      </c>
      <c r="J20" s="81">
        <v>38.1</v>
      </c>
      <c r="K20" s="81">
        <v>37.4</v>
      </c>
      <c r="L20" s="81">
        <v>34.4</v>
      </c>
      <c r="M20" s="98">
        <f t="shared" si="0"/>
        <v>32.875</v>
      </c>
      <c r="N20" s="81">
        <v>28</v>
      </c>
      <c r="O20" s="82">
        <v>39.1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284</v>
      </c>
      <c r="W20" s="63" t="s">
        <v>284</v>
      </c>
      <c r="X20" s="63" t="s">
        <v>284</v>
      </c>
      <c r="Y20" s="63" t="s">
        <v>295</v>
      </c>
      <c r="Z20" s="63" t="s">
        <v>323</v>
      </c>
      <c r="AA20" s="63" t="s">
        <v>298</v>
      </c>
      <c r="AB20" s="63" t="s">
        <v>376</v>
      </c>
      <c r="AC20" s="65" t="s">
        <v>315</v>
      </c>
      <c r="AD20" s="66">
        <v>82.11</v>
      </c>
      <c r="AE20" s="66">
        <v>82.05</v>
      </c>
      <c r="AF20" s="66">
        <v>82.37</v>
      </c>
      <c r="AG20" s="66">
        <v>86.92</v>
      </c>
      <c r="AH20" s="66">
        <v>55.28</v>
      </c>
      <c r="AI20" s="66">
        <v>45</v>
      </c>
      <c r="AJ20" s="66">
        <v>52.35</v>
      </c>
      <c r="AK20" s="66">
        <v>55.14</v>
      </c>
      <c r="AL20" s="99">
        <f t="shared" si="1"/>
        <v>67.652500000000003</v>
      </c>
      <c r="AM20" s="99">
        <f t="shared" si="2"/>
        <v>45</v>
      </c>
      <c r="AN20" s="67">
        <v>1005.7</v>
      </c>
      <c r="AO20" s="66">
        <v>1005.5</v>
      </c>
      <c r="AP20" s="66">
        <v>1005.4</v>
      </c>
      <c r="AQ20" s="66">
        <v>1006.8</v>
      </c>
      <c r="AR20" s="66">
        <v>1007.2</v>
      </c>
      <c r="AS20" s="66">
        <v>1004.8</v>
      </c>
      <c r="AT20" s="66">
        <v>1002.7</v>
      </c>
      <c r="AU20" s="68">
        <v>1003.8</v>
      </c>
      <c r="AV20" s="81">
        <f t="shared" si="11"/>
        <v>0</v>
      </c>
      <c r="AW20" s="81">
        <f t="shared" si="12"/>
        <v>0</v>
      </c>
      <c r="AX20" s="81">
        <f t="shared" si="13"/>
        <v>0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1</v>
      </c>
      <c r="BC20" s="81">
        <f t="shared" si="18"/>
        <v>3</v>
      </c>
      <c r="BD20" s="81" t="str">
        <f t="shared" si="19"/>
        <v>SSW03</v>
      </c>
      <c r="BE20" s="178" t="s">
        <v>299</v>
      </c>
      <c r="BF20" s="182">
        <v>3</v>
      </c>
      <c r="BG20" s="114">
        <f t="shared" si="20"/>
        <v>29.524999999999999</v>
      </c>
      <c r="BH20" s="115">
        <f t="shared" si="21"/>
        <v>36.225000000000001</v>
      </c>
      <c r="BI20" s="462" t="s">
        <v>285</v>
      </c>
      <c r="BJ20" s="463" t="s">
        <v>285</v>
      </c>
      <c r="BK20" s="463" t="s">
        <v>285</v>
      </c>
      <c r="BL20" s="463" t="s">
        <v>285</v>
      </c>
      <c r="BM20" s="463" t="s">
        <v>287</v>
      </c>
      <c r="BN20" s="463" t="s">
        <v>287</v>
      </c>
      <c r="BO20" s="463" t="s">
        <v>287</v>
      </c>
      <c r="BP20" s="464" t="s">
        <v>340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30.8</v>
      </c>
      <c r="F21" s="84">
        <v>29</v>
      </c>
      <c r="G21" s="84">
        <v>27.7</v>
      </c>
      <c r="H21" s="84">
        <v>27.6</v>
      </c>
      <c r="I21" s="84">
        <v>35</v>
      </c>
      <c r="J21" s="84">
        <v>38.200000000000003</v>
      </c>
      <c r="K21" s="84">
        <v>38.5</v>
      </c>
      <c r="L21" s="84">
        <v>34.1</v>
      </c>
      <c r="M21" s="100">
        <f t="shared" si="0"/>
        <v>32.612500000000004</v>
      </c>
      <c r="N21" s="84">
        <v>27</v>
      </c>
      <c r="O21" s="85">
        <v>39.200000000000003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284</v>
      </c>
      <c r="Y21" s="57" t="s">
        <v>295</v>
      </c>
      <c r="Z21" s="57" t="s">
        <v>284</v>
      </c>
      <c r="AA21" s="57" t="s">
        <v>427</v>
      </c>
      <c r="AB21" s="57" t="s">
        <v>315</v>
      </c>
      <c r="AC21" s="59" t="s">
        <v>313</v>
      </c>
      <c r="AD21" s="60">
        <v>75.650000000000006</v>
      </c>
      <c r="AE21" s="60">
        <v>87.44</v>
      </c>
      <c r="AF21" s="60">
        <v>94.3</v>
      </c>
      <c r="AG21" s="60">
        <v>92.65</v>
      </c>
      <c r="AH21" s="60">
        <v>51.44</v>
      </c>
      <c r="AI21" s="60">
        <v>42.4</v>
      </c>
      <c r="AJ21" s="60">
        <v>49.61</v>
      </c>
      <c r="AK21" s="60">
        <v>46.73</v>
      </c>
      <c r="AL21" s="101">
        <f t="shared" si="1"/>
        <v>67.527499999999989</v>
      </c>
      <c r="AM21" s="101">
        <f t="shared" si="2"/>
        <v>42.4</v>
      </c>
      <c r="AN21" s="61">
        <v>1004.6</v>
      </c>
      <c r="AO21" s="60">
        <v>1004.7</v>
      </c>
      <c r="AP21" s="60">
        <v>1004.5</v>
      </c>
      <c r="AQ21" s="60">
        <v>1006.3</v>
      </c>
      <c r="AR21" s="60">
        <v>1006.2</v>
      </c>
      <c r="AS21" s="60">
        <v>1004.2</v>
      </c>
      <c r="AT21" s="60">
        <v>1001.7</v>
      </c>
      <c r="AU21" s="62">
        <v>1003.1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0</v>
      </c>
      <c r="BA21" s="84">
        <f t="shared" si="16"/>
        <v>4</v>
      </c>
      <c r="BB21" s="84">
        <f t="shared" si="17"/>
        <v>3</v>
      </c>
      <c r="BC21" s="84">
        <f t="shared" si="18"/>
        <v>2</v>
      </c>
      <c r="BD21" s="84" t="str">
        <f t="shared" si="19"/>
        <v>NNW04</v>
      </c>
      <c r="BE21" s="179" t="s">
        <v>360</v>
      </c>
      <c r="BF21" s="183">
        <v>4</v>
      </c>
      <c r="BG21" s="110">
        <f t="shared" si="20"/>
        <v>28.774999999999999</v>
      </c>
      <c r="BH21" s="111">
        <f t="shared" si="21"/>
        <v>36.450000000000003</v>
      </c>
      <c r="BI21" s="450" t="s">
        <v>314</v>
      </c>
      <c r="BJ21" s="451" t="s">
        <v>377</v>
      </c>
      <c r="BK21" s="451" t="s">
        <v>309</v>
      </c>
      <c r="BL21" s="451" t="s">
        <v>331</v>
      </c>
      <c r="BM21" s="451" t="s">
        <v>314</v>
      </c>
      <c r="BN21" s="451" t="s">
        <v>321</v>
      </c>
      <c r="BO21" s="451" t="s">
        <v>293</v>
      </c>
      <c r="BP21" s="452" t="s">
        <v>314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30.4</v>
      </c>
      <c r="F22" s="51">
        <v>29.6</v>
      </c>
      <c r="G22" s="51">
        <v>29.2</v>
      </c>
      <c r="H22" s="51">
        <v>29.8</v>
      </c>
      <c r="I22" s="51">
        <v>34.299999999999997</v>
      </c>
      <c r="J22" s="51">
        <v>37.200000000000003</v>
      </c>
      <c r="K22" s="51">
        <v>36</v>
      </c>
      <c r="L22" s="51">
        <v>32</v>
      </c>
      <c r="M22" s="88">
        <f t="shared" si="0"/>
        <v>32.3125</v>
      </c>
      <c r="N22" s="51">
        <v>28.5</v>
      </c>
      <c r="O22" s="76">
        <v>38.700000000000003</v>
      </c>
      <c r="P22" s="41" t="s">
        <v>301</v>
      </c>
      <c r="Q22" s="41" t="s">
        <v>301</v>
      </c>
      <c r="R22" s="41" t="s">
        <v>301</v>
      </c>
      <c r="S22" s="41">
        <v>2</v>
      </c>
      <c r="T22" s="38">
        <v>2.2999999999999998</v>
      </c>
      <c r="U22" s="41">
        <v>2.2999999999999998</v>
      </c>
      <c r="V22" s="41" t="s">
        <v>330</v>
      </c>
      <c r="W22" s="41" t="s">
        <v>402</v>
      </c>
      <c r="X22" s="41" t="s">
        <v>305</v>
      </c>
      <c r="Y22" s="41" t="s">
        <v>295</v>
      </c>
      <c r="Z22" s="41" t="s">
        <v>355</v>
      </c>
      <c r="AA22" s="41" t="s">
        <v>298</v>
      </c>
      <c r="AB22" s="41" t="s">
        <v>347</v>
      </c>
      <c r="AC22" s="37" t="s">
        <v>336</v>
      </c>
      <c r="AD22" s="52">
        <v>76.94</v>
      </c>
      <c r="AE22" s="52">
        <v>77.739999999999995</v>
      </c>
      <c r="AF22" s="52">
        <v>84.92</v>
      </c>
      <c r="AG22" s="52">
        <v>80.59</v>
      </c>
      <c r="AH22" s="52">
        <v>54.79</v>
      </c>
      <c r="AI22" s="52">
        <v>46.69</v>
      </c>
      <c r="AJ22" s="52">
        <v>52</v>
      </c>
      <c r="AK22" s="52">
        <v>66.58</v>
      </c>
      <c r="AL22" s="54">
        <f t="shared" si="1"/>
        <v>67.531250000000014</v>
      </c>
      <c r="AM22" s="54">
        <f t="shared" si="2"/>
        <v>46.69</v>
      </c>
      <c r="AN22" s="55">
        <v>1007.3</v>
      </c>
      <c r="AO22" s="52">
        <v>1006.8</v>
      </c>
      <c r="AP22" s="52">
        <v>1006.7</v>
      </c>
      <c r="AQ22" s="52">
        <v>1007.6</v>
      </c>
      <c r="AR22" s="52">
        <v>1007.8</v>
      </c>
      <c r="AS22" s="52">
        <v>1005.6</v>
      </c>
      <c r="AT22" s="52">
        <v>1003.6</v>
      </c>
      <c r="AU22" s="56">
        <v>1004.5</v>
      </c>
      <c r="AV22" s="51">
        <f t="shared" si="11"/>
        <v>3</v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1</v>
      </c>
      <c r="BA22" s="51">
        <f t="shared" si="16"/>
        <v>2</v>
      </c>
      <c r="BB22" s="51">
        <f t="shared" si="17"/>
        <v>3</v>
      </c>
      <c r="BC22" s="51">
        <f t="shared" si="18"/>
        <v>2</v>
      </c>
      <c r="BD22" s="51" t="str">
        <f t="shared" si="19"/>
        <v>SSE03</v>
      </c>
      <c r="BE22" s="177" t="s">
        <v>294</v>
      </c>
      <c r="BF22" s="181">
        <v>3</v>
      </c>
      <c r="BG22" s="114">
        <f t="shared" si="20"/>
        <v>29.75</v>
      </c>
      <c r="BH22" s="115">
        <f t="shared" si="21"/>
        <v>34.875</v>
      </c>
      <c r="BI22" s="450" t="s">
        <v>285</v>
      </c>
      <c r="BJ22" s="451" t="s">
        <v>285</v>
      </c>
      <c r="BK22" s="451" t="s">
        <v>285</v>
      </c>
      <c r="BL22" s="451" t="s">
        <v>285</v>
      </c>
      <c r="BM22" s="451" t="s">
        <v>322</v>
      </c>
      <c r="BN22" s="451" t="s">
        <v>287</v>
      </c>
      <c r="BO22" s="451" t="s">
        <v>287</v>
      </c>
      <c r="BP22" s="452" t="s">
        <v>287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27.5</v>
      </c>
      <c r="G23" s="51"/>
      <c r="H23" s="51">
        <v>27.3</v>
      </c>
      <c r="I23" s="51"/>
      <c r="J23" s="51">
        <v>39</v>
      </c>
      <c r="K23" s="51"/>
      <c r="L23" s="51">
        <v>33</v>
      </c>
      <c r="M23" s="88">
        <f t="shared" si="0"/>
        <v>31.7</v>
      </c>
      <c r="N23" s="51">
        <v>26.2</v>
      </c>
      <c r="O23" s="76">
        <v>39.799999999999997</v>
      </c>
      <c r="P23" s="41" t="s">
        <v>301</v>
      </c>
      <c r="Q23" s="41" t="s">
        <v>301</v>
      </c>
      <c r="R23" s="41" t="s">
        <v>301</v>
      </c>
      <c r="S23" s="41">
        <v>0.3</v>
      </c>
      <c r="T23" s="38">
        <v>0.3</v>
      </c>
      <c r="U23" s="41">
        <v>0.3</v>
      </c>
      <c r="V23" s="41"/>
      <c r="W23" s="41" t="s">
        <v>284</v>
      </c>
      <c r="X23" s="41"/>
      <c r="Y23" s="41" t="s">
        <v>284</v>
      </c>
      <c r="Z23" s="41"/>
      <c r="AA23" s="41" t="s">
        <v>355</v>
      </c>
      <c r="AB23" s="41"/>
      <c r="AC23" s="37" t="s">
        <v>352</v>
      </c>
      <c r="AD23" s="52"/>
      <c r="AE23" s="52">
        <v>92.09</v>
      </c>
      <c r="AF23" s="52"/>
      <c r="AG23" s="52">
        <v>91.54</v>
      </c>
      <c r="AH23" s="52"/>
      <c r="AI23" s="52">
        <v>37.979999999999997</v>
      </c>
      <c r="AJ23" s="52"/>
      <c r="AK23" s="52">
        <v>63.31</v>
      </c>
      <c r="AL23" s="54">
        <f t="shared" si="1"/>
        <v>71.22999999999999</v>
      </c>
      <c r="AM23" s="54">
        <f t="shared" si="2"/>
        <v>37.979999999999997</v>
      </c>
      <c r="AN23" s="55"/>
      <c r="AO23" s="52">
        <v>1005.5</v>
      </c>
      <c r="AP23" s="52"/>
      <c r="AQ23" s="52">
        <v>1007.1</v>
      </c>
      <c r="AR23" s="52"/>
      <c r="AS23" s="52">
        <v>1004.5</v>
      </c>
      <c r="AT23" s="52"/>
      <c r="AU23" s="56">
        <v>1003.7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1</v>
      </c>
      <c r="BD23" s="51" t="str">
        <f t="shared" si="19"/>
        <v>NW01</v>
      </c>
      <c r="BE23" s="177" t="s">
        <v>342</v>
      </c>
      <c r="BF23" s="181">
        <v>1</v>
      </c>
      <c r="BG23" s="114">
        <f t="shared" si="20"/>
        <v>27.4</v>
      </c>
      <c r="BH23" s="115">
        <f t="shared" si="21"/>
        <v>36</v>
      </c>
      <c r="BI23" s="450"/>
      <c r="BJ23" s="451" t="s">
        <v>314</v>
      </c>
      <c r="BK23" s="451"/>
      <c r="BL23" s="451" t="s">
        <v>310</v>
      </c>
      <c r="BM23" s="451"/>
      <c r="BN23" s="451" t="s">
        <v>366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29.7</v>
      </c>
      <c r="G24" s="51"/>
      <c r="H24" s="51">
        <v>32</v>
      </c>
      <c r="I24" s="51"/>
      <c r="J24" s="51">
        <v>33.299999999999997</v>
      </c>
      <c r="K24" s="51"/>
      <c r="L24" s="51">
        <v>31.4</v>
      </c>
      <c r="M24" s="88">
        <f t="shared" si="0"/>
        <v>31.6</v>
      </c>
      <c r="N24" s="51">
        <v>29.1</v>
      </c>
      <c r="O24" s="76">
        <v>36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336</v>
      </c>
      <c r="X24" s="41"/>
      <c r="Y24" s="41" t="s">
        <v>338</v>
      </c>
      <c r="Z24" s="41"/>
      <c r="AA24" s="41" t="s">
        <v>406</v>
      </c>
      <c r="AB24" s="41"/>
      <c r="AC24" s="37" t="s">
        <v>307</v>
      </c>
      <c r="AD24" s="52"/>
      <c r="AE24" s="52">
        <v>86.99</v>
      </c>
      <c r="AF24" s="52"/>
      <c r="AG24" s="52">
        <v>59.04</v>
      </c>
      <c r="AH24" s="52"/>
      <c r="AI24" s="52">
        <v>75.59</v>
      </c>
      <c r="AJ24" s="52"/>
      <c r="AK24" s="52">
        <v>73.97</v>
      </c>
      <c r="AL24" s="54">
        <f>IF(COUNT(AE24,AG24,AI24,AK24)&gt;2,AVERAGE(AD24:AK24),"")</f>
        <v>73.897500000000008</v>
      </c>
      <c r="AM24" s="54">
        <f>IF(COUNT(AE24,AG24,AI24,AK24)&gt;2,MIN(AD24:AK24),"")</f>
        <v>59.04</v>
      </c>
      <c r="AN24" s="55"/>
      <c r="AO24" s="52">
        <v>1006.2</v>
      </c>
      <c r="AP24" s="52"/>
      <c r="AQ24" s="52">
        <v>1007.1</v>
      </c>
      <c r="AR24" s="52"/>
      <c r="AS24" s="52">
        <v>1006.1</v>
      </c>
      <c r="AT24" s="52"/>
      <c r="AU24" s="56">
        <v>1005.2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294</v>
      </c>
      <c r="BF24" s="181">
        <v>4</v>
      </c>
      <c r="BG24" s="114">
        <f t="shared" si="20"/>
        <v>30.85</v>
      </c>
      <c r="BH24" s="115">
        <f t="shared" si="21"/>
        <v>32.349999999999994</v>
      </c>
      <c r="BI24" s="450"/>
      <c r="BJ24" s="451" t="s">
        <v>285</v>
      </c>
      <c r="BK24" s="451"/>
      <c r="BL24" s="451" t="s">
        <v>285</v>
      </c>
      <c r="BM24" s="451"/>
      <c r="BN24" s="451" t="s">
        <v>287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30.8</v>
      </c>
      <c r="F25" s="78">
        <v>30.2</v>
      </c>
      <c r="G25" s="78">
        <v>28.5</v>
      </c>
      <c r="H25" s="78">
        <v>30.2</v>
      </c>
      <c r="I25" s="78">
        <v>34.799999999999997</v>
      </c>
      <c r="J25" s="78">
        <v>36</v>
      </c>
      <c r="K25" s="78">
        <v>34.200000000000003</v>
      </c>
      <c r="L25" s="78">
        <v>32.200000000000003</v>
      </c>
      <c r="M25" s="89">
        <f t="shared" si="0"/>
        <v>32.112499999999997</v>
      </c>
      <c r="N25" s="78">
        <v>28.2</v>
      </c>
      <c r="O25" s="79">
        <v>37.299999999999997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295</v>
      </c>
      <c r="W25" s="69" t="s">
        <v>284</v>
      </c>
      <c r="X25" s="69" t="s">
        <v>313</v>
      </c>
      <c r="Y25" s="69" t="s">
        <v>338</v>
      </c>
      <c r="Z25" s="69" t="s">
        <v>365</v>
      </c>
      <c r="AA25" s="69" t="s">
        <v>428</v>
      </c>
      <c r="AB25" s="69" t="s">
        <v>304</v>
      </c>
      <c r="AC25" s="71" t="s">
        <v>319</v>
      </c>
      <c r="AD25" s="72">
        <v>70.02</v>
      </c>
      <c r="AE25" s="72">
        <v>74.22</v>
      </c>
      <c r="AF25" s="72">
        <v>85.35</v>
      </c>
      <c r="AG25" s="72">
        <v>74.66</v>
      </c>
      <c r="AH25" s="72">
        <v>56.57</v>
      </c>
      <c r="AI25" s="72">
        <v>58.21</v>
      </c>
      <c r="AJ25" s="72">
        <v>63.94</v>
      </c>
      <c r="AK25" s="72">
        <v>68.63</v>
      </c>
      <c r="AL25" s="87">
        <f t="shared" si="1"/>
        <v>68.949999999999989</v>
      </c>
      <c r="AM25" s="87">
        <f t="shared" si="2"/>
        <v>56.57</v>
      </c>
      <c r="AN25" s="73">
        <v>1005.5</v>
      </c>
      <c r="AO25" s="72">
        <v>1004.6</v>
      </c>
      <c r="AP25" s="72">
        <v>1004.6</v>
      </c>
      <c r="AQ25" s="72">
        <v>1005.7</v>
      </c>
      <c r="AR25" s="72">
        <v>1006.5</v>
      </c>
      <c r="AS25" s="72">
        <v>1004.6</v>
      </c>
      <c r="AT25" s="72">
        <v>1002.8</v>
      </c>
      <c r="AU25" s="74">
        <v>1003.6</v>
      </c>
      <c r="AV25" s="78">
        <f t="shared" ref="AV25:BC25" si="22">IF(RIGHT(V25,2)="","",IF(RIGHT(V25,2)="LG",0,INT(RIGHT(V25,2))))</f>
        <v>1</v>
      </c>
      <c r="AW25" s="78">
        <f t="shared" si="22"/>
        <v>0</v>
      </c>
      <c r="AX25" s="78">
        <f t="shared" si="22"/>
        <v>2</v>
      </c>
      <c r="AY25" s="78">
        <f t="shared" si="22"/>
        <v>3</v>
      </c>
      <c r="AZ25" s="78">
        <f t="shared" si="22"/>
        <v>4</v>
      </c>
      <c r="BA25" s="78">
        <f t="shared" si="22"/>
        <v>4</v>
      </c>
      <c r="BB25" s="78">
        <f t="shared" si="22"/>
        <v>1</v>
      </c>
      <c r="BC25" s="78">
        <f t="shared" si="22"/>
        <v>1</v>
      </c>
      <c r="BD25" s="78" t="str">
        <f>IF(COUNT(AV25:BC25)=0,"",IF(MAX(AV25:BC25)=0,"LG",IF(MAX(AV25:BC25)=0,"",INDEX(V25:AC25,1,MATCH(MAX(AV25:BC25),AV25:BC25,0)))))</f>
        <v>WSW04</v>
      </c>
      <c r="BE25" s="180" t="s">
        <v>363</v>
      </c>
      <c r="BF25" s="184">
        <v>4</v>
      </c>
      <c r="BG25" s="203">
        <f t="shared" si="20"/>
        <v>29.925000000000001</v>
      </c>
      <c r="BH25" s="204">
        <f t="shared" si="21"/>
        <v>34.299999999999997</v>
      </c>
      <c r="BI25" s="453" t="s">
        <v>285</v>
      </c>
      <c r="BJ25" s="454" t="s">
        <v>285</v>
      </c>
      <c r="BK25" s="454" t="s">
        <v>285</v>
      </c>
      <c r="BL25" s="454" t="s">
        <v>322</v>
      </c>
      <c r="BM25" s="454" t="s">
        <v>403</v>
      </c>
      <c r="BN25" s="454" t="s">
        <v>306</v>
      </c>
      <c r="BO25" s="454" t="s">
        <v>287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28.8</v>
      </c>
      <c r="F4" s="41">
        <v>24.2</v>
      </c>
      <c r="G4" s="41">
        <v>23.8</v>
      </c>
      <c r="H4" s="41">
        <v>24.4</v>
      </c>
      <c r="I4" s="41">
        <v>30.6</v>
      </c>
      <c r="J4" s="41">
        <v>35.799999999999997</v>
      </c>
      <c r="K4" s="41">
        <v>32.799999999999997</v>
      </c>
      <c r="L4" s="41">
        <v>27</v>
      </c>
      <c r="M4" s="88">
        <f t="shared" ref="M4:M25" si="0">IF(COUNT(F4,H4,J4,L4)&gt;=3,AVERAGE(E4:L4),"")</f>
        <v>28.424999999999997</v>
      </c>
      <c r="N4" s="41">
        <v>23.8</v>
      </c>
      <c r="O4" s="53">
        <v>37.700000000000003</v>
      </c>
      <c r="P4" s="41">
        <v>3</v>
      </c>
      <c r="Q4" s="41">
        <v>3</v>
      </c>
      <c r="R4" s="41">
        <v>3</v>
      </c>
      <c r="S4" s="41">
        <v>9</v>
      </c>
      <c r="T4" s="38">
        <v>8.6</v>
      </c>
      <c r="U4" s="41">
        <v>8.6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341</v>
      </c>
      <c r="AC4" s="37" t="s">
        <v>284</v>
      </c>
      <c r="AD4" s="52">
        <v>92.17</v>
      </c>
      <c r="AE4" s="52">
        <v>98.21</v>
      </c>
      <c r="AF4" s="52">
        <v>98.21</v>
      </c>
      <c r="AG4" s="52">
        <v>98.22</v>
      </c>
      <c r="AH4" s="52">
        <v>78.349999999999994</v>
      </c>
      <c r="AI4" s="52">
        <v>55.81</v>
      </c>
      <c r="AJ4" s="52">
        <v>64.790000000000006</v>
      </c>
      <c r="AK4" s="52">
        <v>94.83</v>
      </c>
      <c r="AL4" s="54">
        <f t="shared" ref="AL4:AL25" si="1">IF(COUNT(AE4,AG4,AI4,AK4)&gt;2,AVERAGE(AD4:AK4),"")</f>
        <v>85.073750000000004</v>
      </c>
      <c r="AM4" s="54">
        <f t="shared" ref="AM4:AM25" si="2">IF(COUNT(AE4,AG4,AI4,AK4)&gt;2,MIN(AD4:AK4),"")</f>
        <v>55.81</v>
      </c>
      <c r="AN4" s="55">
        <v>1007</v>
      </c>
      <c r="AO4" s="52">
        <v>1006.9</v>
      </c>
      <c r="AP4" s="52">
        <v>1006.7</v>
      </c>
      <c r="AQ4" s="52">
        <v>1007.1</v>
      </c>
      <c r="AR4" s="52">
        <v>1006.6</v>
      </c>
      <c r="AS4" s="52">
        <v>1004.4</v>
      </c>
      <c r="AT4" s="52">
        <v>1003.7</v>
      </c>
      <c r="AU4" s="56">
        <v>1004.8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3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NW03</v>
      </c>
      <c r="BE4" s="177" t="s">
        <v>342</v>
      </c>
      <c r="BF4" s="181">
        <v>3</v>
      </c>
      <c r="BG4" s="114">
        <f t="shared" ref="BG4:BG10" si="5">IF(COUNT(F4,H4)&gt;=1,AVERAGE(E4:H4),"")</f>
        <v>25.299999999999997</v>
      </c>
      <c r="BH4" s="115">
        <f t="shared" ref="BH4:BH10" si="6">IF(COUNT(J4,L4)&gt;=1,AVERAGE(I4:L4),"")</f>
        <v>31.55</v>
      </c>
      <c r="BI4" s="459" t="s">
        <v>387</v>
      </c>
      <c r="BJ4" s="460" t="s">
        <v>387</v>
      </c>
      <c r="BK4" s="460" t="s">
        <v>387</v>
      </c>
      <c r="BL4" s="460" t="s">
        <v>285</v>
      </c>
      <c r="BM4" s="460" t="s">
        <v>285</v>
      </c>
      <c r="BN4" s="460" t="s">
        <v>285</v>
      </c>
      <c r="BO4" s="460" t="s">
        <v>387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28.6</v>
      </c>
      <c r="G5" s="41"/>
      <c r="H5" s="41">
        <v>28.2</v>
      </c>
      <c r="I5" s="41"/>
      <c r="J5" s="41">
        <v>34.6</v>
      </c>
      <c r="K5" s="41"/>
      <c r="L5" s="41">
        <v>30.6</v>
      </c>
      <c r="M5" s="88">
        <f t="shared" si="0"/>
        <v>30.5</v>
      </c>
      <c r="N5" s="41">
        <v>27.6</v>
      </c>
      <c r="O5" s="53">
        <v>35.5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400</v>
      </c>
      <c r="X5" s="41"/>
      <c r="Y5" s="41" t="s">
        <v>284</v>
      </c>
      <c r="Z5" s="41"/>
      <c r="AA5" s="41" t="s">
        <v>305</v>
      </c>
      <c r="AB5" s="41"/>
      <c r="AC5" s="37" t="s">
        <v>319</v>
      </c>
      <c r="AD5" s="52"/>
      <c r="AE5" s="52">
        <v>90.02</v>
      </c>
      <c r="AF5" s="52"/>
      <c r="AG5" s="52">
        <v>84.31</v>
      </c>
      <c r="AH5" s="52"/>
      <c r="AI5" s="52">
        <v>56.52</v>
      </c>
      <c r="AJ5" s="52"/>
      <c r="AK5" s="52">
        <v>74.72</v>
      </c>
      <c r="AL5" s="54">
        <f t="shared" si="1"/>
        <v>76.392499999999998</v>
      </c>
      <c r="AM5" s="54">
        <f t="shared" si="2"/>
        <v>56.52</v>
      </c>
      <c r="AN5" s="55"/>
      <c r="AO5" s="52">
        <v>1005.9</v>
      </c>
      <c r="AP5" s="52"/>
      <c r="AQ5" s="52">
        <v>1006.9</v>
      </c>
      <c r="AR5" s="52"/>
      <c r="AS5" s="52">
        <v>1005.3</v>
      </c>
      <c r="AT5" s="52"/>
      <c r="AU5" s="56">
        <v>1004.3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ESE01</v>
      </c>
      <c r="BE5" s="177" t="s">
        <v>348</v>
      </c>
      <c r="BF5" s="181">
        <v>1</v>
      </c>
      <c r="BG5" s="114">
        <f t="shared" si="5"/>
        <v>28.4</v>
      </c>
      <c r="BH5" s="115">
        <f t="shared" si="6"/>
        <v>32.6</v>
      </c>
      <c r="BI5" s="450"/>
      <c r="BJ5" s="451" t="s">
        <v>285</v>
      </c>
      <c r="BK5" s="451"/>
      <c r="BL5" s="451" t="s">
        <v>287</v>
      </c>
      <c r="BM5" s="451"/>
      <c r="BN5" s="451" t="s">
        <v>287</v>
      </c>
      <c r="BO5" s="451"/>
      <c r="BP5" s="452" t="s">
        <v>320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29.8</v>
      </c>
      <c r="G6" s="41"/>
      <c r="H6" s="41">
        <v>29.7</v>
      </c>
      <c r="I6" s="41"/>
      <c r="J6" s="41">
        <v>34</v>
      </c>
      <c r="K6" s="41"/>
      <c r="L6" s="41">
        <v>31.2</v>
      </c>
      <c r="M6" s="88">
        <f t="shared" si="0"/>
        <v>31.175000000000001</v>
      </c>
      <c r="N6" s="41">
        <v>29.1</v>
      </c>
      <c r="O6" s="53">
        <v>34.700000000000003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302</v>
      </c>
      <c r="X6" s="41"/>
      <c r="Y6" s="41" t="s">
        <v>355</v>
      </c>
      <c r="Z6" s="41"/>
      <c r="AA6" s="41" t="s">
        <v>305</v>
      </c>
      <c r="AB6" s="41"/>
      <c r="AC6" s="37" t="s">
        <v>391</v>
      </c>
      <c r="AD6" s="52"/>
      <c r="AE6" s="52">
        <v>86.49</v>
      </c>
      <c r="AF6" s="52"/>
      <c r="AG6" s="52">
        <v>81.53</v>
      </c>
      <c r="AH6" s="52"/>
      <c r="AI6" s="52">
        <v>66.2</v>
      </c>
      <c r="AJ6" s="52"/>
      <c r="AK6" s="52">
        <v>71.78</v>
      </c>
      <c r="AL6" s="54">
        <f t="shared" si="1"/>
        <v>76.5</v>
      </c>
      <c r="AM6" s="54">
        <f t="shared" si="2"/>
        <v>66.2</v>
      </c>
      <c r="AN6" s="55"/>
      <c r="AO6" s="52">
        <v>1005.3</v>
      </c>
      <c r="AP6" s="52"/>
      <c r="AQ6" s="52">
        <v>1005.9</v>
      </c>
      <c r="AR6" s="52"/>
      <c r="AS6" s="52">
        <v>1005.2</v>
      </c>
      <c r="AT6" s="52"/>
      <c r="AU6" s="56">
        <v>1003.6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SE01</v>
      </c>
      <c r="BE6" s="177" t="s">
        <v>303</v>
      </c>
      <c r="BF6" s="181">
        <v>1</v>
      </c>
      <c r="BG6" s="114">
        <f t="shared" si="5"/>
        <v>29.75</v>
      </c>
      <c r="BH6" s="115">
        <f t="shared" si="6"/>
        <v>32.6</v>
      </c>
      <c r="BI6" s="450"/>
      <c r="BJ6" s="451" t="s">
        <v>320</v>
      </c>
      <c r="BK6" s="451"/>
      <c r="BL6" s="451" t="s">
        <v>325</v>
      </c>
      <c r="BM6" s="451"/>
      <c r="BN6" s="451" t="s">
        <v>339</v>
      </c>
      <c r="BO6" s="451"/>
      <c r="BP6" s="452" t="s">
        <v>285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</v>
      </c>
      <c r="G7" s="51"/>
      <c r="H7" s="51">
        <v>27.8</v>
      </c>
      <c r="I7" s="51"/>
      <c r="J7" s="51">
        <v>35.4</v>
      </c>
      <c r="K7" s="51"/>
      <c r="L7" s="51">
        <v>29.3</v>
      </c>
      <c r="M7" s="88">
        <f t="shared" si="0"/>
        <v>29.874999999999996</v>
      </c>
      <c r="N7" s="51">
        <v>26.4</v>
      </c>
      <c r="O7" s="76">
        <v>35.799999999999997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336</v>
      </c>
      <c r="AB7" s="41"/>
      <c r="AC7" s="37" t="s">
        <v>284</v>
      </c>
      <c r="AD7" s="52"/>
      <c r="AE7" s="52">
        <v>90.44</v>
      </c>
      <c r="AF7" s="52"/>
      <c r="AG7" s="52">
        <v>89.43</v>
      </c>
      <c r="AH7" s="52"/>
      <c r="AI7" s="52">
        <v>61.61</v>
      </c>
      <c r="AJ7" s="52"/>
      <c r="AK7" s="52">
        <v>77.239999999999995</v>
      </c>
      <c r="AL7" s="54">
        <f t="shared" si="1"/>
        <v>79.680000000000007</v>
      </c>
      <c r="AM7" s="54">
        <f t="shared" si="2"/>
        <v>61.61</v>
      </c>
      <c r="AN7" s="55"/>
      <c r="AO7" s="52">
        <v>1005</v>
      </c>
      <c r="AP7" s="52"/>
      <c r="AQ7" s="52">
        <v>1005.9</v>
      </c>
      <c r="AR7" s="52"/>
      <c r="AS7" s="52">
        <v>1004.7</v>
      </c>
      <c r="AT7" s="52"/>
      <c r="AU7" s="56">
        <v>1003.9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0</v>
      </c>
      <c r="BD7" s="51" t="str">
        <f t="shared" si="4"/>
        <v>SE02</v>
      </c>
      <c r="BE7" s="177" t="s">
        <v>303</v>
      </c>
      <c r="BF7" s="181">
        <v>2</v>
      </c>
      <c r="BG7" s="114">
        <f t="shared" si="5"/>
        <v>27.4</v>
      </c>
      <c r="BH7" s="115">
        <f t="shared" si="6"/>
        <v>32.35</v>
      </c>
      <c r="BI7" s="450"/>
      <c r="BJ7" s="451" t="s">
        <v>285</v>
      </c>
      <c r="BK7" s="451"/>
      <c r="BL7" s="451" t="s">
        <v>383</v>
      </c>
      <c r="BM7" s="451"/>
      <c r="BN7" s="451" t="s">
        <v>287</v>
      </c>
      <c r="BO7" s="451"/>
      <c r="BP7" s="452" t="s">
        <v>287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29.9</v>
      </c>
      <c r="F8" s="51">
        <v>29</v>
      </c>
      <c r="G8" s="51">
        <v>28.3</v>
      </c>
      <c r="H8" s="51">
        <v>28.8</v>
      </c>
      <c r="I8" s="51">
        <v>32.799999999999997</v>
      </c>
      <c r="J8" s="51">
        <v>35.1</v>
      </c>
      <c r="K8" s="51">
        <v>34.9</v>
      </c>
      <c r="L8" s="51">
        <v>31.3</v>
      </c>
      <c r="M8" s="88">
        <f t="shared" si="0"/>
        <v>31.262500000000003</v>
      </c>
      <c r="N8" s="51">
        <v>27.7</v>
      </c>
      <c r="O8" s="76">
        <v>36.1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290</v>
      </c>
      <c r="W8" s="41" t="s">
        <v>327</v>
      </c>
      <c r="X8" s="41" t="s">
        <v>327</v>
      </c>
      <c r="Y8" s="41" t="s">
        <v>284</v>
      </c>
      <c r="Z8" s="41" t="s">
        <v>326</v>
      </c>
      <c r="AA8" s="41" t="s">
        <v>336</v>
      </c>
      <c r="AB8" s="41" t="s">
        <v>330</v>
      </c>
      <c r="AC8" s="37" t="s">
        <v>292</v>
      </c>
      <c r="AD8" s="52">
        <v>80.12</v>
      </c>
      <c r="AE8" s="52">
        <v>84.9</v>
      </c>
      <c r="AF8" s="52">
        <v>88.41</v>
      </c>
      <c r="AG8" s="52">
        <v>85.88</v>
      </c>
      <c r="AH8" s="52">
        <v>66.739999999999995</v>
      </c>
      <c r="AI8" s="52">
        <v>63.38</v>
      </c>
      <c r="AJ8" s="52">
        <v>63.33</v>
      </c>
      <c r="AK8" s="52">
        <v>71.37</v>
      </c>
      <c r="AL8" s="54">
        <f t="shared" si="1"/>
        <v>75.516249999999999</v>
      </c>
      <c r="AM8" s="54">
        <f t="shared" si="2"/>
        <v>63.33</v>
      </c>
      <c r="AN8" s="55">
        <v>1006.5</v>
      </c>
      <c r="AO8" s="52">
        <v>1005.7</v>
      </c>
      <c r="AP8" s="52">
        <v>1005.5</v>
      </c>
      <c r="AQ8" s="52">
        <v>1006.5</v>
      </c>
      <c r="AR8" s="52">
        <v>1006.5</v>
      </c>
      <c r="AS8" s="52">
        <v>1005</v>
      </c>
      <c r="AT8" s="52">
        <v>1003.3</v>
      </c>
      <c r="AU8" s="56">
        <v>1003.8</v>
      </c>
      <c r="AV8" s="51">
        <f t="shared" si="3"/>
        <v>2</v>
      </c>
      <c r="AW8" s="51">
        <f t="shared" si="3"/>
        <v>2</v>
      </c>
      <c r="AX8" s="51">
        <f t="shared" si="3"/>
        <v>2</v>
      </c>
      <c r="AY8" s="51">
        <f t="shared" si="3"/>
        <v>0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29</v>
      </c>
      <c r="BH8" s="115">
        <f t="shared" si="6"/>
        <v>33.525000000000006</v>
      </c>
      <c r="BI8" s="450" t="s">
        <v>285</v>
      </c>
      <c r="BJ8" s="451" t="s">
        <v>320</v>
      </c>
      <c r="BK8" s="451" t="s">
        <v>287</v>
      </c>
      <c r="BL8" s="451" t="s">
        <v>285</v>
      </c>
      <c r="BM8" s="451" t="s">
        <v>285</v>
      </c>
      <c r="BN8" s="451" t="s">
        <v>287</v>
      </c>
      <c r="BO8" s="451" t="s">
        <v>287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27.5</v>
      </c>
      <c r="G9" s="51"/>
      <c r="H9" s="51">
        <v>27.7</v>
      </c>
      <c r="I9" s="51"/>
      <c r="J9" s="51">
        <v>35.9</v>
      </c>
      <c r="K9" s="51"/>
      <c r="L9" s="51">
        <v>27.2</v>
      </c>
      <c r="M9" s="88">
        <f t="shared" si="0"/>
        <v>29.574999999999999</v>
      </c>
      <c r="N9" s="51">
        <v>26.5</v>
      </c>
      <c r="O9" s="76">
        <v>37.700000000000003</v>
      </c>
      <c r="P9" s="41" t="s">
        <v>301</v>
      </c>
      <c r="Q9" s="41" t="s">
        <v>301</v>
      </c>
      <c r="R9" s="41" t="s">
        <v>301</v>
      </c>
      <c r="S9" s="41">
        <v>0.3</v>
      </c>
      <c r="T9" s="38">
        <v>0.3</v>
      </c>
      <c r="U9" s="41">
        <v>0.3</v>
      </c>
      <c r="V9" s="41"/>
      <c r="W9" s="41" t="s">
        <v>284</v>
      </c>
      <c r="X9" s="41"/>
      <c r="Y9" s="41" t="s">
        <v>284</v>
      </c>
      <c r="Z9" s="41"/>
      <c r="AA9" s="41" t="s">
        <v>327</v>
      </c>
      <c r="AB9" s="41"/>
      <c r="AC9" s="37" t="s">
        <v>284</v>
      </c>
      <c r="AD9" s="52"/>
      <c r="AE9" s="52">
        <v>92.09</v>
      </c>
      <c r="AF9" s="52"/>
      <c r="AG9" s="52">
        <v>91.02</v>
      </c>
      <c r="AH9" s="52"/>
      <c r="AI9" s="52">
        <v>55.83</v>
      </c>
      <c r="AJ9" s="52"/>
      <c r="AK9" s="52">
        <v>90.45</v>
      </c>
      <c r="AL9" s="54">
        <f t="shared" si="1"/>
        <v>82.347499999999997</v>
      </c>
      <c r="AM9" s="54">
        <f t="shared" si="2"/>
        <v>55.83</v>
      </c>
      <c r="AN9" s="55"/>
      <c r="AO9" s="52">
        <v>1005.5</v>
      </c>
      <c r="AP9" s="52"/>
      <c r="AQ9" s="52">
        <v>1006.4</v>
      </c>
      <c r="AR9" s="52"/>
      <c r="AS9" s="52">
        <v>1005.4</v>
      </c>
      <c r="AT9" s="52"/>
      <c r="AU9" s="56">
        <v>1004.5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2</v>
      </c>
      <c r="BB9" s="51" t="str">
        <f t="shared" si="3"/>
        <v/>
      </c>
      <c r="BC9" s="51">
        <f t="shared" si="3"/>
        <v>0</v>
      </c>
      <c r="BD9" s="51" t="str">
        <f t="shared" si="4"/>
        <v>W02</v>
      </c>
      <c r="BE9" s="177" t="s">
        <v>317</v>
      </c>
      <c r="BF9" s="181">
        <v>2</v>
      </c>
      <c r="BG9" s="114">
        <f t="shared" si="5"/>
        <v>27.6</v>
      </c>
      <c r="BH9" s="115">
        <f t="shared" si="6"/>
        <v>31.549999999999997</v>
      </c>
      <c r="BI9" s="450"/>
      <c r="BJ9" s="451" t="s">
        <v>287</v>
      </c>
      <c r="BK9" s="451"/>
      <c r="BL9" s="451" t="s">
        <v>285</v>
      </c>
      <c r="BM9" s="451"/>
      <c r="BN9" s="451" t="s">
        <v>339</v>
      </c>
      <c r="BO9" s="451"/>
      <c r="BP9" s="452" t="s">
        <v>287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29.4</v>
      </c>
      <c r="G10" s="51"/>
      <c r="H10" s="51">
        <v>28.2</v>
      </c>
      <c r="I10" s="51"/>
      <c r="J10" s="51">
        <v>36.1</v>
      </c>
      <c r="K10" s="51"/>
      <c r="L10" s="51">
        <v>31</v>
      </c>
      <c r="M10" s="88">
        <f t="shared" si="0"/>
        <v>31.174999999999997</v>
      </c>
      <c r="N10" s="51">
        <v>28.2</v>
      </c>
      <c r="O10" s="76">
        <v>37.299999999999997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319</v>
      </c>
      <c r="X10" s="41"/>
      <c r="Y10" s="41" t="s">
        <v>319</v>
      </c>
      <c r="Z10" s="41"/>
      <c r="AA10" s="41" t="s">
        <v>330</v>
      </c>
      <c r="AB10" s="41"/>
      <c r="AC10" s="37" t="s">
        <v>284</v>
      </c>
      <c r="AD10" s="52"/>
      <c r="AE10" s="52">
        <v>87.47</v>
      </c>
      <c r="AF10" s="52"/>
      <c r="AG10" s="52">
        <v>92.13</v>
      </c>
      <c r="AH10" s="52"/>
      <c r="AI10" s="52">
        <v>59.27</v>
      </c>
      <c r="AJ10" s="52"/>
      <c r="AK10" s="52">
        <v>75.680000000000007</v>
      </c>
      <c r="AL10" s="54">
        <f t="shared" si="1"/>
        <v>78.637500000000003</v>
      </c>
      <c r="AM10" s="54">
        <f t="shared" si="2"/>
        <v>59.27</v>
      </c>
      <c r="AN10" s="55"/>
      <c r="AO10" s="52">
        <v>1005.3</v>
      </c>
      <c r="AP10" s="52"/>
      <c r="AQ10" s="52">
        <v>1005.9</v>
      </c>
      <c r="AR10" s="52"/>
      <c r="AS10" s="52">
        <v>1005.1</v>
      </c>
      <c r="AT10" s="52"/>
      <c r="AU10" s="56">
        <v>1003.8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0</v>
      </c>
      <c r="BD10" s="51" t="str">
        <f t="shared" si="4"/>
        <v>SSE03</v>
      </c>
      <c r="BE10" s="177" t="s">
        <v>294</v>
      </c>
      <c r="BF10" s="181">
        <v>3</v>
      </c>
      <c r="BG10" s="114">
        <f t="shared" si="5"/>
        <v>28.799999999999997</v>
      </c>
      <c r="BH10" s="115">
        <f t="shared" si="6"/>
        <v>33.549999999999997</v>
      </c>
      <c r="BI10" s="450"/>
      <c r="BJ10" s="451" t="s">
        <v>291</v>
      </c>
      <c r="BK10" s="451"/>
      <c r="BL10" s="451" t="s">
        <v>308</v>
      </c>
      <c r="BM10" s="451"/>
      <c r="BN10" s="451" t="s">
        <v>287</v>
      </c>
      <c r="BO10" s="451"/>
      <c r="BP10" s="452" t="s">
        <v>287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29.2</v>
      </c>
      <c r="G11" s="51"/>
      <c r="H11" s="51">
        <v>28.9</v>
      </c>
      <c r="I11" s="51"/>
      <c r="J11" s="51">
        <v>34.6</v>
      </c>
      <c r="K11" s="51"/>
      <c r="L11" s="51">
        <v>31.2</v>
      </c>
      <c r="M11" s="88">
        <f t="shared" si="0"/>
        <v>30.974999999999998</v>
      </c>
      <c r="N11" s="51">
        <v>27.8</v>
      </c>
      <c r="O11" s="76">
        <v>34.799999999999997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319</v>
      </c>
      <c r="X11" s="41"/>
      <c r="Y11" s="41" t="s">
        <v>391</v>
      </c>
      <c r="Z11" s="41"/>
      <c r="AA11" s="41" t="s">
        <v>349</v>
      </c>
      <c r="AB11" s="41"/>
      <c r="AC11" s="37" t="s">
        <v>292</v>
      </c>
      <c r="AD11" s="52"/>
      <c r="AE11" s="52">
        <v>88.49</v>
      </c>
      <c r="AF11" s="52"/>
      <c r="AG11" s="52">
        <v>88.46</v>
      </c>
      <c r="AH11" s="52"/>
      <c r="AI11" s="52">
        <v>65.930000000000007</v>
      </c>
      <c r="AJ11" s="52"/>
      <c r="AK11" s="52">
        <v>76.61</v>
      </c>
      <c r="AL11" s="54">
        <f t="shared" ref="AL11" si="7">IF(COUNT(AE11,AG11,AI11,AK11)&gt;2,AVERAGE(AD11:AK11),"")</f>
        <v>79.872500000000002</v>
      </c>
      <c r="AM11" s="54">
        <f t="shared" ref="AM11" si="8">IF(COUNT(AE11,AG11,AI11,AK11)&gt;2,MIN(AD11:AK11),"")</f>
        <v>65.930000000000007</v>
      </c>
      <c r="AN11" s="55"/>
      <c r="AO11" s="52">
        <v>1006</v>
      </c>
      <c r="AP11" s="52"/>
      <c r="AQ11" s="52">
        <v>1006.9</v>
      </c>
      <c r="AR11" s="52"/>
      <c r="AS11" s="52">
        <v>1005.3</v>
      </c>
      <c r="AT11" s="52"/>
      <c r="AU11" s="56">
        <v>1004.3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303</v>
      </c>
      <c r="BF11" s="181">
        <v>4</v>
      </c>
      <c r="BG11" s="112">
        <f t="shared" ref="BG11" si="9">IF(COUNT(F11,H11)&gt;=1,AVERAGE(E11:H11),"")</f>
        <v>29.049999999999997</v>
      </c>
      <c r="BH11" s="113">
        <f t="shared" ref="BH11" si="10">IF(COUNT(J11,L11)&gt;=1,AVERAGE(I11:L11),"")</f>
        <v>32.9</v>
      </c>
      <c r="BI11" s="462"/>
      <c r="BJ11" s="463" t="s">
        <v>320</v>
      </c>
      <c r="BK11" s="463"/>
      <c r="BL11" s="463" t="s">
        <v>308</v>
      </c>
      <c r="BM11" s="463"/>
      <c r="BN11" s="463" t="s">
        <v>339</v>
      </c>
      <c r="BO11" s="463"/>
      <c r="BP11" s="464" t="s">
        <v>339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26.1</v>
      </c>
      <c r="G12" s="84"/>
      <c r="H12" s="84">
        <v>26.3</v>
      </c>
      <c r="I12" s="84"/>
      <c r="J12" s="84">
        <v>35.6</v>
      </c>
      <c r="K12" s="84"/>
      <c r="L12" s="84">
        <v>28.8</v>
      </c>
      <c r="M12" s="100">
        <f t="shared" si="0"/>
        <v>29.2</v>
      </c>
      <c r="N12" s="84">
        <v>25</v>
      </c>
      <c r="O12" s="85">
        <v>37.5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94.8</v>
      </c>
      <c r="AF12" s="60"/>
      <c r="AG12" s="60">
        <v>92.58</v>
      </c>
      <c r="AH12" s="60"/>
      <c r="AI12" s="60">
        <v>55.1</v>
      </c>
      <c r="AJ12" s="60"/>
      <c r="AK12" s="60">
        <v>79.5</v>
      </c>
      <c r="AL12" s="101">
        <f t="shared" si="1"/>
        <v>80.495000000000005</v>
      </c>
      <c r="AM12" s="101">
        <f t="shared" si="2"/>
        <v>55.1</v>
      </c>
      <c r="AN12" s="61"/>
      <c r="AO12" s="60">
        <v>1007.4</v>
      </c>
      <c r="AP12" s="60"/>
      <c r="AQ12" s="60">
        <v>1008.8</v>
      </c>
      <c r="AR12" s="60"/>
      <c r="AS12" s="60">
        <v>1005.5</v>
      </c>
      <c r="AT12" s="60"/>
      <c r="AU12" s="62">
        <v>1005.8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26.200000000000003</v>
      </c>
      <c r="BH12" s="115">
        <f t="shared" ref="BH12:BH25" si="21">IF(COUNT(J12,L12)&gt;=1,AVERAGE(I12:L12),"")</f>
        <v>32.200000000000003</v>
      </c>
      <c r="BI12" s="465"/>
      <c r="BJ12" s="466" t="s">
        <v>331</v>
      </c>
      <c r="BK12" s="466"/>
      <c r="BL12" s="466" t="s">
        <v>310</v>
      </c>
      <c r="BM12" s="466"/>
      <c r="BN12" s="466" t="s">
        <v>287</v>
      </c>
      <c r="BO12" s="466"/>
      <c r="BP12" s="467" t="s">
        <v>309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28.9</v>
      </c>
      <c r="F13" s="51">
        <v>26.4</v>
      </c>
      <c r="G13" s="51">
        <v>25.1</v>
      </c>
      <c r="H13" s="51">
        <v>25.1</v>
      </c>
      <c r="I13" s="51">
        <v>32.4</v>
      </c>
      <c r="J13" s="51">
        <v>37.700000000000003</v>
      </c>
      <c r="K13" s="51">
        <v>31.3</v>
      </c>
      <c r="L13" s="51">
        <v>30</v>
      </c>
      <c r="M13" s="88">
        <f t="shared" si="0"/>
        <v>29.612500000000004</v>
      </c>
      <c r="N13" s="51">
        <v>25</v>
      </c>
      <c r="O13" s="76">
        <v>38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305</v>
      </c>
      <c r="Z13" s="41" t="s">
        <v>284</v>
      </c>
      <c r="AA13" s="41" t="s">
        <v>302</v>
      </c>
      <c r="AB13" s="41" t="s">
        <v>284</v>
      </c>
      <c r="AC13" s="37" t="s">
        <v>295</v>
      </c>
      <c r="AD13" s="52">
        <v>68</v>
      </c>
      <c r="AE13" s="52">
        <v>89.32</v>
      </c>
      <c r="AF13" s="52">
        <v>91.96</v>
      </c>
      <c r="AG13" s="52">
        <v>93.63</v>
      </c>
      <c r="AH13" s="52">
        <v>57.72</v>
      </c>
      <c r="AI13" s="52">
        <v>43.83</v>
      </c>
      <c r="AJ13" s="52">
        <v>77.989999999999995</v>
      </c>
      <c r="AK13" s="52">
        <v>75.97</v>
      </c>
      <c r="AL13" s="54">
        <f t="shared" si="1"/>
        <v>74.802499999999995</v>
      </c>
      <c r="AM13" s="54">
        <f t="shared" si="2"/>
        <v>43.83</v>
      </c>
      <c r="AN13" s="55">
        <v>1007.5</v>
      </c>
      <c r="AO13" s="52">
        <v>1006.9</v>
      </c>
      <c r="AP13" s="52">
        <v>1006.4</v>
      </c>
      <c r="AQ13" s="52">
        <v>1008.6</v>
      </c>
      <c r="AR13" s="52">
        <v>1007.4</v>
      </c>
      <c r="AS13" s="52">
        <v>1004.9</v>
      </c>
      <c r="AT13" s="52">
        <v>1003.3</v>
      </c>
      <c r="AU13" s="56">
        <v>1005.5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1</v>
      </c>
      <c r="AZ13" s="51">
        <f t="shared" si="15"/>
        <v>0</v>
      </c>
      <c r="BA13" s="51">
        <f t="shared" si="16"/>
        <v>1</v>
      </c>
      <c r="BB13" s="51">
        <f t="shared" si="17"/>
        <v>0</v>
      </c>
      <c r="BC13" s="51">
        <f t="shared" si="18"/>
        <v>1</v>
      </c>
      <c r="BD13" s="51" t="str">
        <f t="shared" si="19"/>
        <v>S01</v>
      </c>
      <c r="BE13" s="177" t="s">
        <v>288</v>
      </c>
      <c r="BF13" s="181">
        <v>1</v>
      </c>
      <c r="BG13" s="114">
        <f t="shared" si="20"/>
        <v>26.375</v>
      </c>
      <c r="BH13" s="115">
        <f t="shared" si="21"/>
        <v>32.849999999999994</v>
      </c>
      <c r="BI13" s="450" t="s">
        <v>331</v>
      </c>
      <c r="BJ13" s="451" t="s">
        <v>331</v>
      </c>
      <c r="BK13" s="451" t="s">
        <v>309</v>
      </c>
      <c r="BL13" s="451" t="s">
        <v>324</v>
      </c>
      <c r="BM13" s="451" t="s">
        <v>293</v>
      </c>
      <c r="BN13" s="451" t="s">
        <v>331</v>
      </c>
      <c r="BO13" s="451" t="s">
        <v>331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26.7</v>
      </c>
      <c r="G14" s="51"/>
      <c r="H14" s="51">
        <v>26.8</v>
      </c>
      <c r="I14" s="51"/>
      <c r="J14" s="51">
        <v>36.5</v>
      </c>
      <c r="K14" s="51"/>
      <c r="L14" s="51">
        <v>27.3</v>
      </c>
      <c r="M14" s="88">
        <f t="shared" si="0"/>
        <v>29.324999999999999</v>
      </c>
      <c r="N14" s="51">
        <v>26</v>
      </c>
      <c r="O14" s="76">
        <v>38.200000000000003</v>
      </c>
      <c r="P14" s="41" t="s">
        <v>301</v>
      </c>
      <c r="Q14" s="41" t="s">
        <v>301</v>
      </c>
      <c r="R14" s="41" t="s">
        <v>301</v>
      </c>
      <c r="S14" s="41">
        <v>12</v>
      </c>
      <c r="T14" s="38">
        <v>11.5</v>
      </c>
      <c r="U14" s="41">
        <v>11.5</v>
      </c>
      <c r="V14" s="41"/>
      <c r="W14" s="41" t="s">
        <v>284</v>
      </c>
      <c r="X14" s="41"/>
      <c r="Y14" s="41" t="s">
        <v>284</v>
      </c>
      <c r="Z14" s="41"/>
      <c r="AA14" s="41" t="s">
        <v>327</v>
      </c>
      <c r="AB14" s="41"/>
      <c r="AC14" s="37" t="s">
        <v>284</v>
      </c>
      <c r="AD14" s="52"/>
      <c r="AE14" s="52">
        <v>94.26</v>
      </c>
      <c r="AF14" s="52"/>
      <c r="AG14" s="52">
        <v>94.83</v>
      </c>
      <c r="AH14" s="52"/>
      <c r="AI14" s="52">
        <v>45.95</v>
      </c>
      <c r="AJ14" s="52"/>
      <c r="AK14" s="52">
        <v>91.54</v>
      </c>
      <c r="AL14" s="54">
        <f t="shared" si="1"/>
        <v>81.64500000000001</v>
      </c>
      <c r="AM14" s="54">
        <f t="shared" si="2"/>
        <v>45.95</v>
      </c>
      <c r="AN14" s="55"/>
      <c r="AO14" s="52">
        <v>1006.1</v>
      </c>
      <c r="AP14" s="52"/>
      <c r="AQ14" s="52">
        <v>1007.2</v>
      </c>
      <c r="AR14" s="52"/>
      <c r="AS14" s="52">
        <v>1004.5</v>
      </c>
      <c r="AT14" s="52"/>
      <c r="AU14" s="56">
        <v>1004.8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2</v>
      </c>
      <c r="BB14" s="51" t="str">
        <f t="shared" si="17"/>
        <v/>
      </c>
      <c r="BC14" s="51">
        <f t="shared" si="18"/>
        <v>0</v>
      </c>
      <c r="BD14" s="51" t="str">
        <f t="shared" si="19"/>
        <v>W02</v>
      </c>
      <c r="BE14" s="177" t="s">
        <v>317</v>
      </c>
      <c r="BF14" s="181">
        <v>2</v>
      </c>
      <c r="BG14" s="114">
        <f t="shared" si="20"/>
        <v>26.75</v>
      </c>
      <c r="BH14" s="115">
        <f t="shared" si="21"/>
        <v>31.9</v>
      </c>
      <c r="BI14" s="450"/>
      <c r="BJ14" s="451" t="s">
        <v>287</v>
      </c>
      <c r="BK14" s="451"/>
      <c r="BL14" s="451" t="s">
        <v>310</v>
      </c>
      <c r="BM14" s="451"/>
      <c r="BN14" s="451" t="s">
        <v>310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26.2</v>
      </c>
      <c r="G15" s="51"/>
      <c r="H15" s="51">
        <v>26.2</v>
      </c>
      <c r="I15" s="51"/>
      <c r="J15" s="51">
        <v>35.6</v>
      </c>
      <c r="K15" s="51"/>
      <c r="L15" s="51">
        <v>29.1</v>
      </c>
      <c r="M15" s="88">
        <f t="shared" si="0"/>
        <v>29.274999999999999</v>
      </c>
      <c r="N15" s="51">
        <v>25.2</v>
      </c>
      <c r="O15" s="76">
        <v>37.5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295</v>
      </c>
      <c r="AB15" s="41"/>
      <c r="AC15" s="37" t="s">
        <v>284</v>
      </c>
      <c r="AD15" s="52"/>
      <c r="AE15" s="52">
        <v>88.24</v>
      </c>
      <c r="AF15" s="52"/>
      <c r="AG15" s="52">
        <v>90.93</v>
      </c>
      <c r="AH15" s="52"/>
      <c r="AI15" s="52">
        <v>52.53</v>
      </c>
      <c r="AJ15" s="52"/>
      <c r="AK15" s="52">
        <v>76.75</v>
      </c>
      <c r="AL15" s="54">
        <f t="shared" si="1"/>
        <v>77.112500000000011</v>
      </c>
      <c r="AM15" s="54">
        <f t="shared" si="2"/>
        <v>52.53</v>
      </c>
      <c r="AN15" s="55"/>
      <c r="AO15" s="52">
        <v>1004.5</v>
      </c>
      <c r="AP15" s="52"/>
      <c r="AQ15" s="52">
        <v>1005.6</v>
      </c>
      <c r="AR15" s="52"/>
      <c r="AS15" s="52">
        <v>1003.8</v>
      </c>
      <c r="AT15" s="52"/>
      <c r="AU15" s="56">
        <v>1002.4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1</v>
      </c>
      <c r="BB15" s="51" t="str">
        <f t="shared" si="17"/>
        <v/>
      </c>
      <c r="BC15" s="51">
        <f t="shared" si="18"/>
        <v>0</v>
      </c>
      <c r="BD15" s="51" t="str">
        <f t="shared" si="19"/>
        <v>SW01</v>
      </c>
      <c r="BE15" s="177" t="s">
        <v>297</v>
      </c>
      <c r="BF15" s="181">
        <v>1</v>
      </c>
      <c r="BG15" s="114">
        <f t="shared" si="20"/>
        <v>26.2</v>
      </c>
      <c r="BH15" s="115">
        <f t="shared" si="21"/>
        <v>32.35</v>
      </c>
      <c r="BI15" s="450"/>
      <c r="BJ15" s="451" t="s">
        <v>296</v>
      </c>
      <c r="BK15" s="451"/>
      <c r="BL15" s="451" t="s">
        <v>296</v>
      </c>
      <c r="BM15" s="451"/>
      <c r="BN15" s="451" t="s">
        <v>332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26.8</v>
      </c>
      <c r="G16" s="51"/>
      <c r="H16" s="51">
        <v>27</v>
      </c>
      <c r="I16" s="51"/>
      <c r="J16" s="51">
        <v>38.5</v>
      </c>
      <c r="K16" s="51"/>
      <c r="L16" s="51">
        <v>31.2</v>
      </c>
      <c r="M16" s="88">
        <f t="shared" si="0"/>
        <v>30.875</v>
      </c>
      <c r="N16" s="51">
        <v>26.5</v>
      </c>
      <c r="O16" s="76">
        <v>38.9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359</v>
      </c>
      <c r="Z16" s="41"/>
      <c r="AA16" s="41" t="s">
        <v>284</v>
      </c>
      <c r="AB16" s="41"/>
      <c r="AC16" s="37" t="s">
        <v>284</v>
      </c>
      <c r="AD16" s="52"/>
      <c r="AE16" s="52">
        <v>89.89</v>
      </c>
      <c r="AF16" s="52"/>
      <c r="AG16" s="52">
        <v>87.78</v>
      </c>
      <c r="AH16" s="52"/>
      <c r="AI16" s="52">
        <v>44.04</v>
      </c>
      <c r="AJ16" s="52"/>
      <c r="AK16" s="52">
        <v>73.069999999999993</v>
      </c>
      <c r="AL16" s="54">
        <f t="shared" si="1"/>
        <v>73.694999999999993</v>
      </c>
      <c r="AM16" s="54">
        <f t="shared" si="2"/>
        <v>44.04</v>
      </c>
      <c r="AN16" s="55"/>
      <c r="AO16" s="52">
        <v>1007.6</v>
      </c>
      <c r="AP16" s="52"/>
      <c r="AQ16" s="52">
        <v>1009</v>
      </c>
      <c r="AR16" s="52"/>
      <c r="AS16" s="52">
        <v>1006.6</v>
      </c>
      <c r="AT16" s="52"/>
      <c r="AU16" s="56">
        <v>1006.5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0</v>
      </c>
      <c r="BB16" s="51" t="str">
        <f t="shared" si="17"/>
        <v/>
      </c>
      <c r="BC16" s="51">
        <f t="shared" si="18"/>
        <v>0</v>
      </c>
      <c r="BD16" s="51" t="str">
        <f t="shared" si="19"/>
        <v>NNW02</v>
      </c>
      <c r="BE16" s="177" t="s">
        <v>360</v>
      </c>
      <c r="BF16" s="181">
        <v>2</v>
      </c>
      <c r="BG16" s="114">
        <f t="shared" si="20"/>
        <v>26.9</v>
      </c>
      <c r="BH16" s="115">
        <f t="shared" si="21"/>
        <v>34.85</v>
      </c>
      <c r="BI16" s="450"/>
      <c r="BJ16" s="451" t="s">
        <v>331</v>
      </c>
      <c r="BK16" s="451"/>
      <c r="BL16" s="451" t="s">
        <v>321</v>
      </c>
      <c r="BM16" s="451"/>
      <c r="BN16" s="451" t="s">
        <v>287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29.4</v>
      </c>
      <c r="F17" s="51">
        <v>28.9</v>
      </c>
      <c r="G17" s="51">
        <v>27.7</v>
      </c>
      <c r="H17" s="51">
        <v>28.3</v>
      </c>
      <c r="I17" s="51">
        <v>33.700000000000003</v>
      </c>
      <c r="J17" s="51">
        <v>36</v>
      </c>
      <c r="K17" s="51">
        <v>34.5</v>
      </c>
      <c r="L17" s="51">
        <v>30.8</v>
      </c>
      <c r="M17" s="88">
        <f t="shared" si="0"/>
        <v>31.162500000000001</v>
      </c>
      <c r="N17" s="51">
        <v>27.3</v>
      </c>
      <c r="O17" s="76">
        <v>36.200000000000003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330</v>
      </c>
      <c r="W17" s="41" t="s">
        <v>295</v>
      </c>
      <c r="X17" s="41" t="s">
        <v>284</v>
      </c>
      <c r="Y17" s="41" t="s">
        <v>328</v>
      </c>
      <c r="Z17" s="41" t="s">
        <v>338</v>
      </c>
      <c r="AA17" s="41" t="s">
        <v>290</v>
      </c>
      <c r="AB17" s="41" t="s">
        <v>349</v>
      </c>
      <c r="AC17" s="37" t="s">
        <v>292</v>
      </c>
      <c r="AD17" s="52">
        <v>84.94</v>
      </c>
      <c r="AE17" s="52">
        <v>93.8</v>
      </c>
      <c r="AF17" s="52">
        <v>92.65</v>
      </c>
      <c r="AG17" s="52">
        <v>92.68</v>
      </c>
      <c r="AH17" s="52">
        <v>64.97</v>
      </c>
      <c r="AI17" s="52">
        <v>61.38</v>
      </c>
      <c r="AJ17" s="52">
        <v>56.5</v>
      </c>
      <c r="AK17" s="52">
        <v>78.38</v>
      </c>
      <c r="AL17" s="54">
        <f t="shared" si="1"/>
        <v>78.162499999999994</v>
      </c>
      <c r="AM17" s="54">
        <f t="shared" si="2"/>
        <v>56.5</v>
      </c>
      <c r="AN17" s="55">
        <v>1007</v>
      </c>
      <c r="AO17" s="52">
        <v>1006</v>
      </c>
      <c r="AP17" s="52">
        <v>1005.4</v>
      </c>
      <c r="AQ17" s="52">
        <v>1006.9</v>
      </c>
      <c r="AR17" s="52">
        <v>1006.5</v>
      </c>
      <c r="AS17" s="52">
        <v>1005</v>
      </c>
      <c r="AT17" s="52">
        <v>1003.2</v>
      </c>
      <c r="AU17" s="56">
        <v>1004.2</v>
      </c>
      <c r="AV17" s="51">
        <f t="shared" si="11"/>
        <v>3</v>
      </c>
      <c r="AW17" s="51">
        <f t="shared" si="12"/>
        <v>1</v>
      </c>
      <c r="AX17" s="51">
        <f t="shared" si="13"/>
        <v>0</v>
      </c>
      <c r="AY17" s="51">
        <f t="shared" si="14"/>
        <v>1</v>
      </c>
      <c r="AZ17" s="51">
        <f t="shared" si="15"/>
        <v>3</v>
      </c>
      <c r="BA17" s="51">
        <f t="shared" si="16"/>
        <v>2</v>
      </c>
      <c r="BB17" s="51">
        <f t="shared" si="17"/>
        <v>4</v>
      </c>
      <c r="BC17" s="51">
        <f t="shared" si="18"/>
        <v>2</v>
      </c>
      <c r="BD17" s="51" t="str">
        <f t="shared" si="19"/>
        <v>SE04</v>
      </c>
      <c r="BE17" s="177" t="s">
        <v>303</v>
      </c>
      <c r="BF17" s="181">
        <v>4</v>
      </c>
      <c r="BG17" s="114">
        <f t="shared" si="20"/>
        <v>28.574999999999999</v>
      </c>
      <c r="BH17" s="115">
        <f t="shared" si="21"/>
        <v>33.75</v>
      </c>
      <c r="BI17" s="450" t="s">
        <v>387</v>
      </c>
      <c r="BJ17" s="451" t="s">
        <v>320</v>
      </c>
      <c r="BK17" s="451" t="s">
        <v>331</v>
      </c>
      <c r="BL17" s="451" t="s">
        <v>321</v>
      </c>
      <c r="BM17" s="451" t="s">
        <v>366</v>
      </c>
      <c r="BN17" s="451" t="s">
        <v>339</v>
      </c>
      <c r="BO17" s="451" t="s">
        <v>322</v>
      </c>
      <c r="BP17" s="452" t="s">
        <v>366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27</v>
      </c>
      <c r="G18" s="51"/>
      <c r="H18" s="51">
        <v>27.4</v>
      </c>
      <c r="I18" s="51"/>
      <c r="J18" s="51">
        <v>36.4</v>
      </c>
      <c r="K18" s="51"/>
      <c r="L18" s="51">
        <v>32.200000000000003</v>
      </c>
      <c r="M18" s="88">
        <f t="shared" si="0"/>
        <v>30.75</v>
      </c>
      <c r="N18" s="51">
        <v>26.2</v>
      </c>
      <c r="O18" s="76">
        <v>38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295</v>
      </c>
      <c r="AB18" s="41"/>
      <c r="AC18" s="37" t="s">
        <v>302</v>
      </c>
      <c r="AD18" s="52"/>
      <c r="AE18" s="52">
        <v>90.44</v>
      </c>
      <c r="AF18" s="52"/>
      <c r="AG18" s="52">
        <v>91</v>
      </c>
      <c r="AH18" s="52"/>
      <c r="AI18" s="52">
        <v>51.79</v>
      </c>
      <c r="AJ18" s="52"/>
      <c r="AK18" s="52">
        <v>67.42</v>
      </c>
      <c r="AL18" s="54">
        <f t="shared" si="1"/>
        <v>75.162499999999994</v>
      </c>
      <c r="AM18" s="54">
        <f t="shared" si="2"/>
        <v>51.79</v>
      </c>
      <c r="AN18" s="55"/>
      <c r="AO18" s="52">
        <v>1007</v>
      </c>
      <c r="AP18" s="52"/>
      <c r="AQ18" s="52">
        <v>1007.7</v>
      </c>
      <c r="AR18" s="52"/>
      <c r="AS18" s="52">
        <v>1005</v>
      </c>
      <c r="AT18" s="52"/>
      <c r="AU18" s="56">
        <v>1004.4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SW01</v>
      </c>
      <c r="BE18" s="177" t="s">
        <v>297</v>
      </c>
      <c r="BF18" s="181">
        <v>1</v>
      </c>
      <c r="BG18" s="114">
        <f t="shared" si="20"/>
        <v>27.2</v>
      </c>
      <c r="BH18" s="115">
        <f t="shared" si="21"/>
        <v>34.299999999999997</v>
      </c>
      <c r="BI18" s="450"/>
      <c r="BJ18" s="451" t="s">
        <v>312</v>
      </c>
      <c r="BK18" s="451"/>
      <c r="BL18" s="451" t="s">
        <v>289</v>
      </c>
      <c r="BM18" s="451"/>
      <c r="BN18" s="451" t="s">
        <v>310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28.9</v>
      </c>
      <c r="F19" s="51">
        <v>28.5</v>
      </c>
      <c r="G19" s="51">
        <v>27.9</v>
      </c>
      <c r="H19" s="51">
        <v>28</v>
      </c>
      <c r="I19" s="51">
        <v>32.200000000000003</v>
      </c>
      <c r="J19" s="51">
        <v>34.200000000000003</v>
      </c>
      <c r="K19" s="51">
        <v>34.200000000000003</v>
      </c>
      <c r="L19" s="51">
        <v>30.5</v>
      </c>
      <c r="M19" s="88">
        <f t="shared" si="0"/>
        <v>30.549999999999997</v>
      </c>
      <c r="N19" s="51">
        <v>27.7</v>
      </c>
      <c r="O19" s="76">
        <v>35.700000000000003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307</v>
      </c>
      <c r="W19" s="41" t="s">
        <v>286</v>
      </c>
      <c r="X19" s="41" t="s">
        <v>290</v>
      </c>
      <c r="Y19" s="41" t="s">
        <v>319</v>
      </c>
      <c r="Z19" s="41" t="s">
        <v>284</v>
      </c>
      <c r="AA19" s="41" t="s">
        <v>292</v>
      </c>
      <c r="AB19" s="41" t="s">
        <v>302</v>
      </c>
      <c r="AC19" s="37" t="s">
        <v>415</v>
      </c>
      <c r="AD19" s="52">
        <v>90.04</v>
      </c>
      <c r="AE19" s="52">
        <v>83.35</v>
      </c>
      <c r="AF19" s="52">
        <v>76.569999999999993</v>
      </c>
      <c r="AG19" s="52">
        <v>77.98</v>
      </c>
      <c r="AH19" s="52">
        <v>68.23</v>
      </c>
      <c r="AI19" s="52">
        <v>69.819999999999993</v>
      </c>
      <c r="AJ19" s="52">
        <v>71.47</v>
      </c>
      <c r="AK19" s="52">
        <v>85.05</v>
      </c>
      <c r="AL19" s="54">
        <f t="shared" si="1"/>
        <v>77.813749999999999</v>
      </c>
      <c r="AM19" s="54">
        <f t="shared" si="2"/>
        <v>68.23</v>
      </c>
      <c r="AN19" s="55">
        <v>1008</v>
      </c>
      <c r="AO19" s="52">
        <v>1008.4</v>
      </c>
      <c r="AP19" s="52">
        <v>1007.7</v>
      </c>
      <c r="AQ19" s="52">
        <v>1008.3</v>
      </c>
      <c r="AR19" s="52">
        <v>1008.4</v>
      </c>
      <c r="AS19" s="52">
        <v>1006.8</v>
      </c>
      <c r="AT19" s="52">
        <v>1004.8</v>
      </c>
      <c r="AU19" s="56">
        <v>1004.6</v>
      </c>
      <c r="AV19" s="51">
        <f t="shared" si="11"/>
        <v>4</v>
      </c>
      <c r="AW19" s="51">
        <f t="shared" si="12"/>
        <v>4</v>
      </c>
      <c r="AX19" s="51">
        <f t="shared" si="13"/>
        <v>2</v>
      </c>
      <c r="AY19" s="51">
        <f t="shared" si="14"/>
        <v>1</v>
      </c>
      <c r="AZ19" s="51">
        <f t="shared" si="15"/>
        <v>0</v>
      </c>
      <c r="BA19" s="51">
        <f t="shared" si="16"/>
        <v>2</v>
      </c>
      <c r="BB19" s="51">
        <f t="shared" si="17"/>
        <v>1</v>
      </c>
      <c r="BC19" s="51">
        <f t="shared" si="18"/>
        <v>6</v>
      </c>
      <c r="BD19" s="51" t="str">
        <f t="shared" si="19"/>
        <v>SE06</v>
      </c>
      <c r="BE19" s="177" t="s">
        <v>303</v>
      </c>
      <c r="BF19" s="181">
        <v>6</v>
      </c>
      <c r="BG19" s="114">
        <f t="shared" si="20"/>
        <v>28.324999999999999</v>
      </c>
      <c r="BH19" s="115">
        <f t="shared" si="21"/>
        <v>32.775000000000006</v>
      </c>
      <c r="BI19" s="450" t="s">
        <v>331</v>
      </c>
      <c r="BJ19" s="451" t="s">
        <v>340</v>
      </c>
      <c r="BK19" s="451" t="s">
        <v>331</v>
      </c>
      <c r="BL19" s="451" t="s">
        <v>353</v>
      </c>
      <c r="BM19" s="451" t="s">
        <v>321</v>
      </c>
      <c r="BN19" s="451" t="s">
        <v>321</v>
      </c>
      <c r="BO19" s="451" t="s">
        <v>321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29.2</v>
      </c>
      <c r="F20" s="81">
        <v>28.8</v>
      </c>
      <c r="G20" s="81">
        <v>28.2</v>
      </c>
      <c r="H20" s="81">
        <v>29.2</v>
      </c>
      <c r="I20" s="81">
        <v>34.5</v>
      </c>
      <c r="J20" s="81">
        <v>36.6</v>
      </c>
      <c r="K20" s="81">
        <v>35.200000000000003</v>
      </c>
      <c r="L20" s="81">
        <v>32.200000000000003</v>
      </c>
      <c r="M20" s="98">
        <f t="shared" si="0"/>
        <v>31.737499999999997</v>
      </c>
      <c r="N20" s="81">
        <v>28</v>
      </c>
      <c r="O20" s="82">
        <v>37.4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391</v>
      </c>
      <c r="W20" s="63" t="s">
        <v>284</v>
      </c>
      <c r="X20" s="63" t="s">
        <v>284</v>
      </c>
      <c r="Y20" s="63" t="s">
        <v>284</v>
      </c>
      <c r="Z20" s="63" t="s">
        <v>313</v>
      </c>
      <c r="AA20" s="63" t="s">
        <v>290</v>
      </c>
      <c r="AB20" s="63" t="s">
        <v>338</v>
      </c>
      <c r="AC20" s="65" t="s">
        <v>311</v>
      </c>
      <c r="AD20" s="66">
        <v>87.45</v>
      </c>
      <c r="AE20" s="66">
        <v>87.42</v>
      </c>
      <c r="AF20" s="66">
        <v>90.52</v>
      </c>
      <c r="AG20" s="66">
        <v>88.49</v>
      </c>
      <c r="AH20" s="66">
        <v>56.5</v>
      </c>
      <c r="AI20" s="66">
        <v>50.02</v>
      </c>
      <c r="AJ20" s="66">
        <v>56</v>
      </c>
      <c r="AK20" s="66">
        <v>65.05</v>
      </c>
      <c r="AL20" s="99">
        <f t="shared" si="1"/>
        <v>72.681249999999991</v>
      </c>
      <c r="AM20" s="99">
        <f t="shared" si="2"/>
        <v>50.02</v>
      </c>
      <c r="AN20" s="67">
        <v>1007</v>
      </c>
      <c r="AO20" s="66">
        <v>1006.2</v>
      </c>
      <c r="AP20" s="66">
        <v>1005.7</v>
      </c>
      <c r="AQ20" s="66">
        <v>1007.7</v>
      </c>
      <c r="AR20" s="66">
        <v>1007.5</v>
      </c>
      <c r="AS20" s="66">
        <v>1005.3</v>
      </c>
      <c r="AT20" s="66">
        <v>1003.4</v>
      </c>
      <c r="AU20" s="68">
        <v>1004.2</v>
      </c>
      <c r="AV20" s="81">
        <f t="shared" si="11"/>
        <v>1</v>
      </c>
      <c r="AW20" s="81">
        <f t="shared" si="12"/>
        <v>0</v>
      </c>
      <c r="AX20" s="81">
        <f t="shared" si="13"/>
        <v>0</v>
      </c>
      <c r="AY20" s="81">
        <f t="shared" si="14"/>
        <v>0</v>
      </c>
      <c r="AZ20" s="81">
        <f t="shared" si="15"/>
        <v>2</v>
      </c>
      <c r="BA20" s="81">
        <f t="shared" si="16"/>
        <v>2</v>
      </c>
      <c r="BB20" s="81">
        <f t="shared" si="17"/>
        <v>3</v>
      </c>
      <c r="BC20" s="81">
        <f t="shared" si="18"/>
        <v>1</v>
      </c>
      <c r="BD20" s="81" t="str">
        <f t="shared" si="19"/>
        <v>SW03</v>
      </c>
      <c r="BE20" s="178" t="s">
        <v>297</v>
      </c>
      <c r="BF20" s="182">
        <v>3</v>
      </c>
      <c r="BG20" s="114">
        <f t="shared" si="20"/>
        <v>28.85</v>
      </c>
      <c r="BH20" s="115">
        <f t="shared" si="21"/>
        <v>34.625</v>
      </c>
      <c r="BI20" s="462" t="s">
        <v>285</v>
      </c>
      <c r="BJ20" s="463" t="s">
        <v>285</v>
      </c>
      <c r="BK20" s="463" t="s">
        <v>322</v>
      </c>
      <c r="BL20" s="463" t="s">
        <v>339</v>
      </c>
      <c r="BM20" s="463" t="s">
        <v>285</v>
      </c>
      <c r="BN20" s="463" t="s">
        <v>339</v>
      </c>
      <c r="BO20" s="463" t="s">
        <v>287</v>
      </c>
      <c r="BP20" s="464" t="s">
        <v>374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29.1</v>
      </c>
      <c r="F21" s="84">
        <v>27.2</v>
      </c>
      <c r="G21" s="84">
        <v>26.8</v>
      </c>
      <c r="H21" s="84">
        <v>27.2</v>
      </c>
      <c r="I21" s="84">
        <v>34.700000000000003</v>
      </c>
      <c r="J21" s="84">
        <v>37.299999999999997</v>
      </c>
      <c r="K21" s="84">
        <v>39.200000000000003</v>
      </c>
      <c r="L21" s="84">
        <v>34.5</v>
      </c>
      <c r="M21" s="100">
        <f t="shared" si="0"/>
        <v>32</v>
      </c>
      <c r="N21" s="84">
        <v>26.9</v>
      </c>
      <c r="O21" s="85">
        <v>39.200000000000003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323</v>
      </c>
      <c r="Y21" s="57" t="s">
        <v>402</v>
      </c>
      <c r="Z21" s="57" t="s">
        <v>355</v>
      </c>
      <c r="AA21" s="57" t="s">
        <v>337</v>
      </c>
      <c r="AB21" s="57" t="s">
        <v>338</v>
      </c>
      <c r="AC21" s="59" t="s">
        <v>376</v>
      </c>
      <c r="AD21" s="60">
        <v>90.05</v>
      </c>
      <c r="AE21" s="60">
        <v>95.97</v>
      </c>
      <c r="AF21" s="60">
        <v>98.25</v>
      </c>
      <c r="AG21" s="60">
        <v>94.28</v>
      </c>
      <c r="AH21" s="60">
        <v>52.94</v>
      </c>
      <c r="AI21" s="60">
        <v>41.14</v>
      </c>
      <c r="AJ21" s="60">
        <v>38.270000000000003</v>
      </c>
      <c r="AK21" s="60">
        <v>53.85</v>
      </c>
      <c r="AL21" s="101">
        <f t="shared" si="1"/>
        <v>70.593749999999986</v>
      </c>
      <c r="AM21" s="101">
        <f t="shared" si="2"/>
        <v>38.270000000000003</v>
      </c>
      <c r="AN21" s="61">
        <v>1005.6</v>
      </c>
      <c r="AO21" s="60">
        <v>1005.4</v>
      </c>
      <c r="AP21" s="60">
        <v>1004.6</v>
      </c>
      <c r="AQ21" s="60">
        <v>1006.5</v>
      </c>
      <c r="AR21" s="60">
        <v>1006.5</v>
      </c>
      <c r="AS21" s="60">
        <v>1004.4</v>
      </c>
      <c r="AT21" s="60">
        <v>1002.3</v>
      </c>
      <c r="AU21" s="62">
        <v>1002.7</v>
      </c>
      <c r="AV21" s="84">
        <f t="shared" si="11"/>
        <v>0</v>
      </c>
      <c r="AW21" s="84">
        <f t="shared" si="12"/>
        <v>0</v>
      </c>
      <c r="AX21" s="84">
        <f t="shared" si="13"/>
        <v>1</v>
      </c>
      <c r="AY21" s="84">
        <f t="shared" si="14"/>
        <v>1</v>
      </c>
      <c r="AZ21" s="84">
        <f t="shared" si="15"/>
        <v>1</v>
      </c>
      <c r="BA21" s="84">
        <f t="shared" si="16"/>
        <v>3</v>
      </c>
      <c r="BB21" s="84">
        <f t="shared" si="17"/>
        <v>3</v>
      </c>
      <c r="BC21" s="84">
        <f t="shared" si="18"/>
        <v>1</v>
      </c>
      <c r="BD21" s="84" t="str">
        <f t="shared" si="19"/>
        <v>WSW03</v>
      </c>
      <c r="BE21" s="179" t="s">
        <v>363</v>
      </c>
      <c r="BF21" s="183">
        <v>3</v>
      </c>
      <c r="BG21" s="110">
        <f t="shared" si="20"/>
        <v>27.574999999999999</v>
      </c>
      <c r="BH21" s="111">
        <f t="shared" si="21"/>
        <v>36.424999999999997</v>
      </c>
      <c r="BI21" s="450" t="s">
        <v>331</v>
      </c>
      <c r="BJ21" s="451" t="s">
        <v>309</v>
      </c>
      <c r="BK21" s="451" t="s">
        <v>309</v>
      </c>
      <c r="BL21" s="451" t="s">
        <v>331</v>
      </c>
      <c r="BM21" s="451" t="s">
        <v>321</v>
      </c>
      <c r="BN21" s="451" t="s">
        <v>306</v>
      </c>
      <c r="BO21" s="451" t="s">
        <v>321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30.3</v>
      </c>
      <c r="F22" s="51">
        <v>29.3</v>
      </c>
      <c r="G22" s="51">
        <v>28.3</v>
      </c>
      <c r="H22" s="51">
        <v>29.4</v>
      </c>
      <c r="I22" s="51">
        <v>34.4</v>
      </c>
      <c r="J22" s="51">
        <v>37</v>
      </c>
      <c r="K22" s="51">
        <v>34.299999999999997</v>
      </c>
      <c r="L22" s="51">
        <v>32.200000000000003</v>
      </c>
      <c r="M22" s="88">
        <f t="shared" si="0"/>
        <v>31.9</v>
      </c>
      <c r="N22" s="51">
        <v>28.2</v>
      </c>
      <c r="O22" s="76">
        <v>37.299999999999997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290</v>
      </c>
      <c r="W22" s="41" t="s">
        <v>305</v>
      </c>
      <c r="X22" s="41" t="s">
        <v>311</v>
      </c>
      <c r="Y22" s="41" t="s">
        <v>391</v>
      </c>
      <c r="Z22" s="41" t="s">
        <v>290</v>
      </c>
      <c r="AA22" s="41" t="s">
        <v>336</v>
      </c>
      <c r="AB22" s="41" t="s">
        <v>347</v>
      </c>
      <c r="AC22" s="37" t="s">
        <v>336</v>
      </c>
      <c r="AD22" s="52">
        <v>78.31</v>
      </c>
      <c r="AE22" s="52">
        <v>70.16</v>
      </c>
      <c r="AF22" s="52">
        <v>75.25</v>
      </c>
      <c r="AG22" s="52">
        <v>81.98</v>
      </c>
      <c r="AH22" s="52">
        <v>52.23</v>
      </c>
      <c r="AI22" s="52">
        <v>48.35</v>
      </c>
      <c r="AJ22" s="52">
        <v>54.13</v>
      </c>
      <c r="AK22" s="52">
        <v>67.02</v>
      </c>
      <c r="AL22" s="54">
        <f t="shared" si="1"/>
        <v>65.928750000000008</v>
      </c>
      <c r="AM22" s="54">
        <f t="shared" si="2"/>
        <v>48.35</v>
      </c>
      <c r="AN22" s="55">
        <v>1007.2</v>
      </c>
      <c r="AO22" s="52">
        <v>1006.7</v>
      </c>
      <c r="AP22" s="52">
        <v>1005.8</v>
      </c>
      <c r="AQ22" s="52">
        <v>1007.7</v>
      </c>
      <c r="AR22" s="52">
        <v>1008.5</v>
      </c>
      <c r="AS22" s="52">
        <v>1005.7</v>
      </c>
      <c r="AT22" s="52">
        <v>1004.7</v>
      </c>
      <c r="AU22" s="56">
        <v>1005</v>
      </c>
      <c r="AV22" s="51">
        <f t="shared" si="11"/>
        <v>2</v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2</v>
      </c>
      <c r="BA22" s="51">
        <f t="shared" si="16"/>
        <v>2</v>
      </c>
      <c r="BB22" s="51">
        <f t="shared" si="17"/>
        <v>3</v>
      </c>
      <c r="BC22" s="51">
        <f t="shared" si="18"/>
        <v>2</v>
      </c>
      <c r="BD22" s="51" t="str">
        <f t="shared" si="19"/>
        <v>ESE03</v>
      </c>
      <c r="BE22" s="177" t="s">
        <v>348</v>
      </c>
      <c r="BF22" s="181">
        <v>3</v>
      </c>
      <c r="BG22" s="114">
        <f t="shared" si="20"/>
        <v>29.325000000000003</v>
      </c>
      <c r="BH22" s="115">
        <f t="shared" si="21"/>
        <v>34.475000000000001</v>
      </c>
      <c r="BI22" s="450" t="s">
        <v>285</v>
      </c>
      <c r="BJ22" s="451" t="s">
        <v>322</v>
      </c>
      <c r="BK22" s="451" t="s">
        <v>312</v>
      </c>
      <c r="BL22" s="451" t="s">
        <v>403</v>
      </c>
      <c r="BM22" s="451" t="s">
        <v>358</v>
      </c>
      <c r="BN22" s="451" t="s">
        <v>306</v>
      </c>
      <c r="BO22" s="451" t="s">
        <v>287</v>
      </c>
      <c r="BP22" s="452" t="s">
        <v>397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27.6</v>
      </c>
      <c r="G23" s="51"/>
      <c r="H23" s="51">
        <v>27.5</v>
      </c>
      <c r="I23" s="51"/>
      <c r="J23" s="51">
        <v>37.6</v>
      </c>
      <c r="K23" s="51"/>
      <c r="L23" s="51">
        <v>31.5</v>
      </c>
      <c r="M23" s="88">
        <f t="shared" si="0"/>
        <v>31.05</v>
      </c>
      <c r="N23" s="51">
        <v>26.3</v>
      </c>
      <c r="O23" s="76">
        <v>39.1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376</v>
      </c>
      <c r="AB23" s="41"/>
      <c r="AC23" s="37" t="s">
        <v>284</v>
      </c>
      <c r="AD23" s="52"/>
      <c r="AE23" s="52">
        <v>89.41</v>
      </c>
      <c r="AF23" s="52"/>
      <c r="AG23" s="52">
        <v>90.47</v>
      </c>
      <c r="AH23" s="52"/>
      <c r="AI23" s="52">
        <v>39.020000000000003</v>
      </c>
      <c r="AJ23" s="52"/>
      <c r="AK23" s="52">
        <v>76.650000000000006</v>
      </c>
      <c r="AL23" s="54">
        <f t="shared" si="1"/>
        <v>73.887500000000003</v>
      </c>
      <c r="AM23" s="54">
        <f t="shared" si="2"/>
        <v>39.020000000000003</v>
      </c>
      <c r="AN23" s="55"/>
      <c r="AO23" s="52">
        <v>1006.1</v>
      </c>
      <c r="AP23" s="52"/>
      <c r="AQ23" s="52">
        <v>1007.3</v>
      </c>
      <c r="AR23" s="52"/>
      <c r="AS23" s="52">
        <v>1004.8</v>
      </c>
      <c r="AT23" s="52"/>
      <c r="AU23" s="56">
        <v>1004.1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0</v>
      </c>
      <c r="BD23" s="51" t="str">
        <f t="shared" si="19"/>
        <v>E01</v>
      </c>
      <c r="BE23" s="177" t="s">
        <v>389</v>
      </c>
      <c r="BF23" s="181">
        <v>1</v>
      </c>
      <c r="BG23" s="114">
        <f t="shared" si="20"/>
        <v>27.55</v>
      </c>
      <c r="BH23" s="115">
        <f t="shared" si="21"/>
        <v>34.549999999999997</v>
      </c>
      <c r="BI23" s="450"/>
      <c r="BJ23" s="451" t="s">
        <v>289</v>
      </c>
      <c r="BK23" s="451"/>
      <c r="BL23" s="451" t="s">
        <v>321</v>
      </c>
      <c r="BM23" s="451"/>
      <c r="BN23" s="451" t="s">
        <v>340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</v>
      </c>
      <c r="G24" s="51"/>
      <c r="H24" s="51">
        <v>30.8</v>
      </c>
      <c r="I24" s="51"/>
      <c r="J24" s="51">
        <v>33.4</v>
      </c>
      <c r="K24" s="51"/>
      <c r="L24" s="51">
        <v>30.5</v>
      </c>
      <c r="M24" s="88">
        <f t="shared" si="0"/>
        <v>30.924999999999997</v>
      </c>
      <c r="N24" s="51">
        <v>29</v>
      </c>
      <c r="O24" s="76">
        <v>33.4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302</v>
      </c>
      <c r="X24" s="41"/>
      <c r="Y24" s="41" t="s">
        <v>352</v>
      </c>
      <c r="Z24" s="41"/>
      <c r="AA24" s="41" t="s">
        <v>351</v>
      </c>
      <c r="AB24" s="41"/>
      <c r="AC24" s="37" t="s">
        <v>330</v>
      </c>
      <c r="AD24" s="52"/>
      <c r="AE24" s="52">
        <v>85.9</v>
      </c>
      <c r="AF24" s="52"/>
      <c r="AG24" s="52">
        <v>64.760000000000005</v>
      </c>
      <c r="AH24" s="52"/>
      <c r="AI24" s="52">
        <v>74.3</v>
      </c>
      <c r="AJ24" s="52"/>
      <c r="AK24" s="52">
        <v>74.709999999999994</v>
      </c>
      <c r="AL24" s="54">
        <f>IF(COUNT(AE24,AG24,AI24,AK24)&gt;2,AVERAGE(AD24:AK24),"")</f>
        <v>74.917500000000004</v>
      </c>
      <c r="AM24" s="54">
        <f>IF(COUNT(AE24,AG24,AI24,AK24)&gt;2,MIN(AD24:AK24),"")</f>
        <v>64.760000000000005</v>
      </c>
      <c r="AN24" s="55"/>
      <c r="AO24" s="52">
        <v>1007.1</v>
      </c>
      <c r="AP24" s="52"/>
      <c r="AQ24" s="52">
        <v>1007.8</v>
      </c>
      <c r="AR24" s="52"/>
      <c r="AS24" s="52">
        <v>1006.8</v>
      </c>
      <c r="AT24" s="52"/>
      <c r="AU24" s="56">
        <v>1005.9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294</v>
      </c>
      <c r="BF24" s="181">
        <v>3</v>
      </c>
      <c r="BG24" s="114">
        <f t="shared" si="20"/>
        <v>29.9</v>
      </c>
      <c r="BH24" s="115">
        <f t="shared" si="21"/>
        <v>31.95</v>
      </c>
      <c r="BI24" s="450"/>
      <c r="BJ24" s="451" t="s">
        <v>291</v>
      </c>
      <c r="BK24" s="451"/>
      <c r="BL24" s="451" t="s">
        <v>285</v>
      </c>
      <c r="BM24" s="451"/>
      <c r="BN24" s="451" t="s">
        <v>287</v>
      </c>
      <c r="BO24" s="451"/>
      <c r="BP24" s="452" t="s">
        <v>287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30.5</v>
      </c>
      <c r="F25" s="78">
        <v>30.3</v>
      </c>
      <c r="G25" s="78">
        <v>28.8</v>
      </c>
      <c r="H25" s="78">
        <v>30.4</v>
      </c>
      <c r="I25" s="78">
        <v>34.4</v>
      </c>
      <c r="J25" s="78">
        <v>35.799999999999997</v>
      </c>
      <c r="K25" s="78">
        <v>34.1</v>
      </c>
      <c r="L25" s="78">
        <v>31.8</v>
      </c>
      <c r="M25" s="89">
        <f t="shared" si="0"/>
        <v>32.012499999999996</v>
      </c>
      <c r="N25" s="78">
        <v>28.6</v>
      </c>
      <c r="O25" s="79">
        <v>36.299999999999997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298</v>
      </c>
      <c r="W25" s="69" t="s">
        <v>338</v>
      </c>
      <c r="X25" s="69" t="s">
        <v>313</v>
      </c>
      <c r="Y25" s="69" t="s">
        <v>337</v>
      </c>
      <c r="Z25" s="69" t="s">
        <v>327</v>
      </c>
      <c r="AA25" s="69" t="s">
        <v>416</v>
      </c>
      <c r="AB25" s="69" t="s">
        <v>413</v>
      </c>
      <c r="AC25" s="71" t="s">
        <v>328</v>
      </c>
      <c r="AD25" s="72">
        <v>74.709999999999994</v>
      </c>
      <c r="AE25" s="72">
        <v>69.510000000000005</v>
      </c>
      <c r="AF25" s="72">
        <v>75.33</v>
      </c>
      <c r="AG25" s="72">
        <v>69.11</v>
      </c>
      <c r="AH25" s="72">
        <v>55.81</v>
      </c>
      <c r="AI25" s="72">
        <v>57.82</v>
      </c>
      <c r="AJ25" s="72">
        <v>57.09</v>
      </c>
      <c r="AK25" s="72">
        <v>68.959999999999994</v>
      </c>
      <c r="AL25" s="87">
        <f t="shared" si="1"/>
        <v>66.042500000000004</v>
      </c>
      <c r="AM25" s="87">
        <f t="shared" si="2"/>
        <v>55.81</v>
      </c>
      <c r="AN25" s="73">
        <v>1006.8</v>
      </c>
      <c r="AO25" s="72">
        <v>1005.8</v>
      </c>
      <c r="AP25" s="72">
        <v>1004.9</v>
      </c>
      <c r="AQ25" s="72">
        <v>1006.6</v>
      </c>
      <c r="AR25" s="72">
        <v>1006.6</v>
      </c>
      <c r="AS25" s="72">
        <v>1004.6</v>
      </c>
      <c r="AT25" s="72">
        <v>1003.4</v>
      </c>
      <c r="AU25" s="74">
        <v>1003.9</v>
      </c>
      <c r="AV25" s="78">
        <f t="shared" ref="AV25:BC25" si="22">IF(RIGHT(V25,2)="","",IF(RIGHT(V25,2)="LG",0,INT(RIGHT(V25,2))))</f>
        <v>2</v>
      </c>
      <c r="AW25" s="78">
        <f t="shared" si="22"/>
        <v>3</v>
      </c>
      <c r="AX25" s="78">
        <f t="shared" si="22"/>
        <v>2</v>
      </c>
      <c r="AY25" s="78">
        <f t="shared" si="22"/>
        <v>3</v>
      </c>
      <c r="AZ25" s="78">
        <f t="shared" si="22"/>
        <v>2</v>
      </c>
      <c r="BA25" s="78">
        <f t="shared" si="22"/>
        <v>3</v>
      </c>
      <c r="BB25" s="78">
        <f t="shared" si="22"/>
        <v>6</v>
      </c>
      <c r="BC25" s="78">
        <f t="shared" si="22"/>
        <v>1</v>
      </c>
      <c r="BD25" s="78" t="str">
        <f>IF(COUNT(AV25:BC25)=0,"",IF(MAX(AV25:BC25)=0,"LG",IF(MAX(AV25:BC25)=0,"",INDEX(V25:AC25,1,MATCH(MAX(AV25:BC25),AV25:BC25,0)))))</f>
        <v>ESE06</v>
      </c>
      <c r="BE25" s="180" t="s">
        <v>348</v>
      </c>
      <c r="BF25" s="184">
        <v>6</v>
      </c>
      <c r="BG25" s="203">
        <f t="shared" si="20"/>
        <v>30</v>
      </c>
      <c r="BH25" s="204">
        <f t="shared" si="21"/>
        <v>34.024999999999999</v>
      </c>
      <c r="BI25" s="453" t="s">
        <v>285</v>
      </c>
      <c r="BJ25" s="454" t="s">
        <v>285</v>
      </c>
      <c r="BK25" s="454" t="s">
        <v>285</v>
      </c>
      <c r="BL25" s="454" t="s">
        <v>293</v>
      </c>
      <c r="BM25" s="454" t="s">
        <v>287</v>
      </c>
      <c r="BN25" s="454" t="s">
        <v>324</v>
      </c>
      <c r="BO25" s="454" t="s">
        <v>287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P26"/>
  <sheetViews>
    <sheetView workbookViewId="0">
      <pane xSplit="4" ySplit="3" topLeftCell="Y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24.1</v>
      </c>
      <c r="F4" s="41">
        <v>23.5</v>
      </c>
      <c r="G4" s="41">
        <v>23.2</v>
      </c>
      <c r="H4" s="41">
        <v>23.6</v>
      </c>
      <c r="I4" s="41">
        <v>29.4</v>
      </c>
      <c r="J4" s="41">
        <v>35.200000000000003</v>
      </c>
      <c r="K4" s="41">
        <v>36.4</v>
      </c>
      <c r="L4" s="41">
        <v>30.2</v>
      </c>
      <c r="M4" s="88">
        <f t="shared" ref="M4:M25" si="0">IF(COUNT(F4,H4,J4,L4)&gt;=3,AVERAGE(E4:L4),"")</f>
        <v>28.2</v>
      </c>
      <c r="N4" s="41">
        <v>23.2</v>
      </c>
      <c r="O4" s="53">
        <v>37.5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338</v>
      </c>
      <c r="W4" s="41" t="s">
        <v>284</v>
      </c>
      <c r="X4" s="41" t="s">
        <v>290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88.61</v>
      </c>
      <c r="AE4" s="52">
        <v>96.44</v>
      </c>
      <c r="AF4" s="52">
        <v>98.2</v>
      </c>
      <c r="AG4" s="52">
        <v>98.8</v>
      </c>
      <c r="AH4" s="52">
        <v>81.010000000000005</v>
      </c>
      <c r="AI4" s="52">
        <v>58.03</v>
      </c>
      <c r="AJ4" s="52">
        <v>51.18</v>
      </c>
      <c r="AK4" s="52">
        <v>83.05</v>
      </c>
      <c r="AL4" s="54">
        <f t="shared" ref="AL4:AL25" si="1">IF(COUNT(AE4,AG4,AI4,AK4)&gt;2,AVERAGE(AD4:AK4),"")</f>
        <v>81.914999999999992</v>
      </c>
      <c r="AM4" s="54">
        <f t="shared" ref="AM4:AM25" si="2">IF(COUNT(AE4,AG4,AI4,AK4)&gt;2,MIN(AD4:AK4),"")</f>
        <v>51.18</v>
      </c>
      <c r="AN4" s="55">
        <v>1009.1</v>
      </c>
      <c r="AO4" s="52">
        <v>1008.5</v>
      </c>
      <c r="AP4" s="52">
        <v>1007.9</v>
      </c>
      <c r="AQ4" s="52">
        <v>1008.6</v>
      </c>
      <c r="AR4" s="52">
        <v>1007.4</v>
      </c>
      <c r="AS4" s="52">
        <v>1004.8</v>
      </c>
      <c r="AT4" s="52">
        <v>1002.7</v>
      </c>
      <c r="AU4" s="56">
        <v>1004.1</v>
      </c>
      <c r="AV4" s="51">
        <f t="shared" ref="AV4:BC10" si="3">IF(RIGHT(V4,2)="","",IF(RIGHT(V4,2)="LG",0,INT(RIGHT(V4,2))))</f>
        <v>3</v>
      </c>
      <c r="AW4" s="51">
        <f t="shared" si="3"/>
        <v>0</v>
      </c>
      <c r="AX4" s="51">
        <f t="shared" si="3"/>
        <v>2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SW03</v>
      </c>
      <c r="BE4" s="177" t="s">
        <v>297</v>
      </c>
      <c r="BF4" s="181">
        <v>3</v>
      </c>
      <c r="BG4" s="114">
        <f t="shared" ref="BG4:BG10" si="5">IF(COUNT(F4,H4)&gt;=1,AVERAGE(E4:H4),"")</f>
        <v>23.6</v>
      </c>
      <c r="BH4" s="115">
        <f t="shared" ref="BH4:BH10" si="6">IF(COUNT(J4,L4)&gt;=1,AVERAGE(I4:L4),"")</f>
        <v>32.799999999999997</v>
      </c>
      <c r="BI4" s="459" t="s">
        <v>306</v>
      </c>
      <c r="BJ4" s="460" t="s">
        <v>312</v>
      </c>
      <c r="BK4" s="460" t="s">
        <v>320</v>
      </c>
      <c r="BL4" s="460" t="s">
        <v>324</v>
      </c>
      <c r="BM4" s="460" t="s">
        <v>285</v>
      </c>
      <c r="BN4" s="460" t="s">
        <v>339</v>
      </c>
      <c r="BO4" s="460" t="s">
        <v>287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25.4</v>
      </c>
      <c r="G5" s="41"/>
      <c r="H5" s="41">
        <v>26.3</v>
      </c>
      <c r="I5" s="41"/>
      <c r="J5" s="41">
        <v>32.700000000000003</v>
      </c>
      <c r="K5" s="41"/>
      <c r="L5" s="41">
        <v>31</v>
      </c>
      <c r="M5" s="88">
        <f t="shared" si="0"/>
        <v>28.85</v>
      </c>
      <c r="N5" s="41">
        <v>25.4</v>
      </c>
      <c r="O5" s="53">
        <v>34.200000000000003</v>
      </c>
      <c r="P5" s="41">
        <v>3</v>
      </c>
      <c r="Q5" s="41">
        <v>3</v>
      </c>
      <c r="R5" s="41">
        <v>3</v>
      </c>
      <c r="S5" s="41">
        <v>3</v>
      </c>
      <c r="T5" s="38">
        <v>2.7</v>
      </c>
      <c r="U5" s="41">
        <v>2.7</v>
      </c>
      <c r="V5" s="41"/>
      <c r="W5" s="41" t="s">
        <v>355</v>
      </c>
      <c r="X5" s="41"/>
      <c r="Y5" s="41" t="s">
        <v>391</v>
      </c>
      <c r="Z5" s="41"/>
      <c r="AA5" s="41" t="s">
        <v>369</v>
      </c>
      <c r="AB5" s="41"/>
      <c r="AC5" s="37" t="s">
        <v>336</v>
      </c>
      <c r="AD5" s="52"/>
      <c r="AE5" s="52">
        <v>91.42</v>
      </c>
      <c r="AF5" s="52"/>
      <c r="AG5" s="52">
        <v>93.13</v>
      </c>
      <c r="AH5" s="52"/>
      <c r="AI5" s="52">
        <v>69.13</v>
      </c>
      <c r="AJ5" s="52"/>
      <c r="AK5" s="52">
        <v>77.94</v>
      </c>
      <c r="AL5" s="54">
        <f t="shared" si="1"/>
        <v>82.905000000000001</v>
      </c>
      <c r="AM5" s="54">
        <f t="shared" si="2"/>
        <v>69.13</v>
      </c>
      <c r="AN5" s="55"/>
      <c r="AO5" s="52">
        <v>1008.5</v>
      </c>
      <c r="AP5" s="52"/>
      <c r="AQ5" s="52">
        <v>1008</v>
      </c>
      <c r="AR5" s="52"/>
      <c r="AS5" s="52">
        <v>1006.1</v>
      </c>
      <c r="AT5" s="52"/>
      <c r="AU5" s="56">
        <v>1005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2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25.85</v>
      </c>
      <c r="BH5" s="115">
        <f t="shared" si="6"/>
        <v>31.85</v>
      </c>
      <c r="BI5" s="450"/>
      <c r="BJ5" s="451" t="s">
        <v>331</v>
      </c>
      <c r="BK5" s="451"/>
      <c r="BL5" s="451" t="s">
        <v>340</v>
      </c>
      <c r="BM5" s="451"/>
      <c r="BN5" s="451" t="s">
        <v>321</v>
      </c>
      <c r="BO5" s="451"/>
      <c r="BP5" s="452" t="s">
        <v>306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28.1</v>
      </c>
      <c r="G6" s="41"/>
      <c r="H6" s="41">
        <v>27.7</v>
      </c>
      <c r="I6" s="41"/>
      <c r="J6" s="41">
        <v>33.700000000000003</v>
      </c>
      <c r="K6" s="41"/>
      <c r="L6" s="41">
        <v>30.9</v>
      </c>
      <c r="M6" s="88">
        <f t="shared" si="0"/>
        <v>30.1</v>
      </c>
      <c r="N6" s="41">
        <v>27.4</v>
      </c>
      <c r="O6" s="53">
        <v>34.299999999999997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284</v>
      </c>
      <c r="X6" s="41"/>
      <c r="Y6" s="41" t="s">
        <v>390</v>
      </c>
      <c r="Z6" s="41"/>
      <c r="AA6" s="41" t="s">
        <v>319</v>
      </c>
      <c r="AB6" s="41"/>
      <c r="AC6" s="37" t="s">
        <v>369</v>
      </c>
      <c r="AD6" s="52"/>
      <c r="AE6" s="52">
        <v>75.680000000000007</v>
      </c>
      <c r="AF6" s="52"/>
      <c r="AG6" s="52">
        <v>79.349999999999994</v>
      </c>
      <c r="AH6" s="52"/>
      <c r="AI6" s="52">
        <v>63.08</v>
      </c>
      <c r="AJ6" s="52"/>
      <c r="AK6" s="52">
        <v>78.849999999999994</v>
      </c>
      <c r="AL6" s="54">
        <f t="shared" si="1"/>
        <v>74.240000000000009</v>
      </c>
      <c r="AM6" s="54">
        <f t="shared" si="2"/>
        <v>63.08</v>
      </c>
      <c r="AN6" s="55"/>
      <c r="AO6" s="52">
        <v>1006.5</v>
      </c>
      <c r="AP6" s="52"/>
      <c r="AQ6" s="52">
        <v>1007</v>
      </c>
      <c r="AR6" s="52"/>
      <c r="AS6" s="52">
        <v>1005.4</v>
      </c>
      <c r="AT6" s="52"/>
      <c r="AU6" s="56">
        <v>1004.4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ESE02</v>
      </c>
      <c r="BE6" s="177" t="s">
        <v>348</v>
      </c>
      <c r="BF6" s="181">
        <v>2</v>
      </c>
      <c r="BG6" s="114">
        <f t="shared" si="5"/>
        <v>27.9</v>
      </c>
      <c r="BH6" s="115">
        <f t="shared" si="6"/>
        <v>32.299999999999997</v>
      </c>
      <c r="BI6" s="450"/>
      <c r="BJ6" s="451" t="s">
        <v>287</v>
      </c>
      <c r="BK6" s="451"/>
      <c r="BL6" s="451" t="s">
        <v>312</v>
      </c>
      <c r="BM6" s="451"/>
      <c r="BN6" s="451" t="s">
        <v>340</v>
      </c>
      <c r="BO6" s="451"/>
      <c r="BP6" s="452" t="s">
        <v>321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24.7</v>
      </c>
      <c r="G7" s="51"/>
      <c r="H7" s="51">
        <v>25.6</v>
      </c>
      <c r="I7" s="51"/>
      <c r="J7" s="51">
        <v>35.4</v>
      </c>
      <c r="K7" s="51"/>
      <c r="L7" s="51">
        <v>30.6</v>
      </c>
      <c r="M7" s="88">
        <f t="shared" si="0"/>
        <v>29.074999999999996</v>
      </c>
      <c r="N7" s="51">
        <v>24.6</v>
      </c>
      <c r="O7" s="76">
        <v>35.799999999999997</v>
      </c>
      <c r="P7" s="41">
        <v>0.1</v>
      </c>
      <c r="Q7" s="41">
        <v>0.1</v>
      </c>
      <c r="R7" s="41">
        <v>0.1</v>
      </c>
      <c r="S7" s="41">
        <v>0.1</v>
      </c>
      <c r="T7" s="38">
        <v>0.1</v>
      </c>
      <c r="U7" s="41">
        <v>0.1</v>
      </c>
      <c r="V7" s="41"/>
      <c r="W7" s="41" t="s">
        <v>284</v>
      </c>
      <c r="X7" s="41"/>
      <c r="Y7" s="41" t="s">
        <v>284</v>
      </c>
      <c r="Z7" s="41"/>
      <c r="AA7" s="41" t="s">
        <v>336</v>
      </c>
      <c r="AB7" s="41"/>
      <c r="AC7" s="37" t="s">
        <v>313</v>
      </c>
      <c r="AD7" s="52"/>
      <c r="AE7" s="52">
        <v>91.38</v>
      </c>
      <c r="AF7" s="52"/>
      <c r="AG7" s="52">
        <v>91.44</v>
      </c>
      <c r="AH7" s="52"/>
      <c r="AI7" s="52">
        <v>60.17</v>
      </c>
      <c r="AJ7" s="52"/>
      <c r="AK7" s="52">
        <v>75.62</v>
      </c>
      <c r="AL7" s="54">
        <f t="shared" si="1"/>
        <v>79.652500000000003</v>
      </c>
      <c r="AM7" s="54">
        <f t="shared" si="2"/>
        <v>60.17</v>
      </c>
      <c r="AN7" s="55"/>
      <c r="AO7" s="52">
        <v>1008</v>
      </c>
      <c r="AP7" s="52"/>
      <c r="AQ7" s="52">
        <v>1008.6</v>
      </c>
      <c r="AR7" s="52"/>
      <c r="AS7" s="52">
        <v>1004.8</v>
      </c>
      <c r="AT7" s="52"/>
      <c r="AU7" s="56">
        <v>1003.8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2</v>
      </c>
      <c r="BD7" s="51" t="str">
        <f t="shared" si="4"/>
        <v>SE02</v>
      </c>
      <c r="BE7" s="177" t="s">
        <v>303</v>
      </c>
      <c r="BF7" s="181">
        <v>2</v>
      </c>
      <c r="BG7" s="114">
        <f t="shared" si="5"/>
        <v>25.15</v>
      </c>
      <c r="BH7" s="115">
        <f t="shared" si="6"/>
        <v>33</v>
      </c>
      <c r="BI7" s="450"/>
      <c r="BJ7" s="451" t="s">
        <v>287</v>
      </c>
      <c r="BK7" s="451"/>
      <c r="BL7" s="451" t="s">
        <v>312</v>
      </c>
      <c r="BM7" s="451"/>
      <c r="BN7" s="451" t="s">
        <v>321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27.8</v>
      </c>
      <c r="F8" s="51">
        <v>27</v>
      </c>
      <c r="G8" s="51">
        <v>26.1</v>
      </c>
      <c r="H8" s="51">
        <v>26.9</v>
      </c>
      <c r="I8" s="51">
        <v>30.5</v>
      </c>
      <c r="J8" s="51">
        <v>34.5</v>
      </c>
      <c r="K8" s="51">
        <v>33</v>
      </c>
      <c r="L8" s="51">
        <v>31.1</v>
      </c>
      <c r="M8" s="88">
        <f t="shared" si="0"/>
        <v>29.612500000000001</v>
      </c>
      <c r="N8" s="51">
        <v>26</v>
      </c>
      <c r="O8" s="76">
        <v>35.200000000000003</v>
      </c>
      <c r="P8" s="41">
        <v>0.1</v>
      </c>
      <c r="Q8" s="41">
        <v>0.1</v>
      </c>
      <c r="R8" s="41">
        <v>0.1</v>
      </c>
      <c r="S8" s="41">
        <v>0.1</v>
      </c>
      <c r="T8" s="38">
        <v>0.1</v>
      </c>
      <c r="U8" s="41">
        <v>0.1</v>
      </c>
      <c r="V8" s="41" t="s">
        <v>395</v>
      </c>
      <c r="W8" s="41" t="s">
        <v>295</v>
      </c>
      <c r="X8" s="41" t="s">
        <v>425</v>
      </c>
      <c r="Y8" s="41" t="s">
        <v>284</v>
      </c>
      <c r="Z8" s="41" t="s">
        <v>326</v>
      </c>
      <c r="AA8" s="41" t="s">
        <v>292</v>
      </c>
      <c r="AB8" s="41" t="s">
        <v>347</v>
      </c>
      <c r="AC8" s="37" t="s">
        <v>318</v>
      </c>
      <c r="AD8" s="52">
        <v>80.81</v>
      </c>
      <c r="AE8" s="52">
        <v>81.69</v>
      </c>
      <c r="AF8" s="52">
        <v>86.66</v>
      </c>
      <c r="AG8" s="52">
        <v>83.16</v>
      </c>
      <c r="AH8" s="52">
        <v>70.81</v>
      </c>
      <c r="AI8" s="52">
        <v>56.84</v>
      </c>
      <c r="AJ8" s="52">
        <v>69.19</v>
      </c>
      <c r="AK8" s="52">
        <v>73.92</v>
      </c>
      <c r="AL8" s="54">
        <f t="shared" si="1"/>
        <v>75.385000000000005</v>
      </c>
      <c r="AM8" s="54">
        <f t="shared" si="2"/>
        <v>56.84</v>
      </c>
      <c r="AN8" s="55">
        <v>1008.3</v>
      </c>
      <c r="AO8" s="52">
        <v>1007.2</v>
      </c>
      <c r="AP8" s="52">
        <v>1006.3</v>
      </c>
      <c r="AQ8" s="52">
        <v>1007.3</v>
      </c>
      <c r="AR8" s="52">
        <v>1007</v>
      </c>
      <c r="AS8" s="52">
        <v>1005.3</v>
      </c>
      <c r="AT8" s="52">
        <v>1003.5</v>
      </c>
      <c r="AU8" s="56">
        <v>1004.5</v>
      </c>
      <c r="AV8" s="51">
        <f t="shared" si="3"/>
        <v>3</v>
      </c>
      <c r="AW8" s="51">
        <f t="shared" si="3"/>
        <v>1</v>
      </c>
      <c r="AX8" s="51">
        <f t="shared" si="3"/>
        <v>21</v>
      </c>
      <c r="AY8" s="51">
        <f t="shared" si="3"/>
        <v>0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5</v>
      </c>
      <c r="BD8" s="51" t="str">
        <f t="shared" si="4"/>
        <v>WNW21</v>
      </c>
      <c r="BE8" s="177" t="s">
        <v>393</v>
      </c>
      <c r="BF8" s="181">
        <v>21</v>
      </c>
      <c r="BG8" s="114">
        <f t="shared" si="5"/>
        <v>26.950000000000003</v>
      </c>
      <c r="BH8" s="115">
        <f t="shared" si="6"/>
        <v>32.274999999999999</v>
      </c>
      <c r="BI8" s="450" t="s">
        <v>309</v>
      </c>
      <c r="BJ8" s="451" t="s">
        <v>387</v>
      </c>
      <c r="BK8" s="451" t="s">
        <v>287</v>
      </c>
      <c r="BL8" s="451" t="s">
        <v>312</v>
      </c>
      <c r="BM8" s="451" t="s">
        <v>312</v>
      </c>
      <c r="BN8" s="451" t="s">
        <v>312</v>
      </c>
      <c r="BO8" s="451" t="s">
        <v>321</v>
      </c>
      <c r="BP8" s="452" t="s">
        <v>306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25.9</v>
      </c>
      <c r="G9" s="51"/>
      <c r="H9" s="51">
        <v>26.2</v>
      </c>
      <c r="I9" s="51"/>
      <c r="J9" s="51">
        <v>35.299999999999997</v>
      </c>
      <c r="K9" s="51"/>
      <c r="L9" s="51">
        <v>31.2</v>
      </c>
      <c r="M9" s="88">
        <f t="shared" si="0"/>
        <v>29.65</v>
      </c>
      <c r="N9" s="51">
        <v>25.3</v>
      </c>
      <c r="O9" s="76">
        <v>36.299999999999997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94.23</v>
      </c>
      <c r="AF9" s="52"/>
      <c r="AG9" s="52">
        <v>90.93</v>
      </c>
      <c r="AH9" s="52"/>
      <c r="AI9" s="52">
        <v>57.71</v>
      </c>
      <c r="AJ9" s="52"/>
      <c r="AK9" s="52">
        <v>66.819999999999993</v>
      </c>
      <c r="AL9" s="54">
        <f t="shared" si="1"/>
        <v>77.422500000000014</v>
      </c>
      <c r="AM9" s="54">
        <f t="shared" si="2"/>
        <v>57.71</v>
      </c>
      <c r="AN9" s="55"/>
      <c r="AO9" s="52">
        <v>1008.1</v>
      </c>
      <c r="AP9" s="52"/>
      <c r="AQ9" s="52">
        <v>1008</v>
      </c>
      <c r="AR9" s="52"/>
      <c r="AS9" s="52">
        <v>1006.7</v>
      </c>
      <c r="AT9" s="52"/>
      <c r="AU9" s="56">
        <v>1005.1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26.049999999999997</v>
      </c>
      <c r="BH9" s="115">
        <f t="shared" si="6"/>
        <v>33.25</v>
      </c>
      <c r="BI9" s="450"/>
      <c r="BJ9" s="451" t="s">
        <v>320</v>
      </c>
      <c r="BK9" s="451"/>
      <c r="BL9" s="451" t="s">
        <v>325</v>
      </c>
      <c r="BM9" s="451"/>
      <c r="BN9" s="451" t="s">
        <v>293</v>
      </c>
      <c r="BO9" s="451"/>
      <c r="BP9" s="452" t="s">
        <v>293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27.2</v>
      </c>
      <c r="G10" s="51"/>
      <c r="H10" s="51">
        <v>27.1</v>
      </c>
      <c r="I10" s="51"/>
      <c r="J10" s="51">
        <v>33.4</v>
      </c>
      <c r="K10" s="51"/>
      <c r="L10" s="51">
        <v>32</v>
      </c>
      <c r="M10" s="88">
        <f t="shared" si="0"/>
        <v>29.924999999999997</v>
      </c>
      <c r="N10" s="51">
        <v>26.2</v>
      </c>
      <c r="O10" s="76">
        <v>34.4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328</v>
      </c>
      <c r="X10" s="41"/>
      <c r="Y10" s="41" t="s">
        <v>328</v>
      </c>
      <c r="Z10" s="41"/>
      <c r="AA10" s="41" t="s">
        <v>330</v>
      </c>
      <c r="AB10" s="41"/>
      <c r="AC10" s="37" t="s">
        <v>292</v>
      </c>
      <c r="AD10" s="52"/>
      <c r="AE10" s="52">
        <v>87.28</v>
      </c>
      <c r="AF10" s="52"/>
      <c r="AG10" s="52">
        <v>88.85</v>
      </c>
      <c r="AH10" s="52"/>
      <c r="AI10" s="52">
        <v>68.86</v>
      </c>
      <c r="AJ10" s="52"/>
      <c r="AK10" s="52">
        <v>64.239999999999995</v>
      </c>
      <c r="AL10" s="54">
        <f t="shared" si="1"/>
        <v>77.307500000000005</v>
      </c>
      <c r="AM10" s="54">
        <f t="shared" si="2"/>
        <v>64.239999999999995</v>
      </c>
      <c r="AN10" s="55"/>
      <c r="AO10" s="52">
        <v>1008</v>
      </c>
      <c r="AP10" s="52"/>
      <c r="AQ10" s="52">
        <v>1007.2</v>
      </c>
      <c r="AR10" s="52"/>
      <c r="AS10" s="52">
        <v>1006</v>
      </c>
      <c r="AT10" s="52"/>
      <c r="AU10" s="56">
        <v>1004.2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2</v>
      </c>
      <c r="BD10" s="51" t="str">
        <f t="shared" si="4"/>
        <v>SSE03</v>
      </c>
      <c r="BE10" s="177" t="s">
        <v>294</v>
      </c>
      <c r="BF10" s="181">
        <v>3</v>
      </c>
      <c r="BG10" s="114">
        <f t="shared" si="5"/>
        <v>27.15</v>
      </c>
      <c r="BH10" s="115">
        <f t="shared" si="6"/>
        <v>32.700000000000003</v>
      </c>
      <c r="BI10" s="450"/>
      <c r="BJ10" s="451" t="s">
        <v>309</v>
      </c>
      <c r="BK10" s="451"/>
      <c r="BL10" s="451" t="s">
        <v>291</v>
      </c>
      <c r="BM10" s="451"/>
      <c r="BN10" s="451" t="s">
        <v>396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27.6</v>
      </c>
      <c r="G11" s="51"/>
      <c r="H11" s="51">
        <v>27.2</v>
      </c>
      <c r="I11" s="51"/>
      <c r="J11" s="51">
        <v>33.5</v>
      </c>
      <c r="K11" s="51"/>
      <c r="L11" s="51">
        <v>30.4</v>
      </c>
      <c r="M11" s="88">
        <f t="shared" si="0"/>
        <v>29.674999999999997</v>
      </c>
      <c r="N11" s="51">
        <v>25.5</v>
      </c>
      <c r="O11" s="76">
        <v>33.9</v>
      </c>
      <c r="P11" s="41">
        <v>1</v>
      </c>
      <c r="Q11" s="41">
        <v>1</v>
      </c>
      <c r="R11" s="41">
        <v>1</v>
      </c>
      <c r="S11" s="41">
        <v>1</v>
      </c>
      <c r="T11" s="38">
        <v>1</v>
      </c>
      <c r="U11" s="41">
        <v>1</v>
      </c>
      <c r="V11" s="41"/>
      <c r="W11" s="41" t="s">
        <v>391</v>
      </c>
      <c r="X11" s="41"/>
      <c r="Y11" s="41" t="s">
        <v>295</v>
      </c>
      <c r="Z11" s="41"/>
      <c r="AA11" s="41" t="s">
        <v>349</v>
      </c>
      <c r="AB11" s="41"/>
      <c r="AC11" s="37" t="s">
        <v>344</v>
      </c>
      <c r="AD11" s="52"/>
      <c r="AE11" s="52">
        <v>91.02</v>
      </c>
      <c r="AF11" s="52"/>
      <c r="AG11" s="52">
        <v>87.28</v>
      </c>
      <c r="AH11" s="52"/>
      <c r="AI11" s="52">
        <v>68.88</v>
      </c>
      <c r="AJ11" s="52"/>
      <c r="AK11" s="52">
        <v>79.72</v>
      </c>
      <c r="AL11" s="54">
        <f t="shared" ref="AL11" si="7">IF(COUNT(AE11,AG11,AI11,AK11)&gt;2,AVERAGE(AD11:AK11),"")</f>
        <v>81.724999999999994</v>
      </c>
      <c r="AM11" s="54">
        <f t="shared" ref="AM11" si="8">IF(COUNT(AE11,AG11,AI11,AK11)&gt;2,MIN(AD11:AK11),"")</f>
        <v>68.88</v>
      </c>
      <c r="AN11" s="55"/>
      <c r="AO11" s="52">
        <v>1007.8</v>
      </c>
      <c r="AP11" s="52"/>
      <c r="AQ11" s="52">
        <v>1007.6</v>
      </c>
      <c r="AR11" s="52"/>
      <c r="AS11" s="52">
        <v>1006</v>
      </c>
      <c r="AT11" s="52"/>
      <c r="AU11" s="56">
        <v>1005.2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303</v>
      </c>
      <c r="BF11" s="181">
        <v>4</v>
      </c>
      <c r="BG11" s="112">
        <f t="shared" ref="BG11" si="9">IF(COUNT(F11,H11)&gt;=1,AVERAGE(E11:H11),"")</f>
        <v>27.4</v>
      </c>
      <c r="BH11" s="113">
        <f t="shared" ref="BH11" si="10">IF(COUNT(J11,L11)&gt;=1,AVERAGE(I11:L11),"")</f>
        <v>31.95</v>
      </c>
      <c r="BI11" s="462"/>
      <c r="BJ11" s="463" t="s">
        <v>324</v>
      </c>
      <c r="BK11" s="463"/>
      <c r="BL11" s="463" t="s">
        <v>312</v>
      </c>
      <c r="BM11" s="463"/>
      <c r="BN11" s="463" t="s">
        <v>293</v>
      </c>
      <c r="BO11" s="463"/>
      <c r="BP11" s="464" t="s">
        <v>293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24.2</v>
      </c>
      <c r="G12" s="84"/>
      <c r="H12" s="84">
        <v>24.3</v>
      </c>
      <c r="I12" s="84"/>
      <c r="J12" s="84">
        <v>34.4</v>
      </c>
      <c r="K12" s="84"/>
      <c r="L12" s="84">
        <v>27.8</v>
      </c>
      <c r="M12" s="100">
        <f t="shared" si="0"/>
        <v>27.675000000000001</v>
      </c>
      <c r="N12" s="84">
        <v>23.4</v>
      </c>
      <c r="O12" s="85">
        <v>36</v>
      </c>
      <c r="P12" s="57">
        <v>0.6</v>
      </c>
      <c r="Q12" s="57">
        <v>0.6</v>
      </c>
      <c r="R12" s="57">
        <v>0.6</v>
      </c>
      <c r="S12" s="57">
        <v>2</v>
      </c>
      <c r="T12" s="58">
        <v>1.5</v>
      </c>
      <c r="U12" s="57">
        <v>1.5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94.73</v>
      </c>
      <c r="AF12" s="60"/>
      <c r="AG12" s="60">
        <v>93.59</v>
      </c>
      <c r="AH12" s="60"/>
      <c r="AI12" s="60">
        <v>60.66</v>
      </c>
      <c r="AJ12" s="60"/>
      <c r="AK12" s="60">
        <v>88.9</v>
      </c>
      <c r="AL12" s="101">
        <f t="shared" si="1"/>
        <v>84.47</v>
      </c>
      <c r="AM12" s="101">
        <f t="shared" si="2"/>
        <v>60.66</v>
      </c>
      <c r="AN12" s="61"/>
      <c r="AO12" s="60">
        <v>1010.1</v>
      </c>
      <c r="AP12" s="60"/>
      <c r="AQ12" s="60">
        <v>1009.6</v>
      </c>
      <c r="AR12" s="60"/>
      <c r="AS12" s="60">
        <v>1006.4</v>
      </c>
      <c r="AT12" s="60"/>
      <c r="AU12" s="62">
        <v>1006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24.25</v>
      </c>
      <c r="BH12" s="115">
        <f t="shared" ref="BH12:BH25" si="21">IF(COUNT(J12,L12)&gt;=1,AVERAGE(I12:L12),"")</f>
        <v>31.1</v>
      </c>
      <c r="BI12" s="465"/>
      <c r="BJ12" s="466" t="s">
        <v>287</v>
      </c>
      <c r="BK12" s="466"/>
      <c r="BL12" s="466" t="s">
        <v>321</v>
      </c>
      <c r="BM12" s="466"/>
      <c r="BN12" s="466" t="s">
        <v>310</v>
      </c>
      <c r="BO12" s="466"/>
      <c r="BP12" s="467" t="s">
        <v>289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27.7</v>
      </c>
      <c r="F13" s="51">
        <v>25.8</v>
      </c>
      <c r="G13" s="51">
        <v>24.4</v>
      </c>
      <c r="H13" s="51">
        <v>24.2</v>
      </c>
      <c r="I13" s="51">
        <v>31.6</v>
      </c>
      <c r="J13" s="51">
        <v>37.1</v>
      </c>
      <c r="K13" s="51">
        <v>37.5</v>
      </c>
      <c r="L13" s="51">
        <v>35</v>
      </c>
      <c r="M13" s="88">
        <f t="shared" si="0"/>
        <v>30.412500000000001</v>
      </c>
      <c r="N13" s="51">
        <v>24.2</v>
      </c>
      <c r="O13" s="76">
        <v>38.1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352</v>
      </c>
      <c r="AA13" s="41" t="s">
        <v>284</v>
      </c>
      <c r="AB13" s="41" t="s">
        <v>284</v>
      </c>
      <c r="AC13" s="37" t="s">
        <v>284</v>
      </c>
      <c r="AD13" s="52">
        <v>77</v>
      </c>
      <c r="AE13" s="52">
        <v>87.68</v>
      </c>
      <c r="AF13" s="52">
        <v>93.6</v>
      </c>
      <c r="AG13" s="52">
        <v>94.73</v>
      </c>
      <c r="AH13" s="52">
        <v>64.150000000000006</v>
      </c>
      <c r="AI13" s="52">
        <v>43.14</v>
      </c>
      <c r="AJ13" s="52">
        <v>44.04</v>
      </c>
      <c r="AK13" s="52">
        <v>48.13</v>
      </c>
      <c r="AL13" s="54">
        <f t="shared" si="1"/>
        <v>69.058750000000003</v>
      </c>
      <c r="AM13" s="54">
        <f t="shared" si="2"/>
        <v>43.14</v>
      </c>
      <c r="AN13" s="55">
        <v>1008.9</v>
      </c>
      <c r="AO13" s="52">
        <v>1008.7</v>
      </c>
      <c r="AP13" s="52">
        <v>1008.3</v>
      </c>
      <c r="AQ13" s="52">
        <v>1008.8</v>
      </c>
      <c r="AR13" s="52">
        <v>1008.1</v>
      </c>
      <c r="AS13" s="52">
        <v>1005.4</v>
      </c>
      <c r="AT13" s="52">
        <v>1003.3</v>
      </c>
      <c r="AU13" s="56">
        <v>1004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0</v>
      </c>
      <c r="BB13" s="51">
        <f t="shared" si="17"/>
        <v>0</v>
      </c>
      <c r="BC13" s="51">
        <f t="shared" si="18"/>
        <v>0</v>
      </c>
      <c r="BD13" s="51" t="str">
        <f t="shared" si="19"/>
        <v>N01</v>
      </c>
      <c r="BE13" s="177" t="s">
        <v>364</v>
      </c>
      <c r="BF13" s="181">
        <v>1</v>
      </c>
      <c r="BG13" s="114">
        <f t="shared" si="20"/>
        <v>25.525000000000002</v>
      </c>
      <c r="BH13" s="115">
        <f t="shared" si="21"/>
        <v>35.299999999999997</v>
      </c>
      <c r="BI13" s="450" t="s">
        <v>387</v>
      </c>
      <c r="BJ13" s="451" t="s">
        <v>309</v>
      </c>
      <c r="BK13" s="451" t="s">
        <v>331</v>
      </c>
      <c r="BL13" s="451" t="s">
        <v>324</v>
      </c>
      <c r="BM13" s="451" t="s">
        <v>293</v>
      </c>
      <c r="BN13" s="451" t="s">
        <v>321</v>
      </c>
      <c r="BO13" s="451" t="s">
        <v>310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24.8</v>
      </c>
      <c r="G14" s="51"/>
      <c r="H14" s="51">
        <v>25.3</v>
      </c>
      <c r="I14" s="51"/>
      <c r="J14" s="51">
        <v>35.200000000000003</v>
      </c>
      <c r="K14" s="51"/>
      <c r="L14" s="51">
        <v>29.8</v>
      </c>
      <c r="M14" s="88">
        <f t="shared" si="0"/>
        <v>28.775000000000002</v>
      </c>
      <c r="N14" s="51">
        <v>24.5</v>
      </c>
      <c r="O14" s="76">
        <v>36.799999999999997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305</v>
      </c>
      <c r="AB14" s="41"/>
      <c r="AC14" s="37" t="s">
        <v>284</v>
      </c>
      <c r="AD14" s="52"/>
      <c r="AE14" s="52">
        <v>94.18</v>
      </c>
      <c r="AF14" s="52"/>
      <c r="AG14" s="52">
        <v>90.87</v>
      </c>
      <c r="AH14" s="52"/>
      <c r="AI14" s="52">
        <v>53.7</v>
      </c>
      <c r="AJ14" s="52"/>
      <c r="AK14" s="52">
        <v>77.31</v>
      </c>
      <c r="AL14" s="54">
        <f t="shared" si="1"/>
        <v>79.015000000000001</v>
      </c>
      <c r="AM14" s="54">
        <f t="shared" si="2"/>
        <v>53.7</v>
      </c>
      <c r="AN14" s="55"/>
      <c r="AO14" s="52">
        <v>1008.7</v>
      </c>
      <c r="AP14" s="52"/>
      <c r="AQ14" s="52">
        <v>1008.2</v>
      </c>
      <c r="AR14" s="52"/>
      <c r="AS14" s="52">
        <v>1005.4</v>
      </c>
      <c r="AT14" s="52"/>
      <c r="AU14" s="56">
        <v>1004.4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S01</v>
      </c>
      <c r="BE14" s="177" t="s">
        <v>288</v>
      </c>
      <c r="BF14" s="181">
        <v>1</v>
      </c>
      <c r="BG14" s="114">
        <f t="shared" si="20"/>
        <v>25.05</v>
      </c>
      <c r="BH14" s="115">
        <f t="shared" si="21"/>
        <v>32.5</v>
      </c>
      <c r="BI14" s="450"/>
      <c r="BJ14" s="451" t="s">
        <v>331</v>
      </c>
      <c r="BK14" s="451"/>
      <c r="BL14" s="451" t="s">
        <v>296</v>
      </c>
      <c r="BM14" s="451"/>
      <c r="BN14" s="451" t="s">
        <v>310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24.3</v>
      </c>
      <c r="G15" s="51"/>
      <c r="H15" s="51">
        <v>23.3</v>
      </c>
      <c r="I15" s="51"/>
      <c r="J15" s="51">
        <v>34.5</v>
      </c>
      <c r="K15" s="51"/>
      <c r="L15" s="51">
        <v>28.3</v>
      </c>
      <c r="M15" s="88">
        <f t="shared" si="0"/>
        <v>27.599999999999998</v>
      </c>
      <c r="N15" s="51">
        <v>23.2</v>
      </c>
      <c r="O15" s="76">
        <v>36.4</v>
      </c>
      <c r="P15" s="41" t="s">
        <v>301</v>
      </c>
      <c r="Q15" s="41" t="s">
        <v>301</v>
      </c>
      <c r="R15" s="41" t="s">
        <v>301</v>
      </c>
      <c r="S15" s="41">
        <v>0.4</v>
      </c>
      <c r="T15" s="38">
        <v>0.4</v>
      </c>
      <c r="U15" s="41">
        <v>0.4</v>
      </c>
      <c r="V15" s="41"/>
      <c r="W15" s="41" t="s">
        <v>284</v>
      </c>
      <c r="X15" s="41"/>
      <c r="Y15" s="41" t="s">
        <v>284</v>
      </c>
      <c r="Z15" s="41"/>
      <c r="AA15" s="41" t="s">
        <v>338</v>
      </c>
      <c r="AB15" s="41"/>
      <c r="AC15" s="37" t="s">
        <v>284</v>
      </c>
      <c r="AD15" s="52"/>
      <c r="AE15" s="52">
        <v>93.59</v>
      </c>
      <c r="AF15" s="52"/>
      <c r="AG15" s="52">
        <v>91.29</v>
      </c>
      <c r="AH15" s="52"/>
      <c r="AI15" s="52">
        <v>54.83</v>
      </c>
      <c r="AJ15" s="52"/>
      <c r="AK15" s="52">
        <v>86.86</v>
      </c>
      <c r="AL15" s="54">
        <f t="shared" si="1"/>
        <v>81.642499999999998</v>
      </c>
      <c r="AM15" s="54">
        <f t="shared" si="2"/>
        <v>54.83</v>
      </c>
      <c r="AN15" s="55"/>
      <c r="AO15" s="52">
        <v>1006.1</v>
      </c>
      <c r="AP15" s="52"/>
      <c r="AQ15" s="52">
        <v>1006</v>
      </c>
      <c r="AR15" s="52"/>
      <c r="AS15" s="52">
        <v>1004.5</v>
      </c>
      <c r="AT15" s="52"/>
      <c r="AU15" s="56">
        <v>1002.7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0</v>
      </c>
      <c r="BD15" s="51" t="str">
        <f t="shared" si="19"/>
        <v>SW03</v>
      </c>
      <c r="BE15" s="177" t="s">
        <v>297</v>
      </c>
      <c r="BF15" s="181">
        <v>3</v>
      </c>
      <c r="BG15" s="114">
        <f t="shared" si="20"/>
        <v>23.8</v>
      </c>
      <c r="BH15" s="115">
        <f t="shared" si="21"/>
        <v>31.4</v>
      </c>
      <c r="BI15" s="450"/>
      <c r="BJ15" s="451" t="s">
        <v>331</v>
      </c>
      <c r="BK15" s="451"/>
      <c r="BL15" s="451" t="s">
        <v>289</v>
      </c>
      <c r="BM15" s="451"/>
      <c r="BN15" s="451" t="s">
        <v>310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25.3</v>
      </c>
      <c r="G16" s="51"/>
      <c r="H16" s="51">
        <v>25.1</v>
      </c>
      <c r="I16" s="51"/>
      <c r="J16" s="51">
        <v>37.799999999999997</v>
      </c>
      <c r="K16" s="51"/>
      <c r="L16" s="51">
        <v>30.7</v>
      </c>
      <c r="M16" s="88">
        <f t="shared" si="0"/>
        <v>29.725000000000001</v>
      </c>
      <c r="N16" s="51">
        <v>24.9</v>
      </c>
      <c r="O16" s="76">
        <v>39.5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390</v>
      </c>
      <c r="X16" s="41"/>
      <c r="Y16" s="41" t="s">
        <v>398</v>
      </c>
      <c r="Z16" s="41"/>
      <c r="AA16" s="41" t="s">
        <v>290</v>
      </c>
      <c r="AB16" s="41"/>
      <c r="AC16" s="37" t="s">
        <v>406</v>
      </c>
      <c r="AD16" s="52"/>
      <c r="AE16" s="52">
        <v>90.87</v>
      </c>
      <c r="AF16" s="52"/>
      <c r="AG16" s="52">
        <v>93.07</v>
      </c>
      <c r="AH16" s="52"/>
      <c r="AI16" s="52">
        <v>45.74</v>
      </c>
      <c r="AJ16" s="52"/>
      <c r="AK16" s="52">
        <v>74.3</v>
      </c>
      <c r="AL16" s="54">
        <f t="shared" si="1"/>
        <v>75.995000000000005</v>
      </c>
      <c r="AM16" s="54">
        <f t="shared" si="2"/>
        <v>45.74</v>
      </c>
      <c r="AN16" s="55"/>
      <c r="AO16" s="52">
        <v>1009.9</v>
      </c>
      <c r="AP16" s="52"/>
      <c r="AQ16" s="52">
        <v>1009.7</v>
      </c>
      <c r="AR16" s="52"/>
      <c r="AS16" s="52">
        <v>1006.7</v>
      </c>
      <c r="AT16" s="52"/>
      <c r="AU16" s="56">
        <v>1005.3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2</v>
      </c>
      <c r="BB16" s="51" t="str">
        <f t="shared" si="17"/>
        <v/>
      </c>
      <c r="BC16" s="51">
        <f t="shared" si="18"/>
        <v>2</v>
      </c>
      <c r="BD16" s="51" t="str">
        <f t="shared" si="19"/>
        <v>WNW02</v>
      </c>
      <c r="BE16" s="177" t="s">
        <v>393</v>
      </c>
      <c r="BF16" s="181">
        <v>2</v>
      </c>
      <c r="BG16" s="114">
        <f t="shared" si="20"/>
        <v>25.200000000000003</v>
      </c>
      <c r="BH16" s="115">
        <f t="shared" si="21"/>
        <v>34.25</v>
      </c>
      <c r="BI16" s="450"/>
      <c r="BJ16" s="451" t="s">
        <v>309</v>
      </c>
      <c r="BK16" s="451"/>
      <c r="BL16" s="451" t="s">
        <v>312</v>
      </c>
      <c r="BM16" s="451"/>
      <c r="BN16" s="451" t="s">
        <v>353</v>
      </c>
      <c r="BO16" s="451"/>
      <c r="BP16" s="452" t="s">
        <v>331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26</v>
      </c>
      <c r="F17" s="51">
        <v>25.8</v>
      </c>
      <c r="G17" s="51">
        <v>25.6</v>
      </c>
      <c r="H17" s="51">
        <v>26.4</v>
      </c>
      <c r="I17" s="51">
        <v>31.8</v>
      </c>
      <c r="J17" s="51">
        <v>35.299999999999997</v>
      </c>
      <c r="K17" s="51">
        <v>34</v>
      </c>
      <c r="L17" s="51">
        <v>29.6</v>
      </c>
      <c r="M17" s="88">
        <f t="shared" si="0"/>
        <v>29.312500000000004</v>
      </c>
      <c r="N17" s="51">
        <v>25</v>
      </c>
      <c r="O17" s="76">
        <v>35.5</v>
      </c>
      <c r="P17" s="41" t="s">
        <v>301</v>
      </c>
      <c r="Q17" s="41" t="s">
        <v>301</v>
      </c>
      <c r="R17" s="41" t="s">
        <v>301</v>
      </c>
      <c r="S17" s="41">
        <v>3</v>
      </c>
      <c r="T17" s="38">
        <v>2.8</v>
      </c>
      <c r="U17" s="41">
        <v>2.8</v>
      </c>
      <c r="V17" s="41" t="s">
        <v>327</v>
      </c>
      <c r="W17" s="41" t="s">
        <v>402</v>
      </c>
      <c r="X17" s="41" t="s">
        <v>323</v>
      </c>
      <c r="Y17" s="41" t="s">
        <v>380</v>
      </c>
      <c r="Z17" s="41" t="s">
        <v>295</v>
      </c>
      <c r="AA17" s="41" t="s">
        <v>313</v>
      </c>
      <c r="AB17" s="41" t="s">
        <v>347</v>
      </c>
      <c r="AC17" s="37" t="s">
        <v>344</v>
      </c>
      <c r="AD17" s="52">
        <v>88.23</v>
      </c>
      <c r="AE17" s="52">
        <v>90.9</v>
      </c>
      <c r="AF17" s="52">
        <v>94.78</v>
      </c>
      <c r="AG17" s="52">
        <v>94.25</v>
      </c>
      <c r="AH17" s="52">
        <v>69.790000000000006</v>
      </c>
      <c r="AI17" s="52">
        <v>59.79</v>
      </c>
      <c r="AJ17" s="52">
        <v>65.040000000000006</v>
      </c>
      <c r="AK17" s="52">
        <v>85.46</v>
      </c>
      <c r="AL17" s="54">
        <f t="shared" si="1"/>
        <v>81.03</v>
      </c>
      <c r="AM17" s="54">
        <f t="shared" si="2"/>
        <v>59.79</v>
      </c>
      <c r="AN17" s="55">
        <v>1008</v>
      </c>
      <c r="AO17" s="52">
        <v>1007.2</v>
      </c>
      <c r="AP17" s="52">
        <v>1006.4</v>
      </c>
      <c r="AQ17" s="52">
        <v>1007.1</v>
      </c>
      <c r="AR17" s="52">
        <v>1007.3</v>
      </c>
      <c r="AS17" s="52">
        <v>1005.7</v>
      </c>
      <c r="AT17" s="52">
        <v>1003.7</v>
      </c>
      <c r="AU17" s="56">
        <v>1004.9</v>
      </c>
      <c r="AV17" s="51">
        <f t="shared" si="11"/>
        <v>2</v>
      </c>
      <c r="AW17" s="51">
        <f t="shared" si="12"/>
        <v>1</v>
      </c>
      <c r="AX17" s="51">
        <f t="shared" si="13"/>
        <v>1</v>
      </c>
      <c r="AY17" s="51">
        <f t="shared" si="14"/>
        <v>2</v>
      </c>
      <c r="AZ17" s="51">
        <f t="shared" si="15"/>
        <v>1</v>
      </c>
      <c r="BA17" s="51">
        <f t="shared" si="16"/>
        <v>2</v>
      </c>
      <c r="BB17" s="51">
        <f t="shared" si="17"/>
        <v>3</v>
      </c>
      <c r="BC17" s="51">
        <f t="shared" si="18"/>
        <v>3</v>
      </c>
      <c r="BD17" s="51" t="str">
        <f t="shared" si="19"/>
        <v>ESE03</v>
      </c>
      <c r="BE17" s="177" t="s">
        <v>348</v>
      </c>
      <c r="BF17" s="181">
        <v>3</v>
      </c>
      <c r="BG17" s="114">
        <f t="shared" si="20"/>
        <v>25.950000000000003</v>
      </c>
      <c r="BH17" s="115">
        <f t="shared" si="21"/>
        <v>32.674999999999997</v>
      </c>
      <c r="BI17" s="450" t="s">
        <v>321</v>
      </c>
      <c r="BJ17" s="451" t="s">
        <v>375</v>
      </c>
      <c r="BK17" s="451" t="s">
        <v>322</v>
      </c>
      <c r="BL17" s="451" t="s">
        <v>321</v>
      </c>
      <c r="BM17" s="451" t="s">
        <v>312</v>
      </c>
      <c r="BN17" s="451" t="s">
        <v>366</v>
      </c>
      <c r="BO17" s="451" t="s">
        <v>353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26</v>
      </c>
      <c r="G18" s="51"/>
      <c r="H18" s="51">
        <v>26.3</v>
      </c>
      <c r="I18" s="51"/>
      <c r="J18" s="51">
        <v>35.200000000000003</v>
      </c>
      <c r="K18" s="51"/>
      <c r="L18" s="51">
        <v>28.3</v>
      </c>
      <c r="M18" s="88">
        <f t="shared" si="0"/>
        <v>28.95</v>
      </c>
      <c r="N18" s="51">
        <v>25.4</v>
      </c>
      <c r="O18" s="76">
        <v>36.1</v>
      </c>
      <c r="P18" s="41" t="s">
        <v>301</v>
      </c>
      <c r="Q18" s="41" t="s">
        <v>301</v>
      </c>
      <c r="R18" s="41" t="s">
        <v>301</v>
      </c>
      <c r="S18" s="41">
        <v>1</v>
      </c>
      <c r="T18" s="38">
        <v>1.2</v>
      </c>
      <c r="U18" s="41">
        <v>1.2</v>
      </c>
      <c r="V18" s="41"/>
      <c r="W18" s="41" t="s">
        <v>284</v>
      </c>
      <c r="X18" s="41"/>
      <c r="Y18" s="41" t="s">
        <v>352</v>
      </c>
      <c r="Z18" s="41"/>
      <c r="AA18" s="41" t="s">
        <v>313</v>
      </c>
      <c r="AB18" s="41"/>
      <c r="AC18" s="37" t="s">
        <v>305</v>
      </c>
      <c r="AD18" s="52"/>
      <c r="AE18" s="52">
        <v>94.23</v>
      </c>
      <c r="AF18" s="52"/>
      <c r="AG18" s="52">
        <v>90.93</v>
      </c>
      <c r="AH18" s="52"/>
      <c r="AI18" s="52">
        <v>54.35</v>
      </c>
      <c r="AJ18" s="52"/>
      <c r="AK18" s="52">
        <v>81.36</v>
      </c>
      <c r="AL18" s="54">
        <f t="shared" si="1"/>
        <v>80.217500000000001</v>
      </c>
      <c r="AM18" s="54">
        <f t="shared" si="2"/>
        <v>54.35</v>
      </c>
      <c r="AN18" s="55"/>
      <c r="AO18" s="52">
        <v>1008.6</v>
      </c>
      <c r="AP18" s="52"/>
      <c r="AQ18" s="52">
        <v>1008.4</v>
      </c>
      <c r="AR18" s="52"/>
      <c r="AS18" s="52">
        <v>1006.3</v>
      </c>
      <c r="AT18" s="52"/>
      <c r="AU18" s="56">
        <v>1005.4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1</v>
      </c>
      <c r="BD18" s="51" t="str">
        <f t="shared" si="19"/>
        <v>SW02</v>
      </c>
      <c r="BE18" s="177" t="s">
        <v>297</v>
      </c>
      <c r="BF18" s="181">
        <v>2</v>
      </c>
      <c r="BG18" s="114">
        <f t="shared" si="20"/>
        <v>26.15</v>
      </c>
      <c r="BH18" s="115">
        <f t="shared" si="21"/>
        <v>31.75</v>
      </c>
      <c r="BI18" s="450"/>
      <c r="BJ18" s="451" t="s">
        <v>331</v>
      </c>
      <c r="BK18" s="451"/>
      <c r="BL18" s="451" t="s">
        <v>310</v>
      </c>
      <c r="BM18" s="451"/>
      <c r="BN18" s="451" t="s">
        <v>353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27.5</v>
      </c>
      <c r="F19" s="51">
        <v>27</v>
      </c>
      <c r="G19" s="51">
        <v>26.3</v>
      </c>
      <c r="H19" s="51">
        <v>25.9</v>
      </c>
      <c r="I19" s="51">
        <v>29.4</v>
      </c>
      <c r="J19" s="51">
        <v>31.9</v>
      </c>
      <c r="K19" s="51">
        <v>33.200000000000003</v>
      </c>
      <c r="L19" s="51">
        <v>30</v>
      </c>
      <c r="M19" s="88">
        <f t="shared" si="0"/>
        <v>28.9</v>
      </c>
      <c r="N19" s="51">
        <v>25.8</v>
      </c>
      <c r="O19" s="76">
        <v>33.200000000000003</v>
      </c>
      <c r="P19" s="41">
        <v>1</v>
      </c>
      <c r="Q19" s="41">
        <v>1</v>
      </c>
      <c r="R19" s="41">
        <v>1</v>
      </c>
      <c r="S19" s="41">
        <v>1</v>
      </c>
      <c r="T19" s="38">
        <v>1.2</v>
      </c>
      <c r="U19" s="41">
        <v>1.2</v>
      </c>
      <c r="V19" s="41" t="s">
        <v>292</v>
      </c>
      <c r="W19" s="41" t="s">
        <v>367</v>
      </c>
      <c r="X19" s="41" t="s">
        <v>315</v>
      </c>
      <c r="Y19" s="41" t="s">
        <v>323</v>
      </c>
      <c r="Z19" s="41" t="s">
        <v>352</v>
      </c>
      <c r="AA19" s="41" t="s">
        <v>400</v>
      </c>
      <c r="AB19" s="41" t="s">
        <v>336</v>
      </c>
      <c r="AC19" s="37" t="s">
        <v>307</v>
      </c>
      <c r="AD19" s="52">
        <v>89.41</v>
      </c>
      <c r="AE19" s="52">
        <v>91.52</v>
      </c>
      <c r="AF19" s="52">
        <v>90.93</v>
      </c>
      <c r="AG19" s="52">
        <v>94.23</v>
      </c>
      <c r="AH19" s="52">
        <v>80.06</v>
      </c>
      <c r="AI19" s="52">
        <v>76.260000000000005</v>
      </c>
      <c r="AJ19" s="52">
        <v>74.7</v>
      </c>
      <c r="AK19" s="52">
        <v>88.04</v>
      </c>
      <c r="AL19" s="54">
        <f t="shared" si="1"/>
        <v>85.643750000000011</v>
      </c>
      <c r="AM19" s="54">
        <f t="shared" si="2"/>
        <v>74.7</v>
      </c>
      <c r="AN19" s="55">
        <v>1009.7</v>
      </c>
      <c r="AO19" s="52">
        <v>1010</v>
      </c>
      <c r="AP19" s="52">
        <v>1008.8</v>
      </c>
      <c r="AQ19" s="52">
        <v>1008.6</v>
      </c>
      <c r="AR19" s="52">
        <v>1008.9</v>
      </c>
      <c r="AS19" s="52">
        <v>1008.1</v>
      </c>
      <c r="AT19" s="52">
        <v>1005.7</v>
      </c>
      <c r="AU19" s="56">
        <v>1006.2</v>
      </c>
      <c r="AV19" s="51">
        <f t="shared" si="11"/>
        <v>2</v>
      </c>
      <c r="AW19" s="51">
        <f t="shared" si="12"/>
        <v>4</v>
      </c>
      <c r="AX19" s="51">
        <f t="shared" si="13"/>
        <v>3</v>
      </c>
      <c r="AY19" s="51">
        <f t="shared" si="14"/>
        <v>1</v>
      </c>
      <c r="AZ19" s="51">
        <f t="shared" si="15"/>
        <v>1</v>
      </c>
      <c r="BA19" s="51">
        <f t="shared" si="16"/>
        <v>1</v>
      </c>
      <c r="BB19" s="51">
        <f t="shared" si="17"/>
        <v>2</v>
      </c>
      <c r="BC19" s="51">
        <f t="shared" si="18"/>
        <v>4</v>
      </c>
      <c r="BD19" s="51" t="str">
        <f t="shared" si="19"/>
        <v>NW04</v>
      </c>
      <c r="BE19" s="177" t="s">
        <v>342</v>
      </c>
      <c r="BF19" s="181">
        <v>4</v>
      </c>
      <c r="BG19" s="114">
        <f t="shared" si="20"/>
        <v>26.674999999999997</v>
      </c>
      <c r="BH19" s="115">
        <f t="shared" si="21"/>
        <v>31.125</v>
      </c>
      <c r="BI19" s="450" t="s">
        <v>377</v>
      </c>
      <c r="BJ19" s="451" t="s">
        <v>310</v>
      </c>
      <c r="BK19" s="451" t="s">
        <v>321</v>
      </c>
      <c r="BL19" s="451" t="s">
        <v>366</v>
      </c>
      <c r="BM19" s="451" t="s">
        <v>321</v>
      </c>
      <c r="BN19" s="451" t="s">
        <v>392</v>
      </c>
      <c r="BO19" s="451" t="s">
        <v>293</v>
      </c>
      <c r="BP19" s="452" t="s">
        <v>289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28.2</v>
      </c>
      <c r="F20" s="81">
        <v>27.3</v>
      </c>
      <c r="G20" s="81">
        <v>26.8</v>
      </c>
      <c r="H20" s="81">
        <v>27.6</v>
      </c>
      <c r="I20" s="81">
        <v>33</v>
      </c>
      <c r="J20" s="81">
        <v>35</v>
      </c>
      <c r="K20" s="81">
        <v>33.4</v>
      </c>
      <c r="L20" s="81">
        <v>29.9</v>
      </c>
      <c r="M20" s="98">
        <f t="shared" si="0"/>
        <v>30.150000000000002</v>
      </c>
      <c r="N20" s="81">
        <v>26.6</v>
      </c>
      <c r="O20" s="82">
        <v>36</v>
      </c>
      <c r="P20" s="63">
        <v>5</v>
      </c>
      <c r="Q20" s="63">
        <v>5</v>
      </c>
      <c r="R20" s="63">
        <v>5</v>
      </c>
      <c r="S20" s="63">
        <v>12</v>
      </c>
      <c r="T20" s="64">
        <v>12.1</v>
      </c>
      <c r="U20" s="63">
        <v>12.1</v>
      </c>
      <c r="V20" s="63" t="s">
        <v>319</v>
      </c>
      <c r="W20" s="63" t="s">
        <v>284</v>
      </c>
      <c r="X20" s="63" t="s">
        <v>391</v>
      </c>
      <c r="Y20" s="63" t="s">
        <v>305</v>
      </c>
      <c r="Z20" s="63" t="s">
        <v>352</v>
      </c>
      <c r="AA20" s="63" t="s">
        <v>351</v>
      </c>
      <c r="AB20" s="63" t="s">
        <v>290</v>
      </c>
      <c r="AC20" s="65" t="s">
        <v>369</v>
      </c>
      <c r="AD20" s="66">
        <v>92.13</v>
      </c>
      <c r="AE20" s="66">
        <v>87.81</v>
      </c>
      <c r="AF20" s="66">
        <v>94.27</v>
      </c>
      <c r="AG20" s="66">
        <v>86.28</v>
      </c>
      <c r="AH20" s="66">
        <v>61.44</v>
      </c>
      <c r="AI20" s="66">
        <v>61.16</v>
      </c>
      <c r="AJ20" s="66">
        <v>59.01</v>
      </c>
      <c r="AK20" s="66">
        <v>83.5</v>
      </c>
      <c r="AL20" s="99">
        <f t="shared" si="1"/>
        <v>78.2</v>
      </c>
      <c r="AM20" s="99">
        <f t="shared" si="2"/>
        <v>59.01</v>
      </c>
      <c r="AN20" s="67">
        <v>1009</v>
      </c>
      <c r="AO20" s="66">
        <v>1007.9</v>
      </c>
      <c r="AP20" s="66">
        <v>1007.2</v>
      </c>
      <c r="AQ20" s="66">
        <v>1007.6</v>
      </c>
      <c r="AR20" s="66">
        <v>1007.7</v>
      </c>
      <c r="AS20" s="66">
        <v>1006.2</v>
      </c>
      <c r="AT20" s="66">
        <v>1004.7</v>
      </c>
      <c r="AU20" s="68">
        <v>1005.4</v>
      </c>
      <c r="AV20" s="81">
        <f t="shared" si="11"/>
        <v>1</v>
      </c>
      <c r="AW20" s="81">
        <f t="shared" si="12"/>
        <v>0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2</v>
      </c>
      <c r="BC20" s="81">
        <f t="shared" si="18"/>
        <v>2</v>
      </c>
      <c r="BD20" s="81" t="str">
        <f t="shared" si="19"/>
        <v>E02</v>
      </c>
      <c r="BE20" s="178" t="s">
        <v>389</v>
      </c>
      <c r="BF20" s="182">
        <v>2</v>
      </c>
      <c r="BG20" s="114">
        <f t="shared" si="20"/>
        <v>27.475000000000001</v>
      </c>
      <c r="BH20" s="115">
        <f t="shared" si="21"/>
        <v>32.825000000000003</v>
      </c>
      <c r="BI20" s="462" t="s">
        <v>287</v>
      </c>
      <c r="BJ20" s="463" t="s">
        <v>285</v>
      </c>
      <c r="BK20" s="463" t="s">
        <v>285</v>
      </c>
      <c r="BL20" s="463" t="s">
        <v>287</v>
      </c>
      <c r="BM20" s="463" t="s">
        <v>285</v>
      </c>
      <c r="BN20" s="463" t="s">
        <v>287</v>
      </c>
      <c r="BO20" s="463" t="s">
        <v>324</v>
      </c>
      <c r="BP20" s="464" t="s">
        <v>312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27.5</v>
      </c>
      <c r="F21" s="84">
        <v>26.4</v>
      </c>
      <c r="G21" s="84">
        <v>25.9</v>
      </c>
      <c r="H21" s="84">
        <v>25.2</v>
      </c>
      <c r="I21" s="84">
        <v>32</v>
      </c>
      <c r="J21" s="84">
        <v>36.299999999999997</v>
      </c>
      <c r="K21" s="84">
        <v>35.5</v>
      </c>
      <c r="L21" s="84">
        <v>31.3</v>
      </c>
      <c r="M21" s="100">
        <f t="shared" si="0"/>
        <v>30.012500000000003</v>
      </c>
      <c r="N21" s="84">
        <v>25.1</v>
      </c>
      <c r="O21" s="85">
        <v>37.6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284</v>
      </c>
      <c r="Y21" s="57" t="s">
        <v>319</v>
      </c>
      <c r="Z21" s="57" t="s">
        <v>295</v>
      </c>
      <c r="AA21" s="57" t="s">
        <v>313</v>
      </c>
      <c r="AB21" s="57" t="s">
        <v>302</v>
      </c>
      <c r="AC21" s="59" t="s">
        <v>323</v>
      </c>
      <c r="AD21" s="60">
        <v>96.54</v>
      </c>
      <c r="AE21" s="60">
        <v>98.24</v>
      </c>
      <c r="AF21" s="60">
        <v>98.24</v>
      </c>
      <c r="AG21" s="60">
        <v>97.06</v>
      </c>
      <c r="AH21" s="60">
        <v>65.010000000000005</v>
      </c>
      <c r="AI21" s="60">
        <v>46.18</v>
      </c>
      <c r="AJ21" s="60">
        <v>51.88</v>
      </c>
      <c r="AK21" s="60">
        <v>75.28</v>
      </c>
      <c r="AL21" s="101">
        <f t="shared" si="1"/>
        <v>78.553749999999994</v>
      </c>
      <c r="AM21" s="101">
        <f t="shared" si="2"/>
        <v>46.18</v>
      </c>
      <c r="AN21" s="61">
        <v>1007.7</v>
      </c>
      <c r="AO21" s="60">
        <v>1007.5</v>
      </c>
      <c r="AP21" s="60">
        <v>1006.7</v>
      </c>
      <c r="AQ21" s="60">
        <v>1007.6</v>
      </c>
      <c r="AR21" s="60">
        <v>1006.5</v>
      </c>
      <c r="AS21" s="60">
        <v>1004.7</v>
      </c>
      <c r="AT21" s="60">
        <v>1003</v>
      </c>
      <c r="AU21" s="62">
        <v>1003.6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2</v>
      </c>
      <c r="BB21" s="84">
        <f t="shared" si="17"/>
        <v>1</v>
      </c>
      <c r="BC21" s="84">
        <f t="shared" si="18"/>
        <v>1</v>
      </c>
      <c r="BD21" s="84" t="str">
        <f t="shared" si="19"/>
        <v>SW02</v>
      </c>
      <c r="BE21" s="179" t="s">
        <v>297</v>
      </c>
      <c r="BF21" s="183">
        <v>2</v>
      </c>
      <c r="BG21" s="110">
        <f t="shared" si="20"/>
        <v>26.25</v>
      </c>
      <c r="BH21" s="111">
        <f t="shared" si="21"/>
        <v>33.774999999999999</v>
      </c>
      <c r="BI21" s="450" t="s">
        <v>309</v>
      </c>
      <c r="BJ21" s="451" t="s">
        <v>309</v>
      </c>
      <c r="BK21" s="451" t="s">
        <v>309</v>
      </c>
      <c r="BL21" s="451" t="s">
        <v>331</v>
      </c>
      <c r="BM21" s="451" t="s">
        <v>321</v>
      </c>
      <c r="BN21" s="451" t="s">
        <v>321</v>
      </c>
      <c r="BO21" s="451" t="s">
        <v>331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28.2</v>
      </c>
      <c r="F22" s="51">
        <v>28</v>
      </c>
      <c r="G22" s="51">
        <v>27.4</v>
      </c>
      <c r="H22" s="51">
        <v>28</v>
      </c>
      <c r="I22" s="51">
        <v>30.5</v>
      </c>
      <c r="J22" s="51">
        <v>35.799999999999997</v>
      </c>
      <c r="K22" s="51">
        <v>33.799999999999997</v>
      </c>
      <c r="L22" s="51">
        <v>30.6</v>
      </c>
      <c r="M22" s="88">
        <f t="shared" si="0"/>
        <v>30.287499999999998</v>
      </c>
      <c r="N22" s="51">
        <v>27.2</v>
      </c>
      <c r="O22" s="76">
        <v>35.799999999999997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295</v>
      </c>
      <c r="W22" s="41" t="s">
        <v>359</v>
      </c>
      <c r="X22" s="41" t="s">
        <v>284</v>
      </c>
      <c r="Y22" s="41" t="s">
        <v>390</v>
      </c>
      <c r="Z22" s="41" t="s">
        <v>313</v>
      </c>
      <c r="AA22" s="41" t="s">
        <v>416</v>
      </c>
      <c r="AB22" s="41" t="s">
        <v>351</v>
      </c>
      <c r="AC22" s="37" t="s">
        <v>304</v>
      </c>
      <c r="AD22" s="52">
        <v>82.32</v>
      </c>
      <c r="AE22" s="52">
        <v>85.81</v>
      </c>
      <c r="AF22" s="52">
        <v>88.87</v>
      </c>
      <c r="AG22" s="52">
        <v>86.83</v>
      </c>
      <c r="AH22" s="52">
        <v>70.38</v>
      </c>
      <c r="AI22" s="52">
        <v>55.81</v>
      </c>
      <c r="AJ22" s="52">
        <v>59.81</v>
      </c>
      <c r="AK22" s="52">
        <v>72.97</v>
      </c>
      <c r="AL22" s="54">
        <f t="shared" si="1"/>
        <v>75.349999999999994</v>
      </c>
      <c r="AM22" s="54">
        <f t="shared" si="2"/>
        <v>55.81</v>
      </c>
      <c r="AN22" s="55">
        <v>1008.6</v>
      </c>
      <c r="AO22" s="52">
        <v>1007.9</v>
      </c>
      <c r="AP22" s="52">
        <v>1007.4</v>
      </c>
      <c r="AQ22" s="52">
        <v>1007.7</v>
      </c>
      <c r="AR22" s="52">
        <v>1007.7</v>
      </c>
      <c r="AS22" s="52">
        <v>1006.4</v>
      </c>
      <c r="AT22" s="52">
        <v>1004.7</v>
      </c>
      <c r="AU22" s="56">
        <v>1005.3</v>
      </c>
      <c r="AV22" s="51">
        <f t="shared" si="11"/>
        <v>1</v>
      </c>
      <c r="AW22" s="51">
        <f t="shared" si="12"/>
        <v>2</v>
      </c>
      <c r="AX22" s="51">
        <f t="shared" si="13"/>
        <v>0</v>
      </c>
      <c r="AY22" s="51">
        <f t="shared" si="14"/>
        <v>1</v>
      </c>
      <c r="AZ22" s="51">
        <f t="shared" si="15"/>
        <v>2</v>
      </c>
      <c r="BA22" s="51">
        <f t="shared" si="16"/>
        <v>3</v>
      </c>
      <c r="BB22" s="51">
        <f t="shared" si="17"/>
        <v>2</v>
      </c>
      <c r="BC22" s="51">
        <f t="shared" si="18"/>
        <v>1</v>
      </c>
      <c r="BD22" s="51" t="str">
        <f t="shared" si="19"/>
        <v>ENE03</v>
      </c>
      <c r="BE22" s="177" t="s">
        <v>399</v>
      </c>
      <c r="BF22" s="181">
        <v>3</v>
      </c>
      <c r="BG22" s="114">
        <f t="shared" si="20"/>
        <v>27.9</v>
      </c>
      <c r="BH22" s="115">
        <f t="shared" si="21"/>
        <v>32.674999999999997</v>
      </c>
      <c r="BI22" s="450" t="s">
        <v>285</v>
      </c>
      <c r="BJ22" s="451" t="s">
        <v>285</v>
      </c>
      <c r="BK22" s="451" t="s">
        <v>285</v>
      </c>
      <c r="BL22" s="451" t="s">
        <v>325</v>
      </c>
      <c r="BM22" s="451" t="s">
        <v>322</v>
      </c>
      <c r="BN22" s="451" t="s">
        <v>287</v>
      </c>
      <c r="BO22" s="451" t="s">
        <v>287</v>
      </c>
      <c r="BP22" s="452" t="s">
        <v>339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26.2</v>
      </c>
      <c r="G23" s="51"/>
      <c r="H23" s="51">
        <v>26.4</v>
      </c>
      <c r="I23" s="51"/>
      <c r="J23" s="51">
        <v>37.799999999999997</v>
      </c>
      <c r="K23" s="51"/>
      <c r="L23" s="51">
        <v>31.7</v>
      </c>
      <c r="M23" s="88">
        <f t="shared" si="0"/>
        <v>30.524999999999999</v>
      </c>
      <c r="N23" s="51">
        <v>26</v>
      </c>
      <c r="O23" s="76">
        <v>38.799999999999997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355</v>
      </c>
      <c r="Z23" s="41"/>
      <c r="AA23" s="41" t="s">
        <v>356</v>
      </c>
      <c r="AB23" s="41"/>
      <c r="AC23" s="37" t="s">
        <v>284</v>
      </c>
      <c r="AD23" s="52"/>
      <c r="AE23" s="52">
        <v>94.8</v>
      </c>
      <c r="AF23" s="52"/>
      <c r="AG23" s="52">
        <v>94.25</v>
      </c>
      <c r="AH23" s="52"/>
      <c r="AI23" s="52">
        <v>37.200000000000003</v>
      </c>
      <c r="AJ23" s="52"/>
      <c r="AK23" s="52">
        <v>71.44</v>
      </c>
      <c r="AL23" s="54">
        <f t="shared" si="1"/>
        <v>74.422499999999999</v>
      </c>
      <c r="AM23" s="54">
        <f t="shared" si="2"/>
        <v>37.200000000000003</v>
      </c>
      <c r="AN23" s="55"/>
      <c r="AO23" s="52">
        <v>1009</v>
      </c>
      <c r="AP23" s="52"/>
      <c r="AQ23" s="52">
        <v>1009</v>
      </c>
      <c r="AR23" s="52"/>
      <c r="AS23" s="52">
        <v>1005.8</v>
      </c>
      <c r="AT23" s="52"/>
      <c r="AU23" s="56">
        <v>1005.3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1</v>
      </c>
      <c r="AZ23" s="51" t="str">
        <f t="shared" si="15"/>
        <v/>
      </c>
      <c r="BA23" s="51">
        <f t="shared" si="16"/>
        <v>3</v>
      </c>
      <c r="BB23" s="51" t="str">
        <f t="shared" si="17"/>
        <v/>
      </c>
      <c r="BC23" s="51">
        <f t="shared" si="18"/>
        <v>0</v>
      </c>
      <c r="BD23" s="51" t="str">
        <f t="shared" si="19"/>
        <v>S03</v>
      </c>
      <c r="BE23" s="177" t="s">
        <v>288</v>
      </c>
      <c r="BF23" s="181">
        <v>3</v>
      </c>
      <c r="BG23" s="114">
        <f t="shared" si="20"/>
        <v>26.299999999999997</v>
      </c>
      <c r="BH23" s="115">
        <f t="shared" si="21"/>
        <v>34.75</v>
      </c>
      <c r="BI23" s="450"/>
      <c r="BJ23" s="451" t="s">
        <v>309</v>
      </c>
      <c r="BK23" s="451"/>
      <c r="BL23" s="451" t="s">
        <v>387</v>
      </c>
      <c r="BM23" s="451"/>
      <c r="BN23" s="451" t="s">
        <v>321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28.8</v>
      </c>
      <c r="G24" s="51"/>
      <c r="H24" s="51">
        <v>28.7</v>
      </c>
      <c r="I24" s="51"/>
      <c r="J24" s="51">
        <v>34</v>
      </c>
      <c r="K24" s="51"/>
      <c r="L24" s="51">
        <v>30.9</v>
      </c>
      <c r="M24" s="88">
        <f t="shared" si="0"/>
        <v>30.6</v>
      </c>
      <c r="N24" s="51">
        <v>28.1</v>
      </c>
      <c r="O24" s="76">
        <v>34.9</v>
      </c>
      <c r="P24" s="41">
        <v>0.6</v>
      </c>
      <c r="Q24" s="41">
        <v>0.6</v>
      </c>
      <c r="R24" s="41">
        <v>0.6</v>
      </c>
      <c r="S24" s="41">
        <v>0.6</v>
      </c>
      <c r="T24" s="38">
        <v>0.6</v>
      </c>
      <c r="U24" s="41">
        <v>0.6</v>
      </c>
      <c r="V24" s="41"/>
      <c r="W24" s="41" t="s">
        <v>319</v>
      </c>
      <c r="X24" s="41"/>
      <c r="Y24" s="41" t="s">
        <v>302</v>
      </c>
      <c r="Z24" s="41"/>
      <c r="AA24" s="41" t="s">
        <v>369</v>
      </c>
      <c r="AB24" s="41"/>
      <c r="AC24" s="37" t="s">
        <v>330</v>
      </c>
      <c r="AD24" s="52"/>
      <c r="AE24" s="52">
        <v>87.42</v>
      </c>
      <c r="AF24" s="52"/>
      <c r="AG24" s="52">
        <v>92.16</v>
      </c>
      <c r="AH24" s="52"/>
      <c r="AI24" s="52">
        <v>66.2</v>
      </c>
      <c r="AJ24" s="52"/>
      <c r="AK24" s="52">
        <v>81.2</v>
      </c>
      <c r="AL24" s="54">
        <f>IF(COUNT(AE24,AG24,AI24,AK24)&gt;2,AVERAGE(AD24:AK24),"")</f>
        <v>81.74499999999999</v>
      </c>
      <c r="AM24" s="54">
        <f>IF(COUNT(AE24,AG24,AI24,AK24)&gt;2,MIN(AD24:AK24),"")</f>
        <v>66.2</v>
      </c>
      <c r="AN24" s="55"/>
      <c r="AO24" s="52">
        <v>1008.4</v>
      </c>
      <c r="AP24" s="52"/>
      <c r="AQ24" s="52">
        <v>1008.2</v>
      </c>
      <c r="AR24" s="52"/>
      <c r="AS24" s="52">
        <v>1007.1</v>
      </c>
      <c r="AT24" s="52"/>
      <c r="AU24" s="56">
        <v>1007.1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294</v>
      </c>
      <c r="BF24" s="181">
        <v>3</v>
      </c>
      <c r="BG24" s="114">
        <f t="shared" si="20"/>
        <v>28.75</v>
      </c>
      <c r="BH24" s="115">
        <f t="shared" si="21"/>
        <v>32.450000000000003</v>
      </c>
      <c r="BI24" s="450"/>
      <c r="BJ24" s="451" t="s">
        <v>285</v>
      </c>
      <c r="BK24" s="451"/>
      <c r="BL24" s="451" t="s">
        <v>296</v>
      </c>
      <c r="BM24" s="451"/>
      <c r="BN24" s="451" t="s">
        <v>308</v>
      </c>
      <c r="BO24" s="451"/>
      <c r="BP24" s="452" t="s">
        <v>296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27.8</v>
      </c>
      <c r="F25" s="78">
        <v>28.2</v>
      </c>
      <c r="G25" s="78">
        <v>27.5</v>
      </c>
      <c r="H25" s="78">
        <v>28.4</v>
      </c>
      <c r="I25" s="78">
        <v>33.6</v>
      </c>
      <c r="J25" s="78">
        <v>33.4</v>
      </c>
      <c r="K25" s="78">
        <v>32.5</v>
      </c>
      <c r="L25" s="78">
        <v>30.5</v>
      </c>
      <c r="M25" s="89">
        <f t="shared" si="0"/>
        <v>30.237500000000001</v>
      </c>
      <c r="N25" s="78">
        <v>27.3</v>
      </c>
      <c r="O25" s="79">
        <v>34.5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402</v>
      </c>
      <c r="W25" s="69" t="s">
        <v>284</v>
      </c>
      <c r="X25" s="69" t="s">
        <v>284</v>
      </c>
      <c r="Y25" s="69" t="s">
        <v>302</v>
      </c>
      <c r="Z25" s="69" t="s">
        <v>292</v>
      </c>
      <c r="AA25" s="69" t="s">
        <v>426</v>
      </c>
      <c r="AB25" s="69" t="s">
        <v>376</v>
      </c>
      <c r="AC25" s="71" t="s">
        <v>347</v>
      </c>
      <c r="AD25" s="72">
        <v>89.43</v>
      </c>
      <c r="AE25" s="72">
        <v>85.83</v>
      </c>
      <c r="AF25" s="72">
        <v>91.01</v>
      </c>
      <c r="AG25" s="72">
        <v>81.37</v>
      </c>
      <c r="AH25" s="72">
        <v>56.29</v>
      </c>
      <c r="AI25" s="72">
        <v>70.08</v>
      </c>
      <c r="AJ25" s="72">
        <v>69.099999999999994</v>
      </c>
      <c r="AK25" s="72">
        <v>82.11</v>
      </c>
      <c r="AL25" s="87">
        <f t="shared" si="1"/>
        <v>78.152500000000003</v>
      </c>
      <c r="AM25" s="87">
        <f t="shared" si="2"/>
        <v>56.29</v>
      </c>
      <c r="AN25" s="73">
        <v>1007.9</v>
      </c>
      <c r="AO25" s="72">
        <v>1006.9</v>
      </c>
      <c r="AP25" s="72">
        <v>1006.6</v>
      </c>
      <c r="AQ25" s="72">
        <v>1006.9</v>
      </c>
      <c r="AR25" s="72">
        <v>1007.1</v>
      </c>
      <c r="AS25" s="72">
        <v>1006.1</v>
      </c>
      <c r="AT25" s="72">
        <v>1004.5</v>
      </c>
      <c r="AU25" s="74">
        <v>1005.2</v>
      </c>
      <c r="AV25" s="78">
        <f t="shared" ref="AV25:BC25" si="22">IF(RIGHT(V25,2)="","",IF(RIGHT(V25,2)="LG",0,INT(RIGHT(V25,2))))</f>
        <v>1</v>
      </c>
      <c r="AW25" s="78">
        <f t="shared" si="22"/>
        <v>0</v>
      </c>
      <c r="AX25" s="78">
        <f t="shared" si="22"/>
        <v>0</v>
      </c>
      <c r="AY25" s="78">
        <f t="shared" si="22"/>
        <v>1</v>
      </c>
      <c r="AZ25" s="78">
        <f t="shared" si="22"/>
        <v>2</v>
      </c>
      <c r="BA25" s="78">
        <f t="shared" si="22"/>
        <v>5</v>
      </c>
      <c r="BB25" s="78">
        <f t="shared" si="22"/>
        <v>1</v>
      </c>
      <c r="BC25" s="78">
        <f t="shared" si="22"/>
        <v>3</v>
      </c>
      <c r="BD25" s="78" t="str">
        <f>IF(COUNT(AV25:BC25)=0,"",IF(MAX(AV25:BC25)=0,"LG",IF(MAX(AV25:BC25)=0,"",INDEX(V25:AC25,1,MATCH(MAX(AV25:BC25),AV25:BC25,0)))))</f>
        <v>NE05</v>
      </c>
      <c r="BE25" s="180" t="s">
        <v>404</v>
      </c>
      <c r="BF25" s="184">
        <v>5</v>
      </c>
      <c r="BG25" s="203">
        <f t="shared" si="20"/>
        <v>27.975000000000001</v>
      </c>
      <c r="BH25" s="204">
        <f t="shared" si="21"/>
        <v>32.5</v>
      </c>
      <c r="BI25" s="453" t="s">
        <v>285</v>
      </c>
      <c r="BJ25" s="454" t="s">
        <v>285</v>
      </c>
      <c r="BK25" s="454" t="s">
        <v>285</v>
      </c>
      <c r="BL25" s="454" t="s">
        <v>322</v>
      </c>
      <c r="BM25" s="454" t="s">
        <v>403</v>
      </c>
      <c r="BN25" s="454" t="s">
        <v>320</v>
      </c>
      <c r="BO25" s="454" t="s">
        <v>339</v>
      </c>
      <c r="BP25" s="455" t="s">
        <v>321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24.6</v>
      </c>
      <c r="F4" s="41">
        <v>24</v>
      </c>
      <c r="G4" s="41">
        <v>23.6</v>
      </c>
      <c r="H4" s="41">
        <v>24.2</v>
      </c>
      <c r="I4" s="41">
        <v>29</v>
      </c>
      <c r="J4" s="41">
        <v>33.9</v>
      </c>
      <c r="K4" s="41">
        <v>35.5</v>
      </c>
      <c r="L4" s="41">
        <v>24.2</v>
      </c>
      <c r="M4" s="88">
        <f t="shared" ref="M4:M25" si="0">IF(COUNT(F4,H4,J4,L4)&gt;=3,AVERAGE(E4:L4),"")</f>
        <v>27.375</v>
      </c>
      <c r="N4" s="41">
        <v>23.6</v>
      </c>
      <c r="O4" s="53">
        <v>36</v>
      </c>
      <c r="P4" s="41">
        <v>97</v>
      </c>
      <c r="Q4" s="41">
        <v>98</v>
      </c>
      <c r="R4" s="41">
        <v>98</v>
      </c>
      <c r="S4" s="41">
        <v>99</v>
      </c>
      <c r="T4" s="38">
        <v>99</v>
      </c>
      <c r="U4" s="41">
        <v>99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370</v>
      </c>
      <c r="AD4" s="52">
        <v>97.05</v>
      </c>
      <c r="AE4" s="52">
        <v>100</v>
      </c>
      <c r="AF4" s="52">
        <v>100</v>
      </c>
      <c r="AG4" s="52">
        <v>95.3</v>
      </c>
      <c r="AH4" s="52">
        <v>76.27</v>
      </c>
      <c r="AI4" s="52">
        <v>56.02</v>
      </c>
      <c r="AJ4" s="52">
        <v>63.09</v>
      </c>
      <c r="AK4" s="52">
        <v>87.01</v>
      </c>
      <c r="AL4" s="54">
        <f t="shared" ref="AL4:AL25" si="1">IF(COUNT(AE4,AG4,AI4,AK4)&gt;2,AVERAGE(AD4:AK4),"")</f>
        <v>84.342500000000001</v>
      </c>
      <c r="AM4" s="54">
        <f t="shared" ref="AM4:AM25" si="2">IF(COUNT(AE4,AG4,AI4,AK4)&gt;2,MIN(AD4:AK4),"")</f>
        <v>56.02</v>
      </c>
      <c r="AN4" s="55">
        <v>1011.6</v>
      </c>
      <c r="AO4" s="52">
        <v>1008.7</v>
      </c>
      <c r="AP4" s="52">
        <v>1007.9</v>
      </c>
      <c r="AQ4" s="52">
        <v>1008.1</v>
      </c>
      <c r="AR4" s="52">
        <v>1008.3</v>
      </c>
      <c r="AS4" s="52">
        <v>1006.3</v>
      </c>
      <c r="AT4" s="52">
        <v>1004.4</v>
      </c>
      <c r="AU4" s="56">
        <v>1008.1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6</v>
      </c>
      <c r="BD4" s="51" t="str">
        <f t="shared" ref="BD4:BD10" si="4">IF(COUNT(AV4:BC4)=0,"",IF(MAX(AV4:BC4)=0,"LG",IF(MAX(AV4:BC4)=0,"",INDEX(V4:AC4,1,MATCH(MAX(AV4:BC4),AV4:BC4,0)))))</f>
        <v>SW06</v>
      </c>
      <c r="BE4" s="177" t="s">
        <v>297</v>
      </c>
      <c r="BF4" s="181">
        <v>6</v>
      </c>
      <c r="BG4" s="114">
        <f t="shared" ref="BG4:BG10" si="5">IF(COUNT(F4,H4)&gt;=1,AVERAGE(E4:H4),"")</f>
        <v>24.1</v>
      </c>
      <c r="BH4" s="115">
        <f t="shared" ref="BH4:BH10" si="6">IF(COUNT(J4,L4)&gt;=1,AVERAGE(I4:L4),"")</f>
        <v>30.650000000000002</v>
      </c>
      <c r="BI4" s="459" t="s">
        <v>387</v>
      </c>
      <c r="BJ4" s="460" t="s">
        <v>387</v>
      </c>
      <c r="BK4" s="460" t="s">
        <v>387</v>
      </c>
      <c r="BL4" s="460" t="s">
        <v>306</v>
      </c>
      <c r="BM4" s="460" t="s">
        <v>312</v>
      </c>
      <c r="BN4" s="460" t="s">
        <v>285</v>
      </c>
      <c r="BO4" s="460" t="s">
        <v>320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25</v>
      </c>
      <c r="G5" s="41"/>
      <c r="H5" s="41">
        <v>25.6</v>
      </c>
      <c r="I5" s="41"/>
      <c r="J5" s="41">
        <v>32.5</v>
      </c>
      <c r="K5" s="41"/>
      <c r="L5" s="41">
        <v>27.8</v>
      </c>
      <c r="M5" s="88">
        <f t="shared" si="0"/>
        <v>27.724999999999998</v>
      </c>
      <c r="N5" s="41">
        <v>24.9</v>
      </c>
      <c r="O5" s="53">
        <v>34.799999999999997</v>
      </c>
      <c r="P5" s="41">
        <v>34</v>
      </c>
      <c r="Q5" s="41">
        <v>35</v>
      </c>
      <c r="R5" s="41">
        <v>35</v>
      </c>
      <c r="S5" s="41">
        <v>51</v>
      </c>
      <c r="T5" s="38">
        <v>50.8</v>
      </c>
      <c r="U5" s="41">
        <v>50.8</v>
      </c>
      <c r="V5" s="41"/>
      <c r="W5" s="41" t="s">
        <v>313</v>
      </c>
      <c r="X5" s="41"/>
      <c r="Y5" s="41" t="s">
        <v>284</v>
      </c>
      <c r="Z5" s="41"/>
      <c r="AA5" s="41" t="s">
        <v>351</v>
      </c>
      <c r="AB5" s="41"/>
      <c r="AC5" s="37" t="s">
        <v>423</v>
      </c>
      <c r="AD5" s="52"/>
      <c r="AE5" s="52">
        <v>95.33</v>
      </c>
      <c r="AF5" s="52"/>
      <c r="AG5" s="52">
        <v>94.22</v>
      </c>
      <c r="AH5" s="52"/>
      <c r="AI5" s="52">
        <v>73.290000000000006</v>
      </c>
      <c r="AJ5" s="52"/>
      <c r="AK5" s="52">
        <v>85.28</v>
      </c>
      <c r="AL5" s="54">
        <f t="shared" si="1"/>
        <v>87.03</v>
      </c>
      <c r="AM5" s="54">
        <f t="shared" si="2"/>
        <v>73.290000000000006</v>
      </c>
      <c r="AN5" s="55"/>
      <c r="AO5" s="52">
        <v>1008.3</v>
      </c>
      <c r="AP5" s="52"/>
      <c r="AQ5" s="52">
        <v>1008.4</v>
      </c>
      <c r="AR5" s="52"/>
      <c r="AS5" s="52">
        <v>1007.5</v>
      </c>
      <c r="AT5" s="52"/>
      <c r="AU5" s="56">
        <v>1009.5</v>
      </c>
      <c r="AV5" s="51" t="str">
        <f t="shared" si="3"/>
        <v/>
      </c>
      <c r="AW5" s="51">
        <f t="shared" si="3"/>
        <v>2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3</v>
      </c>
      <c r="BD5" s="51" t="str">
        <f t="shared" si="4"/>
        <v>NNW03</v>
      </c>
      <c r="BE5" s="177" t="s">
        <v>360</v>
      </c>
      <c r="BF5" s="181">
        <v>3</v>
      </c>
      <c r="BG5" s="114">
        <f t="shared" si="5"/>
        <v>25.3</v>
      </c>
      <c r="BH5" s="115">
        <f t="shared" si="6"/>
        <v>30.15</v>
      </c>
      <c r="BI5" s="450"/>
      <c r="BJ5" s="451" t="s">
        <v>309</v>
      </c>
      <c r="BK5" s="451"/>
      <c r="BL5" s="451" t="s">
        <v>309</v>
      </c>
      <c r="BM5" s="451"/>
      <c r="BN5" s="451" t="s">
        <v>287</v>
      </c>
      <c r="BO5" s="451"/>
      <c r="BP5" s="452" t="s">
        <v>387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27.4</v>
      </c>
      <c r="G6" s="41"/>
      <c r="H6" s="41">
        <v>27.4</v>
      </c>
      <c r="I6" s="41"/>
      <c r="J6" s="41">
        <v>34.1</v>
      </c>
      <c r="K6" s="41"/>
      <c r="L6" s="41">
        <v>30.4</v>
      </c>
      <c r="M6" s="88">
        <f t="shared" si="0"/>
        <v>29.825000000000003</v>
      </c>
      <c r="N6" s="41">
        <v>26.3</v>
      </c>
      <c r="O6" s="53">
        <v>34.799999999999997</v>
      </c>
      <c r="P6" s="41">
        <v>0.2</v>
      </c>
      <c r="Q6" s="41">
        <v>0.2</v>
      </c>
      <c r="R6" s="41">
        <v>0.2</v>
      </c>
      <c r="S6" s="41">
        <v>0.2</v>
      </c>
      <c r="T6" s="38">
        <v>0.2</v>
      </c>
      <c r="U6" s="41">
        <v>0.2</v>
      </c>
      <c r="V6" s="41"/>
      <c r="W6" s="41" t="s">
        <v>355</v>
      </c>
      <c r="X6" s="41"/>
      <c r="Y6" s="41" t="s">
        <v>390</v>
      </c>
      <c r="Z6" s="41"/>
      <c r="AA6" s="41" t="s">
        <v>305</v>
      </c>
      <c r="AB6" s="41"/>
      <c r="AC6" s="37" t="s">
        <v>371</v>
      </c>
      <c r="AD6" s="52"/>
      <c r="AE6" s="52">
        <v>78.36</v>
      </c>
      <c r="AF6" s="52"/>
      <c r="AG6" s="52">
        <v>76.03</v>
      </c>
      <c r="AH6" s="52"/>
      <c r="AI6" s="52">
        <v>67</v>
      </c>
      <c r="AJ6" s="52"/>
      <c r="AK6" s="52">
        <v>63.9</v>
      </c>
      <c r="AL6" s="54">
        <f t="shared" si="1"/>
        <v>71.322499999999991</v>
      </c>
      <c r="AM6" s="54">
        <f t="shared" si="2"/>
        <v>63.9</v>
      </c>
      <c r="AN6" s="55"/>
      <c r="AO6" s="52">
        <v>1007.3</v>
      </c>
      <c r="AP6" s="52"/>
      <c r="AQ6" s="52">
        <v>1006.9</v>
      </c>
      <c r="AR6" s="52"/>
      <c r="AS6" s="52">
        <v>1006.1</v>
      </c>
      <c r="AT6" s="52"/>
      <c r="AU6" s="56">
        <v>1007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5</v>
      </c>
      <c r="BD6" s="51" t="str">
        <f t="shared" si="4"/>
        <v>NNW05</v>
      </c>
      <c r="BE6" s="177" t="s">
        <v>360</v>
      </c>
      <c r="BF6" s="181">
        <v>5</v>
      </c>
      <c r="BG6" s="114">
        <f t="shared" si="5"/>
        <v>27.4</v>
      </c>
      <c r="BH6" s="115">
        <f t="shared" si="6"/>
        <v>32.25</v>
      </c>
      <c r="BI6" s="450"/>
      <c r="BJ6" s="451" t="s">
        <v>309</v>
      </c>
      <c r="BK6" s="451"/>
      <c r="BL6" s="451" t="s">
        <v>309</v>
      </c>
      <c r="BM6" s="451"/>
      <c r="BN6" s="451" t="s">
        <v>287</v>
      </c>
      <c r="BO6" s="451"/>
      <c r="BP6" s="452" t="s">
        <v>331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24.6</v>
      </c>
      <c r="G7" s="51"/>
      <c r="H7" s="51">
        <v>25.6</v>
      </c>
      <c r="I7" s="51"/>
      <c r="J7" s="51">
        <v>33</v>
      </c>
      <c r="K7" s="51"/>
      <c r="L7" s="51">
        <v>24.8</v>
      </c>
      <c r="M7" s="88">
        <f t="shared" si="0"/>
        <v>27</v>
      </c>
      <c r="N7" s="51">
        <v>24.5</v>
      </c>
      <c r="O7" s="76">
        <v>35</v>
      </c>
      <c r="P7" s="41">
        <v>1</v>
      </c>
      <c r="Q7" s="41">
        <v>1</v>
      </c>
      <c r="R7" s="41">
        <v>1</v>
      </c>
      <c r="S7" s="41">
        <v>10</v>
      </c>
      <c r="T7" s="38">
        <v>9.6999999999999993</v>
      </c>
      <c r="U7" s="41">
        <v>9.6999999999999993</v>
      </c>
      <c r="V7" s="41"/>
      <c r="W7" s="41" t="s">
        <v>284</v>
      </c>
      <c r="X7" s="41"/>
      <c r="Y7" s="41" t="s">
        <v>284</v>
      </c>
      <c r="Z7" s="41"/>
      <c r="AA7" s="41" t="s">
        <v>302</v>
      </c>
      <c r="AB7" s="41"/>
      <c r="AC7" s="37" t="s">
        <v>354</v>
      </c>
      <c r="AD7" s="52"/>
      <c r="AE7" s="52">
        <v>91.37</v>
      </c>
      <c r="AF7" s="52"/>
      <c r="AG7" s="52">
        <v>90.34</v>
      </c>
      <c r="AH7" s="52"/>
      <c r="AI7" s="52">
        <v>66.78</v>
      </c>
      <c r="AJ7" s="52"/>
      <c r="AK7" s="52">
        <v>91.39</v>
      </c>
      <c r="AL7" s="54">
        <f t="shared" si="1"/>
        <v>84.97</v>
      </c>
      <c r="AM7" s="54">
        <f t="shared" si="2"/>
        <v>66.78</v>
      </c>
      <c r="AN7" s="55"/>
      <c r="AO7" s="52">
        <v>1008</v>
      </c>
      <c r="AP7" s="52"/>
      <c r="AQ7" s="52">
        <v>1008.5</v>
      </c>
      <c r="AR7" s="52"/>
      <c r="AS7" s="52">
        <v>1006.5</v>
      </c>
      <c r="AT7" s="52"/>
      <c r="AU7" s="56">
        <v>1007.9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2</v>
      </c>
      <c r="BD7" s="51" t="str">
        <f t="shared" si="4"/>
        <v>NW02</v>
      </c>
      <c r="BE7" s="177" t="s">
        <v>342</v>
      </c>
      <c r="BF7" s="181">
        <v>2</v>
      </c>
      <c r="BG7" s="114">
        <f t="shared" si="5"/>
        <v>25.1</v>
      </c>
      <c r="BH7" s="115">
        <f t="shared" si="6"/>
        <v>28.9</v>
      </c>
      <c r="BI7" s="450"/>
      <c r="BJ7" s="451" t="s">
        <v>309</v>
      </c>
      <c r="BK7" s="451"/>
      <c r="BL7" s="451" t="s">
        <v>309</v>
      </c>
      <c r="BM7" s="451"/>
      <c r="BN7" s="451" t="s">
        <v>320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</v>
      </c>
      <c r="F8" s="51">
        <v>26</v>
      </c>
      <c r="G8" s="51">
        <v>26.3</v>
      </c>
      <c r="H8" s="51">
        <v>26.7</v>
      </c>
      <c r="I8" s="51">
        <v>30.9</v>
      </c>
      <c r="J8" s="51">
        <v>34</v>
      </c>
      <c r="K8" s="51">
        <v>33.700000000000003</v>
      </c>
      <c r="L8" s="51">
        <v>27.9</v>
      </c>
      <c r="M8" s="88">
        <f t="shared" si="0"/>
        <v>29.437500000000004</v>
      </c>
      <c r="N8" s="51">
        <v>26</v>
      </c>
      <c r="O8" s="76">
        <v>35.200000000000003</v>
      </c>
      <c r="P8" s="41">
        <v>0</v>
      </c>
      <c r="Q8" s="41">
        <v>0</v>
      </c>
      <c r="R8" s="41">
        <v>0</v>
      </c>
      <c r="S8" s="41">
        <v>1</v>
      </c>
      <c r="T8" s="38">
        <v>1</v>
      </c>
      <c r="U8" s="41">
        <v>1</v>
      </c>
      <c r="V8" s="41" t="s">
        <v>298</v>
      </c>
      <c r="W8" s="41" t="s">
        <v>354</v>
      </c>
      <c r="X8" s="41" t="s">
        <v>391</v>
      </c>
      <c r="Y8" s="41" t="s">
        <v>354</v>
      </c>
      <c r="Z8" s="41" t="s">
        <v>326</v>
      </c>
      <c r="AA8" s="41" t="s">
        <v>338</v>
      </c>
      <c r="AB8" s="41" t="s">
        <v>344</v>
      </c>
      <c r="AC8" s="37" t="s">
        <v>424</v>
      </c>
      <c r="AD8" s="52">
        <v>85</v>
      </c>
      <c r="AE8" s="52">
        <v>82.06</v>
      </c>
      <c r="AF8" s="52">
        <v>83.1</v>
      </c>
      <c r="AG8" s="52">
        <v>82.64</v>
      </c>
      <c r="AH8" s="52">
        <v>67.16</v>
      </c>
      <c r="AI8" s="52">
        <v>62.03</v>
      </c>
      <c r="AJ8" s="52">
        <v>71.38</v>
      </c>
      <c r="AK8" s="52">
        <v>80.819999999999993</v>
      </c>
      <c r="AL8" s="54">
        <f t="shared" si="1"/>
        <v>76.773750000000007</v>
      </c>
      <c r="AM8" s="54">
        <f t="shared" si="2"/>
        <v>62.03</v>
      </c>
      <c r="AN8" s="55">
        <v>1007.3</v>
      </c>
      <c r="AO8" s="52">
        <v>1007.4</v>
      </c>
      <c r="AP8" s="52">
        <v>1006.6</v>
      </c>
      <c r="AQ8" s="52">
        <v>1007.9</v>
      </c>
      <c r="AR8" s="52">
        <v>1008.1</v>
      </c>
      <c r="AS8" s="52">
        <v>1006.2</v>
      </c>
      <c r="AT8" s="52">
        <v>1004.1</v>
      </c>
      <c r="AU8" s="56">
        <v>1008</v>
      </c>
      <c r="AV8" s="51">
        <f t="shared" si="3"/>
        <v>2</v>
      </c>
      <c r="AW8" s="51">
        <f t="shared" si="3"/>
        <v>2</v>
      </c>
      <c r="AX8" s="51">
        <f t="shared" si="3"/>
        <v>1</v>
      </c>
      <c r="AY8" s="51">
        <f t="shared" si="3"/>
        <v>2</v>
      </c>
      <c r="AZ8" s="51">
        <f t="shared" si="3"/>
        <v>2</v>
      </c>
      <c r="BA8" s="51">
        <f t="shared" si="3"/>
        <v>3</v>
      </c>
      <c r="BB8" s="51">
        <f t="shared" si="3"/>
        <v>3</v>
      </c>
      <c r="BC8" s="51">
        <f t="shared" si="3"/>
        <v>5</v>
      </c>
      <c r="BD8" s="51" t="str">
        <f t="shared" si="4"/>
        <v>WNW05</v>
      </c>
      <c r="BE8" s="177" t="s">
        <v>393</v>
      </c>
      <c r="BF8" s="181">
        <v>5</v>
      </c>
      <c r="BG8" s="114">
        <f t="shared" si="5"/>
        <v>27.25</v>
      </c>
      <c r="BH8" s="115">
        <f t="shared" si="6"/>
        <v>31.625</v>
      </c>
      <c r="BI8" s="450" t="s">
        <v>387</v>
      </c>
      <c r="BJ8" s="451" t="s">
        <v>387</v>
      </c>
      <c r="BK8" s="451" t="s">
        <v>320</v>
      </c>
      <c r="BL8" s="451" t="s">
        <v>387</v>
      </c>
      <c r="BM8" s="451" t="s">
        <v>287</v>
      </c>
      <c r="BN8" s="451" t="s">
        <v>287</v>
      </c>
      <c r="BO8" s="451" t="s">
        <v>287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26.7</v>
      </c>
      <c r="G9" s="51"/>
      <c r="H9" s="51">
        <v>26.4</v>
      </c>
      <c r="I9" s="51"/>
      <c r="J9" s="51">
        <v>34.200000000000003</v>
      </c>
      <c r="K9" s="51"/>
      <c r="L9" s="51">
        <v>26.4</v>
      </c>
      <c r="M9" s="88">
        <f t="shared" si="0"/>
        <v>28.424999999999997</v>
      </c>
      <c r="N9" s="51">
        <v>25.7</v>
      </c>
      <c r="O9" s="76">
        <v>36</v>
      </c>
      <c r="P9" s="41" t="s">
        <v>301</v>
      </c>
      <c r="Q9" s="41" t="s">
        <v>301</v>
      </c>
      <c r="R9" s="41" t="s">
        <v>301</v>
      </c>
      <c r="S9" s="41">
        <v>7</v>
      </c>
      <c r="T9" s="38">
        <v>7.1</v>
      </c>
      <c r="U9" s="41">
        <v>7.1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367</v>
      </c>
      <c r="AD9" s="52"/>
      <c r="AE9" s="52">
        <v>80.67</v>
      </c>
      <c r="AF9" s="52"/>
      <c r="AG9" s="52">
        <v>88.26</v>
      </c>
      <c r="AH9" s="52"/>
      <c r="AI9" s="52">
        <v>64.69</v>
      </c>
      <c r="AJ9" s="52"/>
      <c r="AK9" s="52">
        <v>88.26</v>
      </c>
      <c r="AL9" s="54">
        <f t="shared" si="1"/>
        <v>80.47</v>
      </c>
      <c r="AM9" s="54">
        <f t="shared" si="2"/>
        <v>64.69</v>
      </c>
      <c r="AN9" s="55"/>
      <c r="AO9" s="52">
        <v>1007.9</v>
      </c>
      <c r="AP9" s="52"/>
      <c r="AQ9" s="52">
        <v>1008.2</v>
      </c>
      <c r="AR9" s="52"/>
      <c r="AS9" s="52">
        <v>1007.1</v>
      </c>
      <c r="AT9" s="52"/>
      <c r="AU9" s="56">
        <v>1007.7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4</v>
      </c>
      <c r="BD9" s="51" t="str">
        <f t="shared" si="4"/>
        <v>NW04</v>
      </c>
      <c r="BE9" s="177" t="s">
        <v>342</v>
      </c>
      <c r="BF9" s="181">
        <v>4</v>
      </c>
      <c r="BG9" s="114">
        <f t="shared" si="5"/>
        <v>26.549999999999997</v>
      </c>
      <c r="BH9" s="115">
        <f t="shared" si="6"/>
        <v>30.3</v>
      </c>
      <c r="BI9" s="450"/>
      <c r="BJ9" s="451" t="s">
        <v>387</v>
      </c>
      <c r="BK9" s="451"/>
      <c r="BL9" s="451" t="s">
        <v>309</v>
      </c>
      <c r="BM9" s="451"/>
      <c r="BN9" s="451" t="s">
        <v>287</v>
      </c>
      <c r="BO9" s="451"/>
      <c r="BP9" s="452" t="s">
        <v>309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29.1</v>
      </c>
      <c r="G10" s="51"/>
      <c r="H10" s="51">
        <v>27.1</v>
      </c>
      <c r="I10" s="51"/>
      <c r="J10" s="51">
        <v>33.299999999999997</v>
      </c>
      <c r="K10" s="51"/>
      <c r="L10" s="51">
        <v>28.2</v>
      </c>
      <c r="M10" s="88">
        <f t="shared" si="0"/>
        <v>29.425000000000001</v>
      </c>
      <c r="N10" s="51">
        <v>26.6</v>
      </c>
      <c r="O10" s="76">
        <v>33.799999999999997</v>
      </c>
      <c r="P10" s="41" t="s">
        <v>301</v>
      </c>
      <c r="Q10" s="41">
        <v>3</v>
      </c>
      <c r="R10" s="41">
        <v>3</v>
      </c>
      <c r="S10" s="41">
        <v>3</v>
      </c>
      <c r="T10" s="38">
        <v>3.3</v>
      </c>
      <c r="U10" s="41">
        <v>3.3</v>
      </c>
      <c r="V10" s="41"/>
      <c r="W10" s="41" t="s">
        <v>359</v>
      </c>
      <c r="X10" s="41"/>
      <c r="Y10" s="41" t="s">
        <v>352</v>
      </c>
      <c r="Z10" s="41"/>
      <c r="AA10" s="41" t="s">
        <v>416</v>
      </c>
      <c r="AB10" s="41"/>
      <c r="AC10" s="37" t="s">
        <v>295</v>
      </c>
      <c r="AD10" s="52"/>
      <c r="AE10" s="52">
        <v>76.75</v>
      </c>
      <c r="AF10" s="52"/>
      <c r="AG10" s="52">
        <v>90.98</v>
      </c>
      <c r="AH10" s="52"/>
      <c r="AI10" s="52">
        <v>71.73</v>
      </c>
      <c r="AJ10" s="52"/>
      <c r="AK10" s="52">
        <v>79.900000000000006</v>
      </c>
      <c r="AL10" s="54">
        <f t="shared" si="1"/>
        <v>79.84</v>
      </c>
      <c r="AM10" s="54">
        <f t="shared" si="2"/>
        <v>71.73</v>
      </c>
      <c r="AN10" s="55"/>
      <c r="AO10" s="52">
        <v>1008.4</v>
      </c>
      <c r="AP10" s="52"/>
      <c r="AQ10" s="52">
        <v>1008</v>
      </c>
      <c r="AR10" s="52"/>
      <c r="AS10" s="52">
        <v>1007.1</v>
      </c>
      <c r="AT10" s="52"/>
      <c r="AU10" s="56">
        <v>1007.1</v>
      </c>
      <c r="AV10" s="51" t="str">
        <f t="shared" si="3"/>
        <v/>
      </c>
      <c r="AW10" s="51">
        <f t="shared" si="3"/>
        <v>2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1</v>
      </c>
      <c r="BD10" s="51" t="str">
        <f t="shared" si="4"/>
        <v>ENE03</v>
      </c>
      <c r="BE10" s="177" t="s">
        <v>399</v>
      </c>
      <c r="BF10" s="181">
        <v>3</v>
      </c>
      <c r="BG10" s="114">
        <f t="shared" si="5"/>
        <v>28.1</v>
      </c>
      <c r="BH10" s="115">
        <f t="shared" si="6"/>
        <v>30.75</v>
      </c>
      <c r="BI10" s="450"/>
      <c r="BJ10" s="451" t="s">
        <v>387</v>
      </c>
      <c r="BK10" s="451"/>
      <c r="BL10" s="451" t="s">
        <v>387</v>
      </c>
      <c r="BM10" s="451"/>
      <c r="BN10" s="451" t="s">
        <v>287</v>
      </c>
      <c r="BO10" s="451"/>
      <c r="BP10" s="452" t="s">
        <v>320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28.8</v>
      </c>
      <c r="G11" s="51"/>
      <c r="H11" s="51">
        <v>26.3</v>
      </c>
      <c r="I11" s="51"/>
      <c r="J11" s="51">
        <v>32.799999999999997</v>
      </c>
      <c r="K11" s="51"/>
      <c r="L11" s="51">
        <v>30.3</v>
      </c>
      <c r="M11" s="88">
        <f t="shared" si="0"/>
        <v>29.55</v>
      </c>
      <c r="N11" s="51">
        <v>25.6</v>
      </c>
      <c r="O11" s="76">
        <v>34.5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386</v>
      </c>
      <c r="X11" s="41"/>
      <c r="Y11" s="41" t="s">
        <v>390</v>
      </c>
      <c r="Z11" s="41"/>
      <c r="AA11" s="41" t="s">
        <v>292</v>
      </c>
      <c r="AB11" s="41"/>
      <c r="AC11" s="37" t="s">
        <v>334</v>
      </c>
      <c r="AD11" s="52"/>
      <c r="AE11" s="52">
        <v>90.03</v>
      </c>
      <c r="AF11" s="52"/>
      <c r="AG11" s="52">
        <v>86.16</v>
      </c>
      <c r="AH11" s="52"/>
      <c r="AI11" s="52">
        <v>82.38</v>
      </c>
      <c r="AJ11" s="52"/>
      <c r="AK11" s="52">
        <v>87.04</v>
      </c>
      <c r="AL11" s="54">
        <f t="shared" ref="AL11" si="7">IF(COUNT(AE11,AG11,AI11,AK11)&gt;2,AVERAGE(AD11:AK11),"")</f>
        <v>86.402500000000003</v>
      </c>
      <c r="AM11" s="54">
        <f t="shared" ref="AM11" si="8">IF(COUNT(AE11,AG11,AI11,AK11)&gt;2,MIN(AD11:AK11),"")</f>
        <v>82.38</v>
      </c>
      <c r="AN11" s="55"/>
      <c r="AO11" s="52">
        <v>1008.3</v>
      </c>
      <c r="AP11" s="52"/>
      <c r="AQ11" s="52">
        <v>1008.2</v>
      </c>
      <c r="AR11" s="52"/>
      <c r="AS11" s="52">
        <v>1007.1</v>
      </c>
      <c r="AT11" s="52"/>
      <c r="AU11" s="56">
        <v>1007.7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288</v>
      </c>
      <c r="BF11" s="181">
        <v>5</v>
      </c>
      <c r="BG11" s="112">
        <f t="shared" ref="BG11" si="9">IF(COUNT(F11,H11)&gt;=1,AVERAGE(E11:H11),"")</f>
        <v>27.55</v>
      </c>
      <c r="BH11" s="113">
        <f t="shared" ref="BH11" si="10">IF(COUNT(J11,L11)&gt;=1,AVERAGE(I11:L11),"")</f>
        <v>31.549999999999997</v>
      </c>
      <c r="BI11" s="462"/>
      <c r="BJ11" s="463" t="s">
        <v>331</v>
      </c>
      <c r="BK11" s="463"/>
      <c r="BL11" s="463" t="s">
        <v>387</v>
      </c>
      <c r="BM11" s="463"/>
      <c r="BN11" s="463" t="s">
        <v>331</v>
      </c>
      <c r="BO11" s="463"/>
      <c r="BP11" s="464" t="s">
        <v>309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24.5</v>
      </c>
      <c r="G12" s="84"/>
      <c r="H12" s="84">
        <v>25</v>
      </c>
      <c r="I12" s="84"/>
      <c r="J12" s="84">
        <v>34.299999999999997</v>
      </c>
      <c r="K12" s="84"/>
      <c r="L12" s="84">
        <v>24.8</v>
      </c>
      <c r="M12" s="100">
        <f t="shared" si="0"/>
        <v>27.15</v>
      </c>
      <c r="N12" s="84">
        <v>24.1</v>
      </c>
      <c r="O12" s="85">
        <v>36.299999999999997</v>
      </c>
      <c r="P12" s="57">
        <v>21</v>
      </c>
      <c r="Q12" s="57">
        <v>21</v>
      </c>
      <c r="R12" s="57">
        <v>21</v>
      </c>
      <c r="S12" s="57">
        <v>42</v>
      </c>
      <c r="T12" s="58">
        <v>42</v>
      </c>
      <c r="U12" s="57">
        <v>42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95.31</v>
      </c>
      <c r="AF12" s="60"/>
      <c r="AG12" s="60">
        <v>93.63</v>
      </c>
      <c r="AH12" s="60"/>
      <c r="AI12" s="60">
        <v>63.96</v>
      </c>
      <c r="AJ12" s="60"/>
      <c r="AK12" s="60">
        <v>94.75</v>
      </c>
      <c r="AL12" s="101">
        <f t="shared" si="1"/>
        <v>86.912499999999994</v>
      </c>
      <c r="AM12" s="101">
        <f t="shared" si="2"/>
        <v>63.96</v>
      </c>
      <c r="AN12" s="61"/>
      <c r="AO12" s="60">
        <v>1009.5</v>
      </c>
      <c r="AP12" s="60"/>
      <c r="AQ12" s="60">
        <v>1009.6</v>
      </c>
      <c r="AR12" s="60"/>
      <c r="AS12" s="60">
        <v>1007.1</v>
      </c>
      <c r="AT12" s="60"/>
      <c r="AU12" s="62">
        <v>1007.7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24.75</v>
      </c>
      <c r="BH12" s="115">
        <f t="shared" ref="BH12:BH25" si="21">IF(COUNT(J12,L12)&gt;=1,AVERAGE(I12:L12),"")</f>
        <v>29.549999999999997</v>
      </c>
      <c r="BI12" s="465"/>
      <c r="BJ12" s="466" t="s">
        <v>387</v>
      </c>
      <c r="BK12" s="466"/>
      <c r="BL12" s="466" t="s">
        <v>321</v>
      </c>
      <c r="BM12" s="466"/>
      <c r="BN12" s="466" t="s">
        <v>287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33</v>
      </c>
      <c r="F13" s="51">
        <v>28.8</v>
      </c>
      <c r="G13" s="51">
        <v>26.6</v>
      </c>
      <c r="H13" s="51">
        <v>26.2</v>
      </c>
      <c r="I13" s="51">
        <v>30.7</v>
      </c>
      <c r="J13" s="51">
        <v>37</v>
      </c>
      <c r="K13" s="51">
        <v>35.9</v>
      </c>
      <c r="L13" s="51">
        <v>31</v>
      </c>
      <c r="M13" s="88">
        <f t="shared" si="0"/>
        <v>31.150000000000002</v>
      </c>
      <c r="N13" s="51">
        <v>26.2</v>
      </c>
      <c r="O13" s="76">
        <v>39.1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351</v>
      </c>
      <c r="W13" s="41" t="s">
        <v>329</v>
      </c>
      <c r="X13" s="41" t="s">
        <v>329</v>
      </c>
      <c r="Y13" s="41" t="s">
        <v>376</v>
      </c>
      <c r="Z13" s="41" t="s">
        <v>323</v>
      </c>
      <c r="AA13" s="41" t="s">
        <v>284</v>
      </c>
      <c r="AB13" s="41" t="s">
        <v>352</v>
      </c>
      <c r="AC13" s="37" t="s">
        <v>284</v>
      </c>
      <c r="AD13" s="52">
        <v>67.98</v>
      </c>
      <c r="AE13" s="52">
        <v>72.66</v>
      </c>
      <c r="AF13" s="52">
        <v>84.14</v>
      </c>
      <c r="AG13" s="52">
        <v>89.31</v>
      </c>
      <c r="AH13" s="52">
        <v>69.58</v>
      </c>
      <c r="AI13" s="52">
        <v>49.23</v>
      </c>
      <c r="AJ13" s="52">
        <v>44.97</v>
      </c>
      <c r="AK13" s="52">
        <v>64.8</v>
      </c>
      <c r="AL13" s="54">
        <f t="shared" si="1"/>
        <v>67.833749999999995</v>
      </c>
      <c r="AM13" s="54">
        <f t="shared" si="2"/>
        <v>44.97</v>
      </c>
      <c r="AN13" s="55">
        <v>1007.1</v>
      </c>
      <c r="AO13" s="52">
        <v>1007.6</v>
      </c>
      <c r="AP13" s="52">
        <v>1007.5</v>
      </c>
      <c r="AQ13" s="52">
        <v>1008.6</v>
      </c>
      <c r="AR13" s="52">
        <v>1008.5</v>
      </c>
      <c r="AS13" s="52">
        <v>1005.5</v>
      </c>
      <c r="AT13" s="52">
        <v>1004.1</v>
      </c>
      <c r="AU13" s="56">
        <v>1005.4</v>
      </c>
      <c r="AV13" s="51">
        <f t="shared" si="11"/>
        <v>2</v>
      </c>
      <c r="AW13" s="51">
        <f t="shared" si="12"/>
        <v>1</v>
      </c>
      <c r="AX13" s="51">
        <f t="shared" si="13"/>
        <v>1</v>
      </c>
      <c r="AY13" s="51">
        <f t="shared" si="14"/>
        <v>1</v>
      </c>
      <c r="AZ13" s="51">
        <f t="shared" si="15"/>
        <v>1</v>
      </c>
      <c r="BA13" s="51">
        <f t="shared" si="16"/>
        <v>0</v>
      </c>
      <c r="BB13" s="51">
        <f t="shared" si="17"/>
        <v>1</v>
      </c>
      <c r="BC13" s="51">
        <f t="shared" si="18"/>
        <v>0</v>
      </c>
      <c r="BD13" s="51" t="str">
        <f t="shared" si="19"/>
        <v>E02</v>
      </c>
      <c r="BE13" s="177" t="s">
        <v>389</v>
      </c>
      <c r="BF13" s="181">
        <v>2</v>
      </c>
      <c r="BG13" s="114">
        <f t="shared" si="20"/>
        <v>28.650000000000002</v>
      </c>
      <c r="BH13" s="115">
        <f t="shared" si="21"/>
        <v>33.65</v>
      </c>
      <c r="BI13" s="450" t="s">
        <v>309</v>
      </c>
      <c r="BJ13" s="451" t="s">
        <v>309</v>
      </c>
      <c r="BK13" s="451" t="s">
        <v>309</v>
      </c>
      <c r="BL13" s="451" t="s">
        <v>309</v>
      </c>
      <c r="BM13" s="451" t="s">
        <v>310</v>
      </c>
      <c r="BN13" s="451" t="s">
        <v>321</v>
      </c>
      <c r="BO13" s="451" t="s">
        <v>289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27.2</v>
      </c>
      <c r="G14" s="51"/>
      <c r="H14" s="51">
        <v>27.7</v>
      </c>
      <c r="I14" s="51"/>
      <c r="J14" s="51">
        <v>36.1</v>
      </c>
      <c r="K14" s="51"/>
      <c r="L14" s="51">
        <v>25.8</v>
      </c>
      <c r="M14" s="88">
        <f t="shared" si="0"/>
        <v>29.2</v>
      </c>
      <c r="N14" s="51">
        <v>25.8</v>
      </c>
      <c r="O14" s="76">
        <v>38.299999999999997</v>
      </c>
      <c r="P14" s="41" t="s">
        <v>301</v>
      </c>
      <c r="Q14" s="41" t="s">
        <v>301</v>
      </c>
      <c r="R14" s="41" t="s">
        <v>301</v>
      </c>
      <c r="S14" s="41">
        <v>16</v>
      </c>
      <c r="T14" s="38">
        <v>16.2</v>
      </c>
      <c r="U14" s="41">
        <v>16.2</v>
      </c>
      <c r="V14" s="41"/>
      <c r="W14" s="41" t="s">
        <v>284</v>
      </c>
      <c r="X14" s="41"/>
      <c r="Y14" s="41" t="s">
        <v>284</v>
      </c>
      <c r="Z14" s="41"/>
      <c r="AA14" s="41" t="s">
        <v>354</v>
      </c>
      <c r="AB14" s="41"/>
      <c r="AC14" s="37" t="s">
        <v>284</v>
      </c>
      <c r="AD14" s="52"/>
      <c r="AE14" s="52">
        <v>81.22</v>
      </c>
      <c r="AF14" s="52"/>
      <c r="AG14" s="52">
        <v>85.27</v>
      </c>
      <c r="AH14" s="52"/>
      <c r="AI14" s="52">
        <v>59.62</v>
      </c>
      <c r="AJ14" s="52"/>
      <c r="AK14" s="52">
        <v>95.36</v>
      </c>
      <c r="AL14" s="54">
        <f t="shared" si="1"/>
        <v>80.367500000000007</v>
      </c>
      <c r="AM14" s="54">
        <f t="shared" si="2"/>
        <v>59.62</v>
      </c>
      <c r="AN14" s="55"/>
      <c r="AO14" s="52">
        <v>1007.7</v>
      </c>
      <c r="AP14" s="52"/>
      <c r="AQ14" s="52">
        <v>1007.6</v>
      </c>
      <c r="AR14" s="52"/>
      <c r="AS14" s="52">
        <v>1005.6</v>
      </c>
      <c r="AT14" s="52"/>
      <c r="AU14" s="56">
        <v>1007.3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2</v>
      </c>
      <c r="BB14" s="51" t="str">
        <f t="shared" si="17"/>
        <v/>
      </c>
      <c r="BC14" s="51">
        <f t="shared" si="18"/>
        <v>0</v>
      </c>
      <c r="BD14" s="51" t="str">
        <f t="shared" si="19"/>
        <v>NW02</v>
      </c>
      <c r="BE14" s="177" t="s">
        <v>342</v>
      </c>
      <c r="BF14" s="181">
        <v>2</v>
      </c>
      <c r="BG14" s="114">
        <f t="shared" si="20"/>
        <v>27.45</v>
      </c>
      <c r="BH14" s="115">
        <f t="shared" si="21"/>
        <v>30.950000000000003</v>
      </c>
      <c r="BI14" s="450"/>
      <c r="BJ14" s="451" t="s">
        <v>331</v>
      </c>
      <c r="BK14" s="451"/>
      <c r="BL14" s="451" t="s">
        <v>310</v>
      </c>
      <c r="BM14" s="451"/>
      <c r="BN14" s="451" t="s">
        <v>289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27.3</v>
      </c>
      <c r="G15" s="51"/>
      <c r="H15" s="51">
        <v>26.2</v>
      </c>
      <c r="I15" s="51"/>
      <c r="J15" s="51">
        <v>35.299999999999997</v>
      </c>
      <c r="K15" s="51"/>
      <c r="L15" s="51">
        <v>24.2</v>
      </c>
      <c r="M15" s="88">
        <f t="shared" si="0"/>
        <v>28.25</v>
      </c>
      <c r="N15" s="51">
        <v>24.2</v>
      </c>
      <c r="O15" s="76">
        <v>37.200000000000003</v>
      </c>
      <c r="P15" s="41" t="s">
        <v>301</v>
      </c>
      <c r="Q15" s="41" t="s">
        <v>301</v>
      </c>
      <c r="R15" s="41" t="s">
        <v>301</v>
      </c>
      <c r="S15" s="41">
        <v>52</v>
      </c>
      <c r="T15" s="38">
        <v>52.1</v>
      </c>
      <c r="U15" s="41">
        <v>52.1</v>
      </c>
      <c r="V15" s="41"/>
      <c r="W15" s="41" t="s">
        <v>354</v>
      </c>
      <c r="X15" s="41"/>
      <c r="Y15" s="41" t="s">
        <v>284</v>
      </c>
      <c r="Z15" s="41"/>
      <c r="AA15" s="41" t="s">
        <v>355</v>
      </c>
      <c r="AB15" s="41"/>
      <c r="AC15" s="37" t="s">
        <v>302</v>
      </c>
      <c r="AD15" s="52"/>
      <c r="AE15" s="52">
        <v>73.739999999999995</v>
      </c>
      <c r="AF15" s="52"/>
      <c r="AG15" s="52">
        <v>80.12</v>
      </c>
      <c r="AH15" s="52"/>
      <c r="AI15" s="52">
        <v>54.37</v>
      </c>
      <c r="AJ15" s="52"/>
      <c r="AK15" s="52">
        <v>95.3</v>
      </c>
      <c r="AL15" s="54">
        <f t="shared" si="1"/>
        <v>75.882500000000007</v>
      </c>
      <c r="AM15" s="54">
        <f t="shared" si="2"/>
        <v>54.37</v>
      </c>
      <c r="AN15" s="55"/>
      <c r="AO15" s="52">
        <v>1006.2</v>
      </c>
      <c r="AP15" s="52"/>
      <c r="AQ15" s="52">
        <v>1005.9</v>
      </c>
      <c r="AR15" s="52"/>
      <c r="AS15" s="52">
        <v>1004.8</v>
      </c>
      <c r="AT15" s="52"/>
      <c r="AU15" s="56">
        <v>1005.6</v>
      </c>
      <c r="AV15" s="51" t="str">
        <f t="shared" si="11"/>
        <v/>
      </c>
      <c r="AW15" s="51">
        <f t="shared" si="12"/>
        <v>2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1</v>
      </c>
      <c r="BB15" s="51" t="str">
        <f t="shared" si="17"/>
        <v/>
      </c>
      <c r="BC15" s="51">
        <f t="shared" si="18"/>
        <v>1</v>
      </c>
      <c r="BD15" s="51" t="str">
        <f t="shared" si="19"/>
        <v>NW02</v>
      </c>
      <c r="BE15" s="177" t="s">
        <v>342</v>
      </c>
      <c r="BF15" s="181">
        <v>2</v>
      </c>
      <c r="BG15" s="114">
        <f t="shared" si="20"/>
        <v>26.75</v>
      </c>
      <c r="BH15" s="115">
        <f t="shared" si="21"/>
        <v>29.75</v>
      </c>
      <c r="BI15" s="450"/>
      <c r="BJ15" s="451" t="s">
        <v>387</v>
      </c>
      <c r="BK15" s="451"/>
      <c r="BL15" s="451" t="s">
        <v>331</v>
      </c>
      <c r="BM15" s="451"/>
      <c r="BN15" s="451" t="s">
        <v>314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29.5</v>
      </c>
      <c r="G16" s="51"/>
      <c r="H16" s="51">
        <v>27</v>
      </c>
      <c r="I16" s="51"/>
      <c r="J16" s="51">
        <v>36.1</v>
      </c>
      <c r="K16" s="51"/>
      <c r="L16" s="51">
        <v>27.3</v>
      </c>
      <c r="M16" s="88">
        <f t="shared" si="0"/>
        <v>29.974999999999998</v>
      </c>
      <c r="N16" s="51">
        <v>27</v>
      </c>
      <c r="O16" s="76">
        <v>39.299999999999997</v>
      </c>
      <c r="P16" s="41" t="s">
        <v>301</v>
      </c>
      <c r="Q16" s="41" t="s">
        <v>301</v>
      </c>
      <c r="R16" s="41" t="s">
        <v>301</v>
      </c>
      <c r="S16" s="41">
        <v>0.2</v>
      </c>
      <c r="T16" s="38">
        <v>0.2</v>
      </c>
      <c r="U16" s="41">
        <v>0.2</v>
      </c>
      <c r="V16" s="41"/>
      <c r="W16" s="41" t="s">
        <v>359</v>
      </c>
      <c r="X16" s="41"/>
      <c r="Y16" s="41" t="s">
        <v>352</v>
      </c>
      <c r="Z16" s="41"/>
      <c r="AA16" s="41" t="s">
        <v>284</v>
      </c>
      <c r="AB16" s="41"/>
      <c r="AC16" s="37" t="s">
        <v>400</v>
      </c>
      <c r="AD16" s="52"/>
      <c r="AE16" s="52">
        <v>86.46</v>
      </c>
      <c r="AF16" s="52"/>
      <c r="AG16" s="52">
        <v>84.69</v>
      </c>
      <c r="AH16" s="52"/>
      <c r="AI16" s="52">
        <v>53.6</v>
      </c>
      <c r="AJ16" s="52"/>
      <c r="AK16" s="52">
        <v>85.74</v>
      </c>
      <c r="AL16" s="54">
        <f t="shared" si="1"/>
        <v>77.622499999999988</v>
      </c>
      <c r="AM16" s="54">
        <f t="shared" si="2"/>
        <v>53.6</v>
      </c>
      <c r="AN16" s="55"/>
      <c r="AO16" s="52">
        <v>1008.4</v>
      </c>
      <c r="AP16" s="52"/>
      <c r="AQ16" s="52">
        <v>1008.7</v>
      </c>
      <c r="AR16" s="52"/>
      <c r="AS16" s="52">
        <v>1007.8</v>
      </c>
      <c r="AT16" s="52"/>
      <c r="AU16" s="56">
        <v>1008.3</v>
      </c>
      <c r="AV16" s="51" t="str">
        <f t="shared" si="11"/>
        <v/>
      </c>
      <c r="AW16" s="51">
        <f t="shared" si="12"/>
        <v>2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0</v>
      </c>
      <c r="BB16" s="51" t="str">
        <f t="shared" si="17"/>
        <v/>
      </c>
      <c r="BC16" s="51">
        <f t="shared" si="18"/>
        <v>1</v>
      </c>
      <c r="BD16" s="51" t="str">
        <f t="shared" si="19"/>
        <v>NNW02</v>
      </c>
      <c r="BE16" s="177" t="s">
        <v>360</v>
      </c>
      <c r="BF16" s="181">
        <v>2</v>
      </c>
      <c r="BG16" s="114">
        <f t="shared" si="20"/>
        <v>28.25</v>
      </c>
      <c r="BH16" s="115">
        <f t="shared" si="21"/>
        <v>31.700000000000003</v>
      </c>
      <c r="BI16" s="450"/>
      <c r="BJ16" s="451" t="s">
        <v>309</v>
      </c>
      <c r="BK16" s="451"/>
      <c r="BL16" s="451" t="s">
        <v>331</v>
      </c>
      <c r="BM16" s="451"/>
      <c r="BN16" s="451" t="s">
        <v>306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29.3</v>
      </c>
      <c r="F17" s="51">
        <v>29</v>
      </c>
      <c r="G17" s="51">
        <v>27.3</v>
      </c>
      <c r="H17" s="51">
        <v>27.8</v>
      </c>
      <c r="I17" s="51">
        <v>32.4</v>
      </c>
      <c r="J17" s="51">
        <v>35.200000000000003</v>
      </c>
      <c r="K17" s="51">
        <v>32</v>
      </c>
      <c r="L17" s="51">
        <v>26</v>
      </c>
      <c r="M17" s="88">
        <f t="shared" si="0"/>
        <v>29.875</v>
      </c>
      <c r="N17" s="51">
        <v>27.1</v>
      </c>
      <c r="O17" s="76">
        <v>35.4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344</v>
      </c>
      <c r="W17" s="41" t="s">
        <v>355</v>
      </c>
      <c r="X17" s="41" t="s">
        <v>328</v>
      </c>
      <c r="Y17" s="41" t="s">
        <v>352</v>
      </c>
      <c r="Z17" s="41" t="s">
        <v>284</v>
      </c>
      <c r="AA17" s="41" t="s">
        <v>419</v>
      </c>
      <c r="AB17" s="41" t="s">
        <v>422</v>
      </c>
      <c r="AC17" s="37" t="s">
        <v>328</v>
      </c>
      <c r="AD17" s="52">
        <v>89.02</v>
      </c>
      <c r="AE17" s="52">
        <v>87.44</v>
      </c>
      <c r="AF17" s="52">
        <v>88.86</v>
      </c>
      <c r="AG17" s="52">
        <v>87.85</v>
      </c>
      <c r="AH17" s="52">
        <v>75.010000000000005</v>
      </c>
      <c r="AI17" s="52">
        <v>66.819999999999993</v>
      </c>
      <c r="AJ17" s="52">
        <v>84.71</v>
      </c>
      <c r="AK17" s="52">
        <v>83.06</v>
      </c>
      <c r="AL17" s="54">
        <f t="shared" si="1"/>
        <v>82.846249999999998</v>
      </c>
      <c r="AM17" s="54">
        <f t="shared" si="2"/>
        <v>66.819999999999993</v>
      </c>
      <c r="AN17" s="55">
        <v>1007.3</v>
      </c>
      <c r="AO17" s="52">
        <v>1007.4</v>
      </c>
      <c r="AP17" s="52">
        <v>1006.6</v>
      </c>
      <c r="AQ17" s="52">
        <v>1007.9</v>
      </c>
      <c r="AR17" s="52">
        <v>1007.6</v>
      </c>
      <c r="AS17" s="52">
        <v>1005.4</v>
      </c>
      <c r="AT17" s="52">
        <v>1004.1</v>
      </c>
      <c r="AU17" s="56">
        <v>1007.2</v>
      </c>
      <c r="AV17" s="51">
        <f t="shared" si="11"/>
        <v>3</v>
      </c>
      <c r="AW17" s="51">
        <f t="shared" si="12"/>
        <v>1</v>
      </c>
      <c r="AX17" s="51">
        <f t="shared" si="13"/>
        <v>1</v>
      </c>
      <c r="AY17" s="51">
        <f t="shared" si="14"/>
        <v>1</v>
      </c>
      <c r="AZ17" s="51">
        <f t="shared" si="15"/>
        <v>0</v>
      </c>
      <c r="BA17" s="51">
        <f t="shared" si="16"/>
        <v>4</v>
      </c>
      <c r="BB17" s="51">
        <f t="shared" si="17"/>
        <v>6</v>
      </c>
      <c r="BC17" s="51">
        <f t="shared" si="18"/>
        <v>1</v>
      </c>
      <c r="BD17" s="51" t="str">
        <f t="shared" si="19"/>
        <v>E06</v>
      </c>
      <c r="BE17" s="177" t="s">
        <v>389</v>
      </c>
      <c r="BF17" s="181">
        <v>6</v>
      </c>
      <c r="BG17" s="114">
        <f t="shared" si="20"/>
        <v>28.349999999999998</v>
      </c>
      <c r="BH17" s="115">
        <f t="shared" si="21"/>
        <v>31.4</v>
      </c>
      <c r="BI17" s="450" t="s">
        <v>320</v>
      </c>
      <c r="BJ17" s="451" t="s">
        <v>387</v>
      </c>
      <c r="BK17" s="451" t="s">
        <v>331</v>
      </c>
      <c r="BL17" s="451" t="s">
        <v>366</v>
      </c>
      <c r="BM17" s="451" t="s">
        <v>321</v>
      </c>
      <c r="BN17" s="451" t="s">
        <v>366</v>
      </c>
      <c r="BO17" s="451" t="s">
        <v>375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29.2</v>
      </c>
      <c r="G18" s="51"/>
      <c r="H18" s="51">
        <v>28.4</v>
      </c>
      <c r="I18" s="51"/>
      <c r="J18" s="51">
        <v>36.200000000000003</v>
      </c>
      <c r="K18" s="51"/>
      <c r="L18" s="51">
        <v>26.4</v>
      </c>
      <c r="M18" s="88">
        <f t="shared" si="0"/>
        <v>30.049999999999997</v>
      </c>
      <c r="N18" s="51">
        <v>26.4</v>
      </c>
      <c r="O18" s="76">
        <v>38.1</v>
      </c>
      <c r="P18" s="41" t="s">
        <v>301</v>
      </c>
      <c r="Q18" s="41" t="s">
        <v>301</v>
      </c>
      <c r="R18" s="41" t="s">
        <v>301</v>
      </c>
      <c r="S18" s="41">
        <v>8</v>
      </c>
      <c r="T18" s="38">
        <v>8.1</v>
      </c>
      <c r="U18" s="41">
        <v>8.1</v>
      </c>
      <c r="V18" s="41"/>
      <c r="W18" s="41" t="s">
        <v>302</v>
      </c>
      <c r="X18" s="41"/>
      <c r="Y18" s="41" t="s">
        <v>329</v>
      </c>
      <c r="Z18" s="41"/>
      <c r="AA18" s="41" t="s">
        <v>351</v>
      </c>
      <c r="AB18" s="41"/>
      <c r="AC18" s="37" t="s">
        <v>284</v>
      </c>
      <c r="AD18" s="52"/>
      <c r="AE18" s="52">
        <v>84.92</v>
      </c>
      <c r="AF18" s="52"/>
      <c r="AG18" s="52">
        <v>78.5</v>
      </c>
      <c r="AH18" s="52"/>
      <c r="AI18" s="52">
        <v>56.23</v>
      </c>
      <c r="AJ18" s="52"/>
      <c r="AK18" s="52">
        <v>88.26</v>
      </c>
      <c r="AL18" s="54">
        <f t="shared" si="1"/>
        <v>76.977500000000006</v>
      </c>
      <c r="AM18" s="54">
        <f t="shared" si="2"/>
        <v>56.23</v>
      </c>
      <c r="AN18" s="55"/>
      <c r="AO18" s="52">
        <v>1007.8</v>
      </c>
      <c r="AP18" s="52"/>
      <c r="AQ18" s="52">
        <v>1008.3</v>
      </c>
      <c r="AR18" s="52"/>
      <c r="AS18" s="52">
        <v>1006.4</v>
      </c>
      <c r="AT18" s="52"/>
      <c r="AU18" s="56">
        <v>1008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0</v>
      </c>
      <c r="BD18" s="51" t="str">
        <f t="shared" si="19"/>
        <v>E02</v>
      </c>
      <c r="BE18" s="177" t="s">
        <v>389</v>
      </c>
      <c r="BF18" s="181">
        <v>2</v>
      </c>
      <c r="BG18" s="114">
        <f t="shared" si="20"/>
        <v>28.799999999999997</v>
      </c>
      <c r="BH18" s="115">
        <f t="shared" si="21"/>
        <v>31.3</v>
      </c>
      <c r="BI18" s="450"/>
      <c r="BJ18" s="451" t="s">
        <v>331</v>
      </c>
      <c r="BK18" s="451"/>
      <c r="BL18" s="451" t="s">
        <v>309</v>
      </c>
      <c r="BM18" s="451"/>
      <c r="BN18" s="451" t="s">
        <v>310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28.9</v>
      </c>
      <c r="F19" s="51">
        <v>28.3</v>
      </c>
      <c r="G19" s="51">
        <v>28</v>
      </c>
      <c r="H19" s="51">
        <v>28</v>
      </c>
      <c r="I19" s="51">
        <v>30</v>
      </c>
      <c r="J19" s="51">
        <v>32.5</v>
      </c>
      <c r="K19" s="51">
        <v>32.200000000000003</v>
      </c>
      <c r="L19" s="51">
        <v>29.9</v>
      </c>
      <c r="M19" s="88">
        <f t="shared" si="0"/>
        <v>29.724999999999998</v>
      </c>
      <c r="N19" s="51">
        <v>27.8</v>
      </c>
      <c r="O19" s="76">
        <v>33.200000000000003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405</v>
      </c>
      <c r="W19" s="41" t="s">
        <v>344</v>
      </c>
      <c r="X19" s="41" t="s">
        <v>327</v>
      </c>
      <c r="Y19" s="41" t="s">
        <v>398</v>
      </c>
      <c r="Z19" s="41" t="s">
        <v>359</v>
      </c>
      <c r="AA19" s="41" t="s">
        <v>355</v>
      </c>
      <c r="AB19" s="41" t="s">
        <v>420</v>
      </c>
      <c r="AC19" s="37" t="s">
        <v>292</v>
      </c>
      <c r="AD19" s="52">
        <v>90.04</v>
      </c>
      <c r="AE19" s="52">
        <v>92.68</v>
      </c>
      <c r="AF19" s="52">
        <v>92.67</v>
      </c>
      <c r="AG19" s="52">
        <v>96.55</v>
      </c>
      <c r="AH19" s="52">
        <v>86.5</v>
      </c>
      <c r="AI19" s="52">
        <v>77.7</v>
      </c>
      <c r="AJ19" s="52">
        <v>83.75</v>
      </c>
      <c r="AK19" s="52">
        <v>78.709999999999994</v>
      </c>
      <c r="AL19" s="54">
        <f t="shared" si="1"/>
        <v>87.325000000000017</v>
      </c>
      <c r="AM19" s="54">
        <f t="shared" si="2"/>
        <v>77.7</v>
      </c>
      <c r="AN19" s="55">
        <v>1007.8</v>
      </c>
      <c r="AO19" s="52">
        <v>1009</v>
      </c>
      <c r="AP19" s="52">
        <v>1007.9</v>
      </c>
      <c r="AQ19" s="52">
        <v>1007.9</v>
      </c>
      <c r="AR19" s="52">
        <v>1009.9</v>
      </c>
      <c r="AS19" s="52">
        <v>1008.6</v>
      </c>
      <c r="AT19" s="52">
        <v>1007.2</v>
      </c>
      <c r="AU19" s="56">
        <v>1007.6</v>
      </c>
      <c r="AV19" s="51">
        <f t="shared" si="11"/>
        <v>4</v>
      </c>
      <c r="AW19" s="51">
        <f t="shared" si="12"/>
        <v>3</v>
      </c>
      <c r="AX19" s="51">
        <f t="shared" si="13"/>
        <v>2</v>
      </c>
      <c r="AY19" s="51">
        <f t="shared" si="14"/>
        <v>2</v>
      </c>
      <c r="AZ19" s="51">
        <f t="shared" si="15"/>
        <v>2</v>
      </c>
      <c r="BA19" s="51">
        <f t="shared" si="16"/>
        <v>1</v>
      </c>
      <c r="BB19" s="51">
        <f t="shared" si="17"/>
        <v>9</v>
      </c>
      <c r="BC19" s="51">
        <f t="shared" si="18"/>
        <v>2</v>
      </c>
      <c r="BD19" s="51" t="str">
        <f t="shared" si="19"/>
        <v>SSE09</v>
      </c>
      <c r="BE19" s="177" t="s">
        <v>294</v>
      </c>
      <c r="BF19" s="181">
        <v>9</v>
      </c>
      <c r="BG19" s="114">
        <f t="shared" si="20"/>
        <v>28.3</v>
      </c>
      <c r="BH19" s="115">
        <f t="shared" si="21"/>
        <v>31.15</v>
      </c>
      <c r="BI19" s="450" t="s">
        <v>331</v>
      </c>
      <c r="BJ19" s="451" t="s">
        <v>310</v>
      </c>
      <c r="BK19" s="451" t="s">
        <v>289</v>
      </c>
      <c r="BL19" s="451" t="s">
        <v>289</v>
      </c>
      <c r="BM19" s="451" t="s">
        <v>293</v>
      </c>
      <c r="BN19" s="451" t="s">
        <v>340</v>
      </c>
      <c r="BO19" s="451" t="s">
        <v>321</v>
      </c>
      <c r="BP19" s="452" t="s">
        <v>314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30.4</v>
      </c>
      <c r="F20" s="81">
        <v>30.2</v>
      </c>
      <c r="G20" s="81">
        <v>29.6</v>
      </c>
      <c r="H20" s="81">
        <v>29.2</v>
      </c>
      <c r="I20" s="81">
        <v>33.6</v>
      </c>
      <c r="J20" s="81">
        <v>35</v>
      </c>
      <c r="K20" s="81">
        <v>31.2</v>
      </c>
      <c r="L20" s="81">
        <v>30</v>
      </c>
      <c r="M20" s="98">
        <f t="shared" si="0"/>
        <v>31.15</v>
      </c>
      <c r="N20" s="81">
        <v>28.8</v>
      </c>
      <c r="O20" s="82">
        <v>35.299999999999997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355</v>
      </c>
      <c r="W20" s="63" t="s">
        <v>355</v>
      </c>
      <c r="X20" s="63" t="s">
        <v>295</v>
      </c>
      <c r="Y20" s="63" t="s">
        <v>402</v>
      </c>
      <c r="Z20" s="63" t="s">
        <v>305</v>
      </c>
      <c r="AA20" s="63" t="s">
        <v>401</v>
      </c>
      <c r="AB20" s="63" t="s">
        <v>369</v>
      </c>
      <c r="AC20" s="65" t="s">
        <v>380</v>
      </c>
      <c r="AD20" s="66">
        <v>83.56</v>
      </c>
      <c r="AE20" s="66">
        <v>85.52</v>
      </c>
      <c r="AF20" s="66">
        <v>86.98</v>
      </c>
      <c r="AG20" s="66">
        <v>87.45</v>
      </c>
      <c r="AH20" s="66">
        <v>67.69</v>
      </c>
      <c r="AI20" s="66">
        <v>69.16</v>
      </c>
      <c r="AJ20" s="66">
        <v>72.64</v>
      </c>
      <c r="AK20" s="66">
        <v>69.87</v>
      </c>
      <c r="AL20" s="99">
        <f t="shared" si="1"/>
        <v>77.858750000000001</v>
      </c>
      <c r="AM20" s="99">
        <f t="shared" si="2"/>
        <v>67.69</v>
      </c>
      <c r="AN20" s="67">
        <v>1006.9</v>
      </c>
      <c r="AO20" s="66">
        <v>1005.8</v>
      </c>
      <c r="AP20" s="66">
        <v>1005.9</v>
      </c>
      <c r="AQ20" s="66">
        <v>1007.5</v>
      </c>
      <c r="AR20" s="66">
        <v>1008</v>
      </c>
      <c r="AS20" s="66">
        <v>1006.1</v>
      </c>
      <c r="AT20" s="66">
        <v>1005.8</v>
      </c>
      <c r="AU20" s="68">
        <v>1007.8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2</v>
      </c>
      <c r="BC20" s="81">
        <f t="shared" si="18"/>
        <v>2</v>
      </c>
      <c r="BD20" s="81" t="str">
        <f t="shared" si="19"/>
        <v>NE02</v>
      </c>
      <c r="BE20" s="178" t="s">
        <v>404</v>
      </c>
      <c r="BF20" s="182">
        <v>2</v>
      </c>
      <c r="BG20" s="114">
        <f t="shared" si="20"/>
        <v>29.849999999999998</v>
      </c>
      <c r="BH20" s="115">
        <f t="shared" si="21"/>
        <v>32.450000000000003</v>
      </c>
      <c r="BI20" s="462" t="s">
        <v>340</v>
      </c>
      <c r="BJ20" s="463" t="s">
        <v>287</v>
      </c>
      <c r="BK20" s="463" t="s">
        <v>325</v>
      </c>
      <c r="BL20" s="463" t="s">
        <v>320</v>
      </c>
      <c r="BM20" s="463" t="s">
        <v>287</v>
      </c>
      <c r="BN20" s="463" t="s">
        <v>339</v>
      </c>
      <c r="BO20" s="463" t="s">
        <v>306</v>
      </c>
      <c r="BP20" s="464" t="s">
        <v>387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31.4</v>
      </c>
      <c r="F21" s="84">
        <v>29</v>
      </c>
      <c r="G21" s="84">
        <v>28.1</v>
      </c>
      <c r="H21" s="84">
        <v>28.2</v>
      </c>
      <c r="I21" s="84">
        <v>33.1</v>
      </c>
      <c r="J21" s="84">
        <v>37</v>
      </c>
      <c r="K21" s="84">
        <v>30.3</v>
      </c>
      <c r="L21" s="84">
        <v>29.2</v>
      </c>
      <c r="M21" s="100">
        <f t="shared" si="0"/>
        <v>30.787500000000001</v>
      </c>
      <c r="N21" s="84">
        <v>27.7</v>
      </c>
      <c r="O21" s="85">
        <v>38.200000000000003</v>
      </c>
      <c r="P21" s="57" t="s">
        <v>301</v>
      </c>
      <c r="Q21" s="57" t="s">
        <v>301</v>
      </c>
      <c r="R21" s="57" t="s">
        <v>301</v>
      </c>
      <c r="S21" s="57">
        <v>7</v>
      </c>
      <c r="T21" s="58">
        <v>7.2</v>
      </c>
      <c r="U21" s="57">
        <v>7.2</v>
      </c>
      <c r="V21" s="57" t="s">
        <v>284</v>
      </c>
      <c r="W21" s="57" t="s">
        <v>284</v>
      </c>
      <c r="X21" s="57" t="s">
        <v>284</v>
      </c>
      <c r="Y21" s="57" t="s">
        <v>295</v>
      </c>
      <c r="Z21" s="57" t="s">
        <v>284</v>
      </c>
      <c r="AA21" s="57" t="s">
        <v>298</v>
      </c>
      <c r="AB21" s="57" t="s">
        <v>329</v>
      </c>
      <c r="AC21" s="59" t="s">
        <v>284</v>
      </c>
      <c r="AD21" s="60">
        <v>76.64</v>
      </c>
      <c r="AE21" s="60">
        <v>96.02</v>
      </c>
      <c r="AF21" s="60">
        <v>94.87</v>
      </c>
      <c r="AG21" s="60">
        <v>92.68</v>
      </c>
      <c r="AH21" s="60">
        <v>66.41</v>
      </c>
      <c r="AI21" s="60">
        <v>48.35</v>
      </c>
      <c r="AJ21" s="60">
        <v>80.650000000000006</v>
      </c>
      <c r="AK21" s="60">
        <v>84.92</v>
      </c>
      <c r="AL21" s="101">
        <f t="shared" si="1"/>
        <v>80.067499999999995</v>
      </c>
      <c r="AM21" s="101">
        <f t="shared" si="2"/>
        <v>48.35</v>
      </c>
      <c r="AN21" s="61">
        <v>1006.1</v>
      </c>
      <c r="AO21" s="60">
        <v>1005.6</v>
      </c>
      <c r="AP21" s="60">
        <v>1005.5</v>
      </c>
      <c r="AQ21" s="60">
        <v>1006.7</v>
      </c>
      <c r="AR21" s="60">
        <v>1007</v>
      </c>
      <c r="AS21" s="60">
        <v>1004.6</v>
      </c>
      <c r="AT21" s="60">
        <v>1003.6</v>
      </c>
      <c r="AU21" s="62">
        <v>1005.7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0</v>
      </c>
      <c r="BA21" s="84">
        <f t="shared" si="16"/>
        <v>2</v>
      </c>
      <c r="BB21" s="84">
        <f t="shared" si="17"/>
        <v>1</v>
      </c>
      <c r="BC21" s="84">
        <f t="shared" si="18"/>
        <v>0</v>
      </c>
      <c r="BD21" s="84" t="str">
        <f t="shared" si="19"/>
        <v>SSW02</v>
      </c>
      <c r="BE21" s="179" t="s">
        <v>299</v>
      </c>
      <c r="BF21" s="183">
        <v>2</v>
      </c>
      <c r="BG21" s="110">
        <f t="shared" si="20"/>
        <v>29.175000000000001</v>
      </c>
      <c r="BH21" s="111">
        <f t="shared" si="21"/>
        <v>32.4</v>
      </c>
      <c r="BI21" s="450" t="s">
        <v>309</v>
      </c>
      <c r="BJ21" s="451" t="s">
        <v>309</v>
      </c>
      <c r="BK21" s="451" t="s">
        <v>387</v>
      </c>
      <c r="BL21" s="451" t="s">
        <v>331</v>
      </c>
      <c r="BM21" s="451" t="s">
        <v>309</v>
      </c>
      <c r="BN21" s="451" t="s">
        <v>293</v>
      </c>
      <c r="BO21" s="451" t="s">
        <v>387</v>
      </c>
      <c r="BP21" s="452" t="s">
        <v>309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30.9</v>
      </c>
      <c r="F22" s="51">
        <v>29.8</v>
      </c>
      <c r="G22" s="51">
        <v>29.2</v>
      </c>
      <c r="H22" s="51">
        <v>30</v>
      </c>
      <c r="I22" s="51">
        <v>33</v>
      </c>
      <c r="J22" s="51">
        <v>35</v>
      </c>
      <c r="K22" s="51">
        <v>29.3</v>
      </c>
      <c r="L22" s="51">
        <v>29.2</v>
      </c>
      <c r="M22" s="88">
        <f t="shared" si="0"/>
        <v>30.8</v>
      </c>
      <c r="N22" s="51">
        <v>29</v>
      </c>
      <c r="O22" s="76">
        <v>35.200000000000003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400</v>
      </c>
      <c r="W22" s="41" t="s">
        <v>305</v>
      </c>
      <c r="X22" s="41" t="s">
        <v>355</v>
      </c>
      <c r="Y22" s="41" t="s">
        <v>284</v>
      </c>
      <c r="Z22" s="41" t="s">
        <v>304</v>
      </c>
      <c r="AA22" s="41" t="s">
        <v>416</v>
      </c>
      <c r="AB22" s="41" t="s">
        <v>406</v>
      </c>
      <c r="AC22" s="37" t="s">
        <v>352</v>
      </c>
      <c r="AD22" s="52">
        <v>75.22</v>
      </c>
      <c r="AE22" s="52">
        <v>77.31</v>
      </c>
      <c r="AF22" s="52">
        <v>84.92</v>
      </c>
      <c r="AG22" s="52">
        <v>80.14</v>
      </c>
      <c r="AH22" s="52">
        <v>69.19</v>
      </c>
      <c r="AI22" s="52">
        <v>61.16</v>
      </c>
      <c r="AJ22" s="52">
        <v>66.849999999999994</v>
      </c>
      <c r="AK22" s="52">
        <v>77.680000000000007</v>
      </c>
      <c r="AL22" s="54">
        <f t="shared" si="1"/>
        <v>74.058750000000003</v>
      </c>
      <c r="AM22" s="54">
        <f t="shared" si="2"/>
        <v>61.16</v>
      </c>
      <c r="AN22" s="55">
        <v>1006.8</v>
      </c>
      <c r="AO22" s="52">
        <v>1006.8</v>
      </c>
      <c r="AP22" s="52">
        <v>1006.5</v>
      </c>
      <c r="AQ22" s="52">
        <v>1007.4</v>
      </c>
      <c r="AR22" s="52">
        <v>1008.3</v>
      </c>
      <c r="AS22" s="52">
        <v>1006.4</v>
      </c>
      <c r="AT22" s="52">
        <v>1005.7</v>
      </c>
      <c r="AU22" s="56">
        <v>1007.5</v>
      </c>
      <c r="AV22" s="51">
        <f t="shared" si="11"/>
        <v>1</v>
      </c>
      <c r="AW22" s="51">
        <f t="shared" si="12"/>
        <v>1</v>
      </c>
      <c r="AX22" s="51">
        <f t="shared" si="13"/>
        <v>1</v>
      </c>
      <c r="AY22" s="51">
        <f t="shared" si="14"/>
        <v>0</v>
      </c>
      <c r="AZ22" s="51">
        <f t="shared" si="15"/>
        <v>1</v>
      </c>
      <c r="BA22" s="51">
        <f t="shared" si="16"/>
        <v>3</v>
      </c>
      <c r="BB22" s="51">
        <f t="shared" si="17"/>
        <v>2</v>
      </c>
      <c r="BC22" s="51">
        <f t="shared" si="18"/>
        <v>1</v>
      </c>
      <c r="BD22" s="51" t="str">
        <f t="shared" si="19"/>
        <v>ENE03</v>
      </c>
      <c r="BE22" s="177" t="s">
        <v>399</v>
      </c>
      <c r="BF22" s="181">
        <v>3</v>
      </c>
      <c r="BG22" s="114">
        <f t="shared" si="20"/>
        <v>29.975000000000001</v>
      </c>
      <c r="BH22" s="115">
        <f t="shared" si="21"/>
        <v>31.625</v>
      </c>
      <c r="BI22" s="450" t="s">
        <v>285</v>
      </c>
      <c r="BJ22" s="451" t="s">
        <v>403</v>
      </c>
      <c r="BK22" s="451" t="s">
        <v>287</v>
      </c>
      <c r="BL22" s="451" t="s">
        <v>320</v>
      </c>
      <c r="BM22" s="451" t="s">
        <v>287</v>
      </c>
      <c r="BN22" s="451" t="s">
        <v>287</v>
      </c>
      <c r="BO22" s="451" t="s">
        <v>309</v>
      </c>
      <c r="BP22" s="452" t="s">
        <v>331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28.9</v>
      </c>
      <c r="G23" s="51"/>
      <c r="H23" s="51">
        <v>29</v>
      </c>
      <c r="I23" s="51"/>
      <c r="J23" s="51">
        <v>38.799999999999997</v>
      </c>
      <c r="K23" s="51"/>
      <c r="L23" s="51">
        <v>28.5</v>
      </c>
      <c r="M23" s="88">
        <f t="shared" si="0"/>
        <v>31.299999999999997</v>
      </c>
      <c r="N23" s="51">
        <v>28</v>
      </c>
      <c r="O23" s="76">
        <v>39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302</v>
      </c>
      <c r="X23" s="41"/>
      <c r="Y23" s="41" t="s">
        <v>284</v>
      </c>
      <c r="Z23" s="41"/>
      <c r="AA23" s="41" t="s">
        <v>290</v>
      </c>
      <c r="AB23" s="41"/>
      <c r="AC23" s="37" t="s">
        <v>336</v>
      </c>
      <c r="AD23" s="52"/>
      <c r="AE23" s="52">
        <v>90.57</v>
      </c>
      <c r="AF23" s="52"/>
      <c r="AG23" s="52">
        <v>91.1</v>
      </c>
      <c r="AH23" s="52"/>
      <c r="AI23" s="52">
        <v>34.17</v>
      </c>
      <c r="AJ23" s="52"/>
      <c r="AK23" s="52">
        <v>88.95</v>
      </c>
      <c r="AL23" s="54">
        <f t="shared" si="1"/>
        <v>76.197499999999991</v>
      </c>
      <c r="AM23" s="54">
        <f t="shared" si="2"/>
        <v>34.17</v>
      </c>
      <c r="AN23" s="55"/>
      <c r="AO23" s="52">
        <v>1006.5</v>
      </c>
      <c r="AP23" s="52"/>
      <c r="AQ23" s="52">
        <v>1007.5</v>
      </c>
      <c r="AR23" s="52"/>
      <c r="AS23" s="52">
        <v>1005.6</v>
      </c>
      <c r="AT23" s="52"/>
      <c r="AU23" s="56">
        <v>1008.1</v>
      </c>
      <c r="AV23" s="51" t="str">
        <f t="shared" si="11"/>
        <v/>
      </c>
      <c r="AW23" s="51">
        <f t="shared" si="12"/>
        <v>1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2</v>
      </c>
      <c r="BD23" s="51" t="str">
        <f t="shared" si="19"/>
        <v>S02</v>
      </c>
      <c r="BE23" s="177" t="s">
        <v>288</v>
      </c>
      <c r="BF23" s="181">
        <v>2</v>
      </c>
      <c r="BG23" s="114">
        <f t="shared" si="20"/>
        <v>28.95</v>
      </c>
      <c r="BH23" s="115">
        <f t="shared" si="21"/>
        <v>33.65</v>
      </c>
      <c r="BI23" s="450"/>
      <c r="BJ23" s="451" t="s">
        <v>314</v>
      </c>
      <c r="BK23" s="451"/>
      <c r="BL23" s="451" t="s">
        <v>310</v>
      </c>
      <c r="BM23" s="451"/>
      <c r="BN23" s="451" t="s">
        <v>309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29.2</v>
      </c>
      <c r="G24" s="51"/>
      <c r="H24" s="51">
        <v>29.2</v>
      </c>
      <c r="I24" s="51"/>
      <c r="J24" s="51">
        <v>33</v>
      </c>
      <c r="K24" s="51"/>
      <c r="L24" s="51">
        <v>30.1</v>
      </c>
      <c r="M24" s="88">
        <f t="shared" si="0"/>
        <v>30.375</v>
      </c>
      <c r="N24" s="51">
        <v>28.7</v>
      </c>
      <c r="O24" s="76">
        <v>34.799999999999997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304</v>
      </c>
      <c r="X24" s="41"/>
      <c r="Y24" s="41" t="s">
        <v>400</v>
      </c>
      <c r="Z24" s="41"/>
      <c r="AA24" s="41" t="s">
        <v>304</v>
      </c>
      <c r="AB24" s="41"/>
      <c r="AC24" s="37" t="s">
        <v>290</v>
      </c>
      <c r="AD24" s="52"/>
      <c r="AE24" s="52">
        <v>83.42</v>
      </c>
      <c r="AF24" s="52"/>
      <c r="AG24" s="52">
        <v>89.01</v>
      </c>
      <c r="AH24" s="52"/>
      <c r="AI24" s="52">
        <v>74.67</v>
      </c>
      <c r="AJ24" s="52"/>
      <c r="AK24" s="52">
        <v>84.51</v>
      </c>
      <c r="AL24" s="54">
        <f>IF(COUNT(AE24,AG24,AI24,AK24)&gt;2,AVERAGE(AD24:AK24),"")</f>
        <v>82.902500000000003</v>
      </c>
      <c r="AM24" s="54">
        <f>IF(COUNT(AE24,AG24,AI24,AK24)&gt;2,MIN(AD24:AK24),"")</f>
        <v>74.67</v>
      </c>
      <c r="AN24" s="55"/>
      <c r="AO24" s="52">
        <v>1007.9</v>
      </c>
      <c r="AP24" s="52"/>
      <c r="AQ24" s="52">
        <v>1008.3</v>
      </c>
      <c r="AR24" s="52"/>
      <c r="AS24" s="52">
        <v>1007.6</v>
      </c>
      <c r="AT24" s="52"/>
      <c r="AU24" s="56">
        <v>1008.8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288</v>
      </c>
      <c r="BF24" s="181">
        <v>2</v>
      </c>
      <c r="BG24" s="114">
        <f t="shared" si="20"/>
        <v>29.2</v>
      </c>
      <c r="BH24" s="115">
        <f t="shared" si="21"/>
        <v>31.55</v>
      </c>
      <c r="BI24" s="450"/>
      <c r="BJ24" s="451" t="s">
        <v>296</v>
      </c>
      <c r="BK24" s="451"/>
      <c r="BL24" s="451" t="s">
        <v>289</v>
      </c>
      <c r="BM24" s="451"/>
      <c r="BN24" s="451" t="s">
        <v>339</v>
      </c>
      <c r="BO24" s="451"/>
      <c r="BP24" s="452" t="s">
        <v>331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31.1</v>
      </c>
      <c r="F25" s="78">
        <v>29.8</v>
      </c>
      <c r="G25" s="78">
        <v>28.7</v>
      </c>
      <c r="H25" s="78">
        <v>28.5</v>
      </c>
      <c r="I25" s="78">
        <v>34.200000000000003</v>
      </c>
      <c r="J25" s="78">
        <v>34.4</v>
      </c>
      <c r="K25" s="78">
        <v>26.2</v>
      </c>
      <c r="L25" s="78">
        <v>28.9</v>
      </c>
      <c r="M25" s="89">
        <f t="shared" si="0"/>
        <v>30.225000000000001</v>
      </c>
      <c r="N25" s="78">
        <v>26.2</v>
      </c>
      <c r="O25" s="79">
        <v>35.799999999999997</v>
      </c>
      <c r="P25" s="69" t="s">
        <v>301</v>
      </c>
      <c r="Q25" s="69" t="s">
        <v>301</v>
      </c>
      <c r="R25" s="69" t="s">
        <v>301</v>
      </c>
      <c r="S25" s="69">
        <v>0.1</v>
      </c>
      <c r="T25" s="70">
        <v>0.1</v>
      </c>
      <c r="U25" s="69">
        <v>0.1</v>
      </c>
      <c r="V25" s="69" t="s">
        <v>347</v>
      </c>
      <c r="W25" s="69" t="s">
        <v>400</v>
      </c>
      <c r="X25" s="69" t="s">
        <v>284</v>
      </c>
      <c r="Y25" s="69" t="s">
        <v>390</v>
      </c>
      <c r="Z25" s="69" t="s">
        <v>290</v>
      </c>
      <c r="AA25" s="69" t="s">
        <v>346</v>
      </c>
      <c r="AB25" s="69" t="s">
        <v>354</v>
      </c>
      <c r="AC25" s="71" t="s">
        <v>319</v>
      </c>
      <c r="AD25" s="72">
        <v>71.760000000000005</v>
      </c>
      <c r="AE25" s="72">
        <v>82.03</v>
      </c>
      <c r="AF25" s="72">
        <v>90.02</v>
      </c>
      <c r="AG25" s="72">
        <v>86.88</v>
      </c>
      <c r="AH25" s="72">
        <v>60.62</v>
      </c>
      <c r="AI25" s="72">
        <v>66.27</v>
      </c>
      <c r="AJ25" s="72">
        <v>82.08</v>
      </c>
      <c r="AK25" s="72">
        <v>78.11</v>
      </c>
      <c r="AL25" s="87">
        <f t="shared" si="1"/>
        <v>77.221249999999998</v>
      </c>
      <c r="AM25" s="87">
        <f t="shared" si="2"/>
        <v>60.62</v>
      </c>
      <c r="AN25" s="73">
        <v>1006.5</v>
      </c>
      <c r="AO25" s="72">
        <v>1006.5</v>
      </c>
      <c r="AP25" s="72">
        <v>1005.5</v>
      </c>
      <c r="AQ25" s="72">
        <v>1006.7</v>
      </c>
      <c r="AR25" s="72">
        <v>1007.7</v>
      </c>
      <c r="AS25" s="72">
        <v>1006</v>
      </c>
      <c r="AT25" s="72">
        <v>1006.5</v>
      </c>
      <c r="AU25" s="74">
        <v>1007.1</v>
      </c>
      <c r="AV25" s="78">
        <f t="shared" ref="AV25:BC25" si="22">IF(RIGHT(V25,2)="","",IF(RIGHT(V25,2)="LG",0,INT(RIGHT(V25,2))))</f>
        <v>3</v>
      </c>
      <c r="AW25" s="78">
        <f t="shared" si="22"/>
        <v>1</v>
      </c>
      <c r="AX25" s="78">
        <f t="shared" si="22"/>
        <v>0</v>
      </c>
      <c r="AY25" s="78">
        <f t="shared" si="22"/>
        <v>1</v>
      </c>
      <c r="AZ25" s="78">
        <f t="shared" si="22"/>
        <v>2</v>
      </c>
      <c r="BA25" s="78">
        <f t="shared" si="22"/>
        <v>3</v>
      </c>
      <c r="BB25" s="78">
        <f t="shared" si="22"/>
        <v>2</v>
      </c>
      <c r="BC25" s="78">
        <f t="shared" si="22"/>
        <v>1</v>
      </c>
      <c r="BD25" s="78" t="str">
        <f>IF(COUNT(AV25:BC25)=0,"",IF(MAX(AV25:BC25)=0,"LG",IF(MAX(AV25:BC25)=0,"",INDEX(V25:AC25,1,MATCH(MAX(AV25:BC25),AV25:BC25,0)))))</f>
        <v>ESE03</v>
      </c>
      <c r="BE25" s="180" t="s">
        <v>348</v>
      </c>
      <c r="BF25" s="184">
        <v>3</v>
      </c>
      <c r="BG25" s="203">
        <f t="shared" si="20"/>
        <v>29.525000000000002</v>
      </c>
      <c r="BH25" s="204">
        <f t="shared" si="21"/>
        <v>30.924999999999997</v>
      </c>
      <c r="BI25" s="453" t="s">
        <v>285</v>
      </c>
      <c r="BJ25" s="454" t="s">
        <v>325</v>
      </c>
      <c r="BK25" s="454" t="s">
        <v>306</v>
      </c>
      <c r="BL25" s="454" t="s">
        <v>287</v>
      </c>
      <c r="BM25" s="454" t="s">
        <v>421</v>
      </c>
      <c r="BN25" s="454" t="s">
        <v>306</v>
      </c>
      <c r="BO25" s="454" t="s">
        <v>309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30.3</v>
      </c>
      <c r="F4" s="41">
        <v>28.3</v>
      </c>
      <c r="G4" s="41">
        <v>27</v>
      </c>
      <c r="H4" s="41">
        <v>27.2</v>
      </c>
      <c r="I4" s="41">
        <v>30.4</v>
      </c>
      <c r="J4" s="41">
        <v>34.200000000000003</v>
      </c>
      <c r="K4" s="41">
        <v>35.200000000000003</v>
      </c>
      <c r="L4" s="41">
        <v>30</v>
      </c>
      <c r="M4" s="88">
        <f t="shared" ref="M4:M25" si="0">IF(COUNT(F4,H4,J4,L4)&gt;=3,AVERAGE(E4:L4),"")</f>
        <v>30.324999999999996</v>
      </c>
      <c r="N4" s="41">
        <v>27</v>
      </c>
      <c r="O4" s="53">
        <v>36.700000000000003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341</v>
      </c>
      <c r="AD4" s="52">
        <v>83.06</v>
      </c>
      <c r="AE4" s="52">
        <v>92.14</v>
      </c>
      <c r="AF4" s="52">
        <v>96.53</v>
      </c>
      <c r="AG4" s="52">
        <v>100</v>
      </c>
      <c r="AH4" s="52">
        <v>85.04</v>
      </c>
      <c r="AI4" s="52">
        <v>74.86</v>
      </c>
      <c r="AJ4" s="52">
        <v>56</v>
      </c>
      <c r="AK4" s="52">
        <v>78.73</v>
      </c>
      <c r="AL4" s="54">
        <f t="shared" ref="AL4:AL25" si="1">IF(COUNT(AE4,AG4,AI4,AK4)&gt;2,AVERAGE(AD4:AK4),"")</f>
        <v>83.295000000000002</v>
      </c>
      <c r="AM4" s="54">
        <f t="shared" ref="AM4:AM25" si="2">IF(COUNT(AE4,AG4,AI4,AK4)&gt;2,MIN(AD4:AK4),"")</f>
        <v>56</v>
      </c>
      <c r="AN4" s="55">
        <v>1006</v>
      </c>
      <c r="AO4" s="52">
        <v>1006.3</v>
      </c>
      <c r="AP4" s="52">
        <v>1006.6</v>
      </c>
      <c r="AQ4" s="52">
        <v>1007.9</v>
      </c>
      <c r="AR4" s="52">
        <v>1008.3</v>
      </c>
      <c r="AS4" s="52">
        <v>1004.9</v>
      </c>
      <c r="AT4" s="52">
        <v>1003.1</v>
      </c>
      <c r="AU4" s="56">
        <v>1004.5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3</v>
      </c>
      <c r="BD4" s="51" t="str">
        <f t="shared" ref="BD4:BD10" si="4">IF(COUNT(AV4:BC4)=0,"",IF(MAX(AV4:BC4)=0,"LG",IF(MAX(AV4:BC4)=0,"",INDEX(V4:AC4,1,MATCH(MAX(AV4:BC4),AV4:BC4,0)))))</f>
        <v>NW03</v>
      </c>
      <c r="BE4" s="177" t="s">
        <v>342</v>
      </c>
      <c r="BF4" s="181">
        <v>3</v>
      </c>
      <c r="BG4" s="114">
        <f t="shared" ref="BG4:BG10" si="5">IF(COUNT(F4,H4)&gt;=1,AVERAGE(E4:H4),"")</f>
        <v>28.2</v>
      </c>
      <c r="BH4" s="115">
        <f t="shared" ref="BH4:BH10" si="6">IF(COUNT(J4,L4)&gt;=1,AVERAGE(I4:L4),"")</f>
        <v>32.450000000000003</v>
      </c>
      <c r="BI4" s="459" t="s">
        <v>324</v>
      </c>
      <c r="BJ4" s="460" t="s">
        <v>285</v>
      </c>
      <c r="BK4" s="460" t="s">
        <v>324</v>
      </c>
      <c r="BL4" s="460" t="s">
        <v>387</v>
      </c>
      <c r="BM4" s="460" t="s">
        <v>309</v>
      </c>
      <c r="BN4" s="460" t="s">
        <v>287</v>
      </c>
      <c r="BO4" s="460" t="s">
        <v>306</v>
      </c>
      <c r="BP4" s="461" t="s">
        <v>387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29.1</v>
      </c>
      <c r="G5" s="41"/>
      <c r="H5" s="41">
        <v>29.3</v>
      </c>
      <c r="I5" s="41"/>
      <c r="J5" s="41">
        <v>34</v>
      </c>
      <c r="K5" s="41"/>
      <c r="L5" s="41">
        <v>31.3</v>
      </c>
      <c r="M5" s="88">
        <f t="shared" si="0"/>
        <v>30.925000000000001</v>
      </c>
      <c r="N5" s="41">
        <v>28.5</v>
      </c>
      <c r="O5" s="53">
        <v>35.1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351</v>
      </c>
      <c r="X5" s="41"/>
      <c r="Y5" s="41" t="s">
        <v>295</v>
      </c>
      <c r="Z5" s="41"/>
      <c r="AA5" s="41" t="s">
        <v>337</v>
      </c>
      <c r="AB5" s="41"/>
      <c r="AC5" s="37" t="s">
        <v>344</v>
      </c>
      <c r="AD5" s="52"/>
      <c r="AE5" s="52">
        <v>86.42</v>
      </c>
      <c r="AF5" s="52"/>
      <c r="AG5" s="52">
        <v>90.06</v>
      </c>
      <c r="AH5" s="52"/>
      <c r="AI5" s="52">
        <v>68.97</v>
      </c>
      <c r="AJ5" s="52"/>
      <c r="AK5" s="52">
        <v>82.69</v>
      </c>
      <c r="AL5" s="54">
        <f t="shared" si="1"/>
        <v>82.034999999999997</v>
      </c>
      <c r="AM5" s="54">
        <f t="shared" si="2"/>
        <v>68.97</v>
      </c>
      <c r="AN5" s="55"/>
      <c r="AO5" s="52">
        <v>1006.6</v>
      </c>
      <c r="AP5" s="52"/>
      <c r="AQ5" s="52">
        <v>1008</v>
      </c>
      <c r="AR5" s="52"/>
      <c r="AS5" s="52">
        <v>1006.4</v>
      </c>
      <c r="AT5" s="52"/>
      <c r="AU5" s="56">
        <v>1005.3</v>
      </c>
      <c r="AV5" s="51" t="str">
        <f t="shared" si="3"/>
        <v/>
      </c>
      <c r="AW5" s="51">
        <f t="shared" si="3"/>
        <v>2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3</v>
      </c>
      <c r="BB5" s="51" t="str">
        <f t="shared" si="3"/>
        <v/>
      </c>
      <c r="BC5" s="51">
        <f t="shared" si="3"/>
        <v>3</v>
      </c>
      <c r="BD5" s="51" t="str">
        <f t="shared" si="4"/>
        <v>WSW03</v>
      </c>
      <c r="BE5" s="177" t="s">
        <v>363</v>
      </c>
      <c r="BF5" s="181">
        <v>3</v>
      </c>
      <c r="BG5" s="114">
        <f t="shared" si="5"/>
        <v>29.200000000000003</v>
      </c>
      <c r="BH5" s="115">
        <f t="shared" si="6"/>
        <v>32.65</v>
      </c>
      <c r="BI5" s="450"/>
      <c r="BJ5" s="451" t="s">
        <v>285</v>
      </c>
      <c r="BK5" s="451"/>
      <c r="BL5" s="451" t="s">
        <v>331</v>
      </c>
      <c r="BM5" s="451"/>
      <c r="BN5" s="451" t="s">
        <v>366</v>
      </c>
      <c r="BO5" s="451"/>
      <c r="BP5" s="452" t="s">
        <v>287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29.2</v>
      </c>
      <c r="G6" s="41"/>
      <c r="H6" s="41">
        <v>29.2</v>
      </c>
      <c r="I6" s="41"/>
      <c r="J6" s="41">
        <v>32</v>
      </c>
      <c r="K6" s="41"/>
      <c r="L6" s="41">
        <v>29.8</v>
      </c>
      <c r="M6" s="88">
        <f t="shared" si="0"/>
        <v>30.05</v>
      </c>
      <c r="N6" s="41">
        <v>28.8</v>
      </c>
      <c r="O6" s="53">
        <v>32.299999999999997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290</v>
      </c>
      <c r="X6" s="41"/>
      <c r="Y6" s="41" t="s">
        <v>300</v>
      </c>
      <c r="Z6" s="41"/>
      <c r="AA6" s="41" t="s">
        <v>313</v>
      </c>
      <c r="AB6" s="41"/>
      <c r="AC6" s="37" t="s">
        <v>315</v>
      </c>
      <c r="AD6" s="52"/>
      <c r="AE6" s="52">
        <v>86.94</v>
      </c>
      <c r="AF6" s="52"/>
      <c r="AG6" s="52">
        <v>88.49</v>
      </c>
      <c r="AH6" s="52"/>
      <c r="AI6" s="52">
        <v>78.09</v>
      </c>
      <c r="AJ6" s="52"/>
      <c r="AK6" s="52">
        <v>88.02</v>
      </c>
      <c r="AL6" s="54">
        <f t="shared" si="1"/>
        <v>85.385000000000005</v>
      </c>
      <c r="AM6" s="54">
        <f t="shared" si="2"/>
        <v>78.09</v>
      </c>
      <c r="AN6" s="55"/>
      <c r="AO6" s="52">
        <v>1005.6</v>
      </c>
      <c r="AP6" s="52"/>
      <c r="AQ6" s="52">
        <v>1007.2</v>
      </c>
      <c r="AR6" s="52"/>
      <c r="AS6" s="52">
        <v>1005.7</v>
      </c>
      <c r="AT6" s="52"/>
      <c r="AU6" s="56">
        <v>1003.8</v>
      </c>
      <c r="AV6" s="51" t="str">
        <f t="shared" si="3"/>
        <v/>
      </c>
      <c r="AW6" s="51">
        <f t="shared" si="3"/>
        <v>2</v>
      </c>
      <c r="AX6" s="51" t="str">
        <f t="shared" si="3"/>
        <v/>
      </c>
      <c r="AY6" s="51">
        <f t="shared" si="3"/>
        <v>4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3</v>
      </c>
      <c r="BD6" s="51" t="str">
        <f t="shared" si="4"/>
        <v>SSW04</v>
      </c>
      <c r="BE6" s="177" t="s">
        <v>299</v>
      </c>
      <c r="BF6" s="181">
        <v>4</v>
      </c>
      <c r="BG6" s="114">
        <f t="shared" si="5"/>
        <v>29.2</v>
      </c>
      <c r="BH6" s="115">
        <f t="shared" si="6"/>
        <v>30.9</v>
      </c>
      <c r="BI6" s="450"/>
      <c r="BJ6" s="451" t="s">
        <v>339</v>
      </c>
      <c r="BK6" s="451"/>
      <c r="BL6" s="451" t="s">
        <v>287</v>
      </c>
      <c r="BM6" s="451"/>
      <c r="BN6" s="451" t="s">
        <v>287</v>
      </c>
      <c r="BO6" s="451"/>
      <c r="BP6" s="452" t="s">
        <v>340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28.6</v>
      </c>
      <c r="G7" s="51"/>
      <c r="H7" s="51">
        <v>27.8</v>
      </c>
      <c r="I7" s="51"/>
      <c r="J7" s="51">
        <v>35.6</v>
      </c>
      <c r="K7" s="51"/>
      <c r="L7" s="51">
        <v>31.4</v>
      </c>
      <c r="M7" s="88">
        <f t="shared" si="0"/>
        <v>30.85</v>
      </c>
      <c r="N7" s="51">
        <v>27.5</v>
      </c>
      <c r="O7" s="76">
        <v>36.5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305</v>
      </c>
      <c r="AB7" s="41"/>
      <c r="AC7" s="37" t="s">
        <v>336</v>
      </c>
      <c r="AD7" s="52"/>
      <c r="AE7" s="52">
        <v>84.35</v>
      </c>
      <c r="AF7" s="52"/>
      <c r="AG7" s="52">
        <v>85.79</v>
      </c>
      <c r="AH7" s="52"/>
      <c r="AI7" s="52">
        <v>62.74</v>
      </c>
      <c r="AJ7" s="52"/>
      <c r="AK7" s="52">
        <v>81.260000000000005</v>
      </c>
      <c r="AL7" s="54">
        <f t="shared" si="1"/>
        <v>78.534999999999997</v>
      </c>
      <c r="AM7" s="54">
        <f t="shared" si="2"/>
        <v>62.74</v>
      </c>
      <c r="AN7" s="55"/>
      <c r="AO7" s="52">
        <v>1006.2</v>
      </c>
      <c r="AP7" s="52"/>
      <c r="AQ7" s="52">
        <v>1008.6</v>
      </c>
      <c r="AR7" s="52"/>
      <c r="AS7" s="52">
        <v>1005.7</v>
      </c>
      <c r="AT7" s="52"/>
      <c r="AU7" s="56">
        <v>1004.8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2</v>
      </c>
      <c r="BD7" s="51" t="str">
        <f t="shared" si="4"/>
        <v>SE02</v>
      </c>
      <c r="BE7" s="177" t="s">
        <v>303</v>
      </c>
      <c r="BF7" s="181">
        <v>2</v>
      </c>
      <c r="BG7" s="114">
        <f t="shared" si="5"/>
        <v>28.200000000000003</v>
      </c>
      <c r="BH7" s="115">
        <f t="shared" si="6"/>
        <v>33.5</v>
      </c>
      <c r="BI7" s="450"/>
      <c r="BJ7" s="451" t="s">
        <v>285</v>
      </c>
      <c r="BK7" s="451"/>
      <c r="BL7" s="451" t="s">
        <v>309</v>
      </c>
      <c r="BM7" s="451"/>
      <c r="BN7" s="451" t="s">
        <v>324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29.9</v>
      </c>
      <c r="F8" s="51">
        <v>29.2</v>
      </c>
      <c r="G8" s="51">
        <v>29.3</v>
      </c>
      <c r="H8" s="51">
        <v>29.2</v>
      </c>
      <c r="I8" s="51">
        <v>32.5</v>
      </c>
      <c r="J8" s="51">
        <v>33.799999999999997</v>
      </c>
      <c r="K8" s="51">
        <v>33</v>
      </c>
      <c r="L8" s="51">
        <v>30.5</v>
      </c>
      <c r="M8" s="88">
        <f t="shared" si="0"/>
        <v>30.924999999999997</v>
      </c>
      <c r="N8" s="51">
        <v>29</v>
      </c>
      <c r="O8" s="76">
        <v>33.799999999999997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356</v>
      </c>
      <c r="W8" s="41" t="s">
        <v>356</v>
      </c>
      <c r="X8" s="41" t="s">
        <v>356</v>
      </c>
      <c r="Y8" s="41" t="s">
        <v>356</v>
      </c>
      <c r="Z8" s="41" t="s">
        <v>390</v>
      </c>
      <c r="AA8" s="41" t="s">
        <v>336</v>
      </c>
      <c r="AB8" s="41" t="s">
        <v>330</v>
      </c>
      <c r="AC8" s="37" t="s">
        <v>330</v>
      </c>
      <c r="AD8" s="52">
        <v>80.12</v>
      </c>
      <c r="AE8" s="52">
        <v>83.42</v>
      </c>
      <c r="AF8" s="52">
        <v>86.44</v>
      </c>
      <c r="AG8" s="52">
        <v>87.45</v>
      </c>
      <c r="AH8" s="52">
        <v>74.59</v>
      </c>
      <c r="AI8" s="52">
        <v>72.23</v>
      </c>
      <c r="AJ8" s="52">
        <v>68.78</v>
      </c>
      <c r="AK8" s="52">
        <v>83.57</v>
      </c>
      <c r="AL8" s="54">
        <f t="shared" si="1"/>
        <v>79.574999999999989</v>
      </c>
      <c r="AM8" s="54">
        <f t="shared" si="2"/>
        <v>68.78</v>
      </c>
      <c r="AN8" s="55">
        <v>1005.8</v>
      </c>
      <c r="AO8" s="52">
        <v>1006.2</v>
      </c>
      <c r="AP8" s="52">
        <v>1006.3</v>
      </c>
      <c r="AQ8" s="52">
        <v>1007.4</v>
      </c>
      <c r="AR8" s="52">
        <v>1007.9</v>
      </c>
      <c r="AS8" s="52">
        <v>1005.3</v>
      </c>
      <c r="AT8" s="52">
        <v>1003.7</v>
      </c>
      <c r="AU8" s="56">
        <v>1004.2</v>
      </c>
      <c r="AV8" s="51">
        <f t="shared" si="3"/>
        <v>3</v>
      </c>
      <c r="AW8" s="51">
        <f t="shared" si="3"/>
        <v>3</v>
      </c>
      <c r="AX8" s="51">
        <f t="shared" si="3"/>
        <v>3</v>
      </c>
      <c r="AY8" s="51">
        <f t="shared" si="3"/>
        <v>3</v>
      </c>
      <c r="AZ8" s="51">
        <f t="shared" si="3"/>
        <v>1</v>
      </c>
      <c r="BA8" s="51">
        <f t="shared" si="3"/>
        <v>2</v>
      </c>
      <c r="BB8" s="51">
        <f t="shared" si="3"/>
        <v>3</v>
      </c>
      <c r="BC8" s="51">
        <f t="shared" si="3"/>
        <v>3</v>
      </c>
      <c r="BD8" s="51" t="str">
        <f t="shared" si="4"/>
        <v>S03</v>
      </c>
      <c r="BE8" s="177" t="s">
        <v>288</v>
      </c>
      <c r="BF8" s="181">
        <v>3</v>
      </c>
      <c r="BG8" s="114">
        <f t="shared" si="5"/>
        <v>29.4</v>
      </c>
      <c r="BH8" s="115">
        <f t="shared" si="6"/>
        <v>32.450000000000003</v>
      </c>
      <c r="BI8" s="450" t="s">
        <v>285</v>
      </c>
      <c r="BJ8" s="451" t="s">
        <v>287</v>
      </c>
      <c r="BK8" s="451" t="s">
        <v>285</v>
      </c>
      <c r="BL8" s="451" t="s">
        <v>309</v>
      </c>
      <c r="BM8" s="451" t="s">
        <v>320</v>
      </c>
      <c r="BN8" s="451" t="s">
        <v>287</v>
      </c>
      <c r="BO8" s="451" t="s">
        <v>287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29.3</v>
      </c>
      <c r="G9" s="51"/>
      <c r="H9" s="51">
        <v>29.7</v>
      </c>
      <c r="I9" s="51"/>
      <c r="J9" s="51">
        <v>36.200000000000003</v>
      </c>
      <c r="K9" s="51"/>
      <c r="L9" s="51">
        <v>30.9</v>
      </c>
      <c r="M9" s="88">
        <f t="shared" si="0"/>
        <v>31.524999999999999</v>
      </c>
      <c r="N9" s="51">
        <v>27.7</v>
      </c>
      <c r="O9" s="76">
        <v>36.4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327</v>
      </c>
      <c r="AB9" s="41"/>
      <c r="AC9" s="37" t="s">
        <v>284</v>
      </c>
      <c r="AD9" s="52"/>
      <c r="AE9" s="52">
        <v>83.44</v>
      </c>
      <c r="AF9" s="52"/>
      <c r="AG9" s="52">
        <v>88.01</v>
      </c>
      <c r="AH9" s="52"/>
      <c r="AI9" s="52">
        <v>59.3</v>
      </c>
      <c r="AJ9" s="52"/>
      <c r="AK9" s="52">
        <v>81.2</v>
      </c>
      <c r="AL9" s="54">
        <f t="shared" si="1"/>
        <v>77.987499999999997</v>
      </c>
      <c r="AM9" s="54">
        <f t="shared" si="2"/>
        <v>59.3</v>
      </c>
      <c r="AN9" s="55"/>
      <c r="AO9" s="52">
        <v>1006.1</v>
      </c>
      <c r="AP9" s="52"/>
      <c r="AQ9" s="52">
        <v>1008.2</v>
      </c>
      <c r="AR9" s="52"/>
      <c r="AS9" s="52">
        <v>1005.7</v>
      </c>
      <c r="AT9" s="52"/>
      <c r="AU9" s="56">
        <v>1004.4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2</v>
      </c>
      <c r="BB9" s="51" t="str">
        <f t="shared" si="3"/>
        <v/>
      </c>
      <c r="BC9" s="51">
        <f t="shared" si="3"/>
        <v>0</v>
      </c>
      <c r="BD9" s="51" t="str">
        <f t="shared" si="4"/>
        <v>W02</v>
      </c>
      <c r="BE9" s="177" t="s">
        <v>317</v>
      </c>
      <c r="BF9" s="181">
        <v>2</v>
      </c>
      <c r="BG9" s="114">
        <f t="shared" si="5"/>
        <v>29.5</v>
      </c>
      <c r="BH9" s="115">
        <f t="shared" si="6"/>
        <v>33.549999999999997</v>
      </c>
      <c r="BI9" s="450"/>
      <c r="BJ9" s="451" t="s">
        <v>285</v>
      </c>
      <c r="BK9" s="451"/>
      <c r="BL9" s="451" t="s">
        <v>331</v>
      </c>
      <c r="BM9" s="451"/>
      <c r="BN9" s="451" t="s">
        <v>339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29.2</v>
      </c>
      <c r="G10" s="51"/>
      <c r="H10" s="51">
        <v>29.2</v>
      </c>
      <c r="I10" s="51"/>
      <c r="J10" s="51">
        <v>32.9</v>
      </c>
      <c r="K10" s="51"/>
      <c r="L10" s="51">
        <v>31.1</v>
      </c>
      <c r="M10" s="88">
        <f t="shared" si="0"/>
        <v>30.6</v>
      </c>
      <c r="N10" s="51">
        <v>28.9</v>
      </c>
      <c r="O10" s="76">
        <v>33.200000000000003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330</v>
      </c>
      <c r="X10" s="41"/>
      <c r="Y10" s="41" t="s">
        <v>292</v>
      </c>
      <c r="Z10" s="41"/>
      <c r="AA10" s="41" t="s">
        <v>349</v>
      </c>
      <c r="AB10" s="41"/>
      <c r="AC10" s="37" t="s">
        <v>292</v>
      </c>
      <c r="AD10" s="52"/>
      <c r="AE10" s="52">
        <v>86.43</v>
      </c>
      <c r="AF10" s="52"/>
      <c r="AG10" s="52">
        <v>90.59</v>
      </c>
      <c r="AH10" s="52"/>
      <c r="AI10" s="52">
        <v>75.53</v>
      </c>
      <c r="AJ10" s="52"/>
      <c r="AK10" s="52">
        <v>82.66</v>
      </c>
      <c r="AL10" s="54">
        <f t="shared" si="1"/>
        <v>83.802500000000009</v>
      </c>
      <c r="AM10" s="54">
        <f t="shared" si="2"/>
        <v>75.53</v>
      </c>
      <c r="AN10" s="55"/>
      <c r="AO10" s="52">
        <v>1005.8</v>
      </c>
      <c r="AP10" s="52"/>
      <c r="AQ10" s="52">
        <v>1007.4</v>
      </c>
      <c r="AR10" s="52"/>
      <c r="AS10" s="52">
        <v>1006.4</v>
      </c>
      <c r="AT10" s="52"/>
      <c r="AU10" s="56">
        <v>1004.8</v>
      </c>
      <c r="AV10" s="51" t="str">
        <f t="shared" si="3"/>
        <v/>
      </c>
      <c r="AW10" s="51">
        <f t="shared" si="3"/>
        <v>3</v>
      </c>
      <c r="AX10" s="51" t="str">
        <f t="shared" si="3"/>
        <v/>
      </c>
      <c r="AY10" s="51">
        <f t="shared" si="3"/>
        <v>2</v>
      </c>
      <c r="AZ10" s="51" t="str">
        <f t="shared" si="3"/>
        <v/>
      </c>
      <c r="BA10" s="51">
        <f t="shared" si="3"/>
        <v>4</v>
      </c>
      <c r="BB10" s="51" t="str">
        <f t="shared" si="3"/>
        <v/>
      </c>
      <c r="BC10" s="51">
        <f t="shared" si="3"/>
        <v>2</v>
      </c>
      <c r="BD10" s="51" t="str">
        <f t="shared" si="4"/>
        <v>SE04</v>
      </c>
      <c r="BE10" s="177" t="s">
        <v>303</v>
      </c>
      <c r="BF10" s="181">
        <v>4</v>
      </c>
      <c r="BG10" s="114">
        <f t="shared" si="5"/>
        <v>29.2</v>
      </c>
      <c r="BH10" s="115">
        <f t="shared" si="6"/>
        <v>32</v>
      </c>
      <c r="BI10" s="450"/>
      <c r="BJ10" s="451" t="s">
        <v>291</v>
      </c>
      <c r="BK10" s="451"/>
      <c r="BL10" s="451" t="s">
        <v>309</v>
      </c>
      <c r="BM10" s="451"/>
      <c r="BN10" s="451" t="s">
        <v>339</v>
      </c>
      <c r="BO10" s="451"/>
      <c r="BP10" s="452" t="s">
        <v>339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</v>
      </c>
      <c r="G11" s="51"/>
      <c r="H11" s="51">
        <v>29.4</v>
      </c>
      <c r="I11" s="51"/>
      <c r="J11" s="51">
        <v>31.9</v>
      </c>
      <c r="K11" s="51"/>
      <c r="L11" s="51">
        <v>30.2</v>
      </c>
      <c r="M11" s="88">
        <f t="shared" si="0"/>
        <v>30.125</v>
      </c>
      <c r="N11" s="51">
        <v>28.7</v>
      </c>
      <c r="O11" s="76">
        <v>32.299999999999997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349</v>
      </c>
      <c r="X11" s="41"/>
      <c r="Y11" s="41" t="s">
        <v>334</v>
      </c>
      <c r="Z11" s="41"/>
      <c r="AA11" s="41" t="s">
        <v>344</v>
      </c>
      <c r="AB11" s="41"/>
      <c r="AC11" s="37" t="s">
        <v>369</v>
      </c>
      <c r="AD11" s="52"/>
      <c r="AE11" s="52">
        <v>88.99</v>
      </c>
      <c r="AF11" s="52"/>
      <c r="AG11" s="52">
        <v>86.96</v>
      </c>
      <c r="AH11" s="52"/>
      <c r="AI11" s="52">
        <v>81.33</v>
      </c>
      <c r="AJ11" s="52"/>
      <c r="AK11" s="52">
        <v>85.02</v>
      </c>
      <c r="AL11" s="54">
        <f t="shared" ref="AL11" si="7">IF(COUNT(AE11,AG11,AI11,AK11)&gt;2,AVERAGE(AD11:AK11),"")</f>
        <v>85.574999999999989</v>
      </c>
      <c r="AM11" s="54">
        <f t="shared" ref="AM11" si="8">IF(COUNT(AE11,AG11,AI11,AK11)&gt;2,MIN(AD11:AK11),"")</f>
        <v>81.33</v>
      </c>
      <c r="AN11" s="55"/>
      <c r="AO11" s="52">
        <v>1006.7</v>
      </c>
      <c r="AP11" s="52"/>
      <c r="AQ11" s="52">
        <v>1008.2</v>
      </c>
      <c r="AR11" s="52"/>
      <c r="AS11" s="52">
        <v>1006.3</v>
      </c>
      <c r="AT11" s="52"/>
      <c r="AU11" s="56">
        <v>1005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8" t="s">
        <v>288</v>
      </c>
      <c r="BF11" s="182">
        <v>5</v>
      </c>
      <c r="BG11" s="112">
        <f t="shared" ref="BG11" si="9">IF(COUNT(F11,H11)&gt;=1,AVERAGE(E11:H11),"")</f>
        <v>29.2</v>
      </c>
      <c r="BH11" s="113">
        <f t="shared" ref="BH11" si="10">IF(COUNT(J11,L11)&gt;=1,AVERAGE(I11:L11),"")</f>
        <v>31.049999999999997</v>
      </c>
      <c r="BI11" s="462"/>
      <c r="BJ11" s="463" t="s">
        <v>339</v>
      </c>
      <c r="BK11" s="463"/>
      <c r="BL11" s="463" t="s">
        <v>309</v>
      </c>
      <c r="BM11" s="463"/>
      <c r="BN11" s="463" t="s">
        <v>331</v>
      </c>
      <c r="BO11" s="463"/>
      <c r="BP11" s="464" t="s">
        <v>353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27.6</v>
      </c>
      <c r="G12" s="84"/>
      <c r="H12" s="84">
        <v>26.6</v>
      </c>
      <c r="I12" s="84"/>
      <c r="J12" s="84">
        <v>36.4</v>
      </c>
      <c r="K12" s="84"/>
      <c r="L12" s="84">
        <v>32.799999999999997</v>
      </c>
      <c r="M12" s="100">
        <f t="shared" si="0"/>
        <v>30.849999999999998</v>
      </c>
      <c r="N12" s="84">
        <v>26.1</v>
      </c>
      <c r="O12" s="85">
        <v>38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329</v>
      </c>
      <c r="AB12" s="57"/>
      <c r="AC12" s="59" t="s">
        <v>329</v>
      </c>
      <c r="AD12" s="60"/>
      <c r="AE12" s="60">
        <v>88.88</v>
      </c>
      <c r="AF12" s="60"/>
      <c r="AG12" s="60">
        <v>93.14</v>
      </c>
      <c r="AH12" s="60"/>
      <c r="AI12" s="60">
        <v>59.34</v>
      </c>
      <c r="AJ12" s="60"/>
      <c r="AK12" s="60">
        <v>63.26</v>
      </c>
      <c r="AL12" s="101">
        <f t="shared" si="1"/>
        <v>76.155000000000001</v>
      </c>
      <c r="AM12" s="101">
        <f t="shared" si="2"/>
        <v>59.34</v>
      </c>
      <c r="AN12" s="61"/>
      <c r="AO12" s="60">
        <v>1007.2</v>
      </c>
      <c r="AP12" s="60"/>
      <c r="AQ12" s="60">
        <v>1009.5</v>
      </c>
      <c r="AR12" s="60"/>
      <c r="AS12" s="60">
        <v>1005.9</v>
      </c>
      <c r="AT12" s="60"/>
      <c r="AU12" s="62">
        <v>1005.2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1</v>
      </c>
      <c r="BD12" s="84" t="str">
        <f t="shared" ref="BD12:BD23" si="19">IF(COUNT(AV12:BC12)=0,"",IF(MAX(AV12:BC12)=0,"LG",IF(MAX(AV12:BC12)=0,"",INDEX(V12:AC12,1,MATCH(MAX(AV12:BC12),AV12:BC12,0)))))</f>
        <v>NE01</v>
      </c>
      <c r="BE12" s="179" t="s">
        <v>404</v>
      </c>
      <c r="BF12" s="183">
        <v>1</v>
      </c>
      <c r="BG12" s="114">
        <f t="shared" ref="BG12:BG25" si="20">IF(COUNT(F12,H12)&gt;=1,AVERAGE(E12:H12),"")</f>
        <v>27.1</v>
      </c>
      <c r="BH12" s="115">
        <f t="shared" ref="BH12:BH25" si="21">IF(COUNT(J12,L12)&gt;=1,AVERAGE(I12:L12),"")</f>
        <v>34.599999999999994</v>
      </c>
      <c r="BI12" s="465"/>
      <c r="BJ12" s="466" t="s">
        <v>285</v>
      </c>
      <c r="BK12" s="466"/>
      <c r="BL12" s="466" t="s">
        <v>331</v>
      </c>
      <c r="BM12" s="466"/>
      <c r="BN12" s="466" t="s">
        <v>287</v>
      </c>
      <c r="BO12" s="466"/>
      <c r="BP12" s="467" t="s">
        <v>320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29.1</v>
      </c>
      <c r="F13" s="51">
        <v>27.5</v>
      </c>
      <c r="G13" s="51">
        <v>26.4</v>
      </c>
      <c r="H13" s="51">
        <v>26.2</v>
      </c>
      <c r="I13" s="51">
        <v>32.799999999999997</v>
      </c>
      <c r="J13" s="51">
        <v>38.6</v>
      </c>
      <c r="K13" s="51">
        <v>39.799999999999997</v>
      </c>
      <c r="L13" s="51">
        <v>37</v>
      </c>
      <c r="M13" s="88">
        <f t="shared" si="0"/>
        <v>32.174999999999997</v>
      </c>
      <c r="N13" s="51">
        <v>26.1</v>
      </c>
      <c r="O13" s="76">
        <v>40.299999999999997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302</v>
      </c>
      <c r="Z13" s="41" t="s">
        <v>284</v>
      </c>
      <c r="AA13" s="41" t="s">
        <v>284</v>
      </c>
      <c r="AB13" s="41" t="s">
        <v>323</v>
      </c>
      <c r="AC13" s="37" t="s">
        <v>305</v>
      </c>
      <c r="AD13" s="52">
        <v>84.91</v>
      </c>
      <c r="AE13" s="52">
        <v>92.09</v>
      </c>
      <c r="AF13" s="52">
        <v>94.25</v>
      </c>
      <c r="AG13" s="52">
        <v>93.12</v>
      </c>
      <c r="AH13" s="52">
        <v>64.790000000000006</v>
      </c>
      <c r="AI13" s="52">
        <v>44.06</v>
      </c>
      <c r="AJ13" s="52">
        <v>37.049999999999997</v>
      </c>
      <c r="AK13" s="52">
        <v>46.92</v>
      </c>
      <c r="AL13" s="54">
        <f t="shared" si="1"/>
        <v>69.648750000000007</v>
      </c>
      <c r="AM13" s="54">
        <f t="shared" si="2"/>
        <v>37.049999999999997</v>
      </c>
      <c r="AN13" s="55">
        <v>1005.8</v>
      </c>
      <c r="AO13" s="52">
        <v>1006.3</v>
      </c>
      <c r="AP13" s="52">
        <v>1006.7</v>
      </c>
      <c r="AQ13" s="52">
        <v>1008.6</v>
      </c>
      <c r="AR13" s="52">
        <v>1008.7</v>
      </c>
      <c r="AS13" s="52">
        <v>1005</v>
      </c>
      <c r="AT13" s="52">
        <v>1002</v>
      </c>
      <c r="AU13" s="56">
        <v>1002.7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1</v>
      </c>
      <c r="AZ13" s="51">
        <f t="shared" si="15"/>
        <v>0</v>
      </c>
      <c r="BA13" s="51">
        <f t="shared" si="16"/>
        <v>0</v>
      </c>
      <c r="BB13" s="51">
        <f t="shared" si="17"/>
        <v>1</v>
      </c>
      <c r="BC13" s="51">
        <f t="shared" si="18"/>
        <v>1</v>
      </c>
      <c r="BD13" s="51" t="str">
        <f t="shared" si="19"/>
        <v>SE01</v>
      </c>
      <c r="BE13" s="177" t="s">
        <v>303</v>
      </c>
      <c r="BF13" s="181">
        <v>1</v>
      </c>
      <c r="BG13" s="114">
        <f t="shared" si="20"/>
        <v>27.3</v>
      </c>
      <c r="BH13" s="115">
        <f t="shared" si="21"/>
        <v>37.049999999999997</v>
      </c>
      <c r="BI13" s="450" t="s">
        <v>296</v>
      </c>
      <c r="BJ13" s="451" t="s">
        <v>312</v>
      </c>
      <c r="BK13" s="451" t="s">
        <v>331</v>
      </c>
      <c r="BL13" s="451" t="s">
        <v>309</v>
      </c>
      <c r="BM13" s="451" t="s">
        <v>377</v>
      </c>
      <c r="BN13" s="451" t="s">
        <v>310</v>
      </c>
      <c r="BO13" s="451" t="s">
        <v>321</v>
      </c>
      <c r="BP13" s="452" t="s">
        <v>289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28.9</v>
      </c>
      <c r="G14" s="51"/>
      <c r="H14" s="51">
        <v>27.4</v>
      </c>
      <c r="I14" s="51"/>
      <c r="J14" s="51">
        <v>38.200000000000003</v>
      </c>
      <c r="K14" s="51"/>
      <c r="L14" s="51">
        <v>32.1</v>
      </c>
      <c r="M14" s="88">
        <f t="shared" si="0"/>
        <v>31.65</v>
      </c>
      <c r="N14" s="51">
        <v>27</v>
      </c>
      <c r="O14" s="76">
        <v>39.4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302</v>
      </c>
      <c r="AB14" s="41"/>
      <c r="AC14" s="37" t="s">
        <v>284</v>
      </c>
      <c r="AD14" s="52"/>
      <c r="AE14" s="52">
        <v>87.43</v>
      </c>
      <c r="AF14" s="52"/>
      <c r="AG14" s="52">
        <v>90.47</v>
      </c>
      <c r="AH14" s="52"/>
      <c r="AI14" s="52">
        <v>51.32</v>
      </c>
      <c r="AJ14" s="52"/>
      <c r="AK14" s="52">
        <v>71.94</v>
      </c>
      <c r="AL14" s="54">
        <f t="shared" si="1"/>
        <v>75.289999999999992</v>
      </c>
      <c r="AM14" s="54">
        <f t="shared" si="2"/>
        <v>51.32</v>
      </c>
      <c r="AN14" s="55"/>
      <c r="AO14" s="52">
        <v>1005.9</v>
      </c>
      <c r="AP14" s="52"/>
      <c r="AQ14" s="52">
        <v>1007.9</v>
      </c>
      <c r="AR14" s="52"/>
      <c r="AS14" s="52">
        <v>1004.7</v>
      </c>
      <c r="AT14" s="52"/>
      <c r="AU14" s="56">
        <v>1003.8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SE01</v>
      </c>
      <c r="BE14" s="177" t="s">
        <v>303</v>
      </c>
      <c r="BF14" s="181">
        <v>1</v>
      </c>
      <c r="BG14" s="114">
        <f t="shared" si="20"/>
        <v>28.15</v>
      </c>
      <c r="BH14" s="115">
        <f t="shared" si="21"/>
        <v>35.150000000000006</v>
      </c>
      <c r="BI14" s="450"/>
      <c r="BJ14" s="451" t="s">
        <v>289</v>
      </c>
      <c r="BK14" s="451"/>
      <c r="BL14" s="451" t="s">
        <v>287</v>
      </c>
      <c r="BM14" s="451"/>
      <c r="BN14" s="451" t="s">
        <v>310</v>
      </c>
      <c r="BO14" s="451"/>
      <c r="BP14" s="452" t="s">
        <v>289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28.3</v>
      </c>
      <c r="G15" s="51"/>
      <c r="H15" s="51">
        <v>27</v>
      </c>
      <c r="I15" s="51"/>
      <c r="J15" s="51">
        <v>37</v>
      </c>
      <c r="K15" s="51"/>
      <c r="L15" s="51">
        <v>31.9</v>
      </c>
      <c r="M15" s="88">
        <f t="shared" si="0"/>
        <v>31.049999999999997</v>
      </c>
      <c r="N15" s="51">
        <v>26.8</v>
      </c>
      <c r="O15" s="76">
        <v>38.9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295</v>
      </c>
      <c r="AB15" s="41"/>
      <c r="AC15" s="37" t="s">
        <v>336</v>
      </c>
      <c r="AD15" s="52"/>
      <c r="AE15" s="52">
        <v>83.82</v>
      </c>
      <c r="AF15" s="52"/>
      <c r="AG15" s="52">
        <v>91.52</v>
      </c>
      <c r="AH15" s="52"/>
      <c r="AI15" s="52">
        <v>51.63</v>
      </c>
      <c r="AJ15" s="52"/>
      <c r="AK15" s="52">
        <v>70.64</v>
      </c>
      <c r="AL15" s="54">
        <f t="shared" si="1"/>
        <v>74.402499999999989</v>
      </c>
      <c r="AM15" s="54">
        <f t="shared" si="2"/>
        <v>51.63</v>
      </c>
      <c r="AN15" s="55"/>
      <c r="AO15" s="52">
        <v>1004</v>
      </c>
      <c r="AP15" s="52"/>
      <c r="AQ15" s="52">
        <v>1005.8</v>
      </c>
      <c r="AR15" s="52"/>
      <c r="AS15" s="52">
        <v>1003.8</v>
      </c>
      <c r="AT15" s="52"/>
      <c r="AU15" s="56">
        <v>1002.2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1</v>
      </c>
      <c r="BB15" s="51" t="str">
        <f t="shared" si="17"/>
        <v/>
      </c>
      <c r="BC15" s="51">
        <f t="shared" si="18"/>
        <v>2</v>
      </c>
      <c r="BD15" s="51" t="str">
        <f t="shared" si="19"/>
        <v>SE02</v>
      </c>
      <c r="BE15" s="177" t="s">
        <v>303</v>
      </c>
      <c r="BF15" s="181">
        <v>2</v>
      </c>
      <c r="BG15" s="114">
        <f t="shared" si="20"/>
        <v>27.65</v>
      </c>
      <c r="BH15" s="115">
        <f t="shared" si="21"/>
        <v>34.450000000000003</v>
      </c>
      <c r="BI15" s="450"/>
      <c r="BJ15" s="451" t="s">
        <v>296</v>
      </c>
      <c r="BK15" s="451"/>
      <c r="BL15" s="451" t="s">
        <v>314</v>
      </c>
      <c r="BM15" s="451"/>
      <c r="BN15" s="451" t="s">
        <v>377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29.6</v>
      </c>
      <c r="G16" s="51"/>
      <c r="H16" s="51">
        <v>27.6</v>
      </c>
      <c r="I16" s="51"/>
      <c r="J16" s="51">
        <v>38.799999999999997</v>
      </c>
      <c r="K16" s="51"/>
      <c r="L16" s="51">
        <v>33.5</v>
      </c>
      <c r="M16" s="88">
        <f t="shared" si="0"/>
        <v>32.375</v>
      </c>
      <c r="N16" s="51">
        <v>27.3</v>
      </c>
      <c r="O16" s="76">
        <v>40.799999999999997</v>
      </c>
      <c r="P16" s="41" t="s">
        <v>301</v>
      </c>
      <c r="Q16" s="41" t="s">
        <v>301</v>
      </c>
      <c r="R16" s="41" t="s">
        <v>301</v>
      </c>
      <c r="S16" s="41">
        <v>6</v>
      </c>
      <c r="T16" s="38">
        <v>5.6</v>
      </c>
      <c r="U16" s="41">
        <v>5.6</v>
      </c>
      <c r="V16" s="41"/>
      <c r="W16" s="41" t="s">
        <v>355</v>
      </c>
      <c r="X16" s="41"/>
      <c r="Y16" s="41" t="s">
        <v>328</v>
      </c>
      <c r="Z16" s="41"/>
      <c r="AA16" s="41" t="s">
        <v>307</v>
      </c>
      <c r="AB16" s="41"/>
      <c r="AC16" s="37" t="s">
        <v>376</v>
      </c>
      <c r="AD16" s="52"/>
      <c r="AE16" s="52">
        <v>84.96</v>
      </c>
      <c r="AF16" s="52"/>
      <c r="AG16" s="52">
        <v>92.65</v>
      </c>
      <c r="AH16" s="52"/>
      <c r="AI16" s="52">
        <v>40.799999999999997</v>
      </c>
      <c r="AJ16" s="52"/>
      <c r="AK16" s="52">
        <v>72.599999999999994</v>
      </c>
      <c r="AL16" s="54">
        <f t="shared" si="1"/>
        <v>72.752499999999998</v>
      </c>
      <c r="AM16" s="54">
        <f t="shared" si="2"/>
        <v>40.799999999999997</v>
      </c>
      <c r="AN16" s="55"/>
      <c r="AO16" s="52">
        <v>1007.2</v>
      </c>
      <c r="AP16" s="52"/>
      <c r="AQ16" s="52">
        <v>1009.3</v>
      </c>
      <c r="AR16" s="52"/>
      <c r="AS16" s="52">
        <v>1006.6</v>
      </c>
      <c r="AT16" s="52"/>
      <c r="AU16" s="56">
        <v>1004.8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4</v>
      </c>
      <c r="BB16" s="51" t="str">
        <f t="shared" si="17"/>
        <v/>
      </c>
      <c r="BC16" s="51">
        <f t="shared" si="18"/>
        <v>1</v>
      </c>
      <c r="BD16" s="51" t="str">
        <f t="shared" si="19"/>
        <v>SSE04</v>
      </c>
      <c r="BE16" s="177" t="s">
        <v>294</v>
      </c>
      <c r="BF16" s="181">
        <v>4</v>
      </c>
      <c r="BG16" s="114">
        <f t="shared" si="20"/>
        <v>28.6</v>
      </c>
      <c r="BH16" s="115">
        <f t="shared" si="21"/>
        <v>36.15</v>
      </c>
      <c r="BI16" s="450"/>
      <c r="BJ16" s="451" t="s">
        <v>312</v>
      </c>
      <c r="BK16" s="451"/>
      <c r="BL16" s="451" t="s">
        <v>310</v>
      </c>
      <c r="BM16" s="451"/>
      <c r="BN16" s="451" t="s">
        <v>287</v>
      </c>
      <c r="BO16" s="451"/>
      <c r="BP16" s="452" t="s">
        <v>331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29.5</v>
      </c>
      <c r="F17" s="51">
        <v>29.1</v>
      </c>
      <c r="G17" s="51">
        <v>28.9</v>
      </c>
      <c r="H17" s="51">
        <v>30.1</v>
      </c>
      <c r="I17" s="51">
        <v>33</v>
      </c>
      <c r="J17" s="51">
        <v>34.700000000000003</v>
      </c>
      <c r="K17" s="51">
        <v>33.799999999999997</v>
      </c>
      <c r="L17" s="51">
        <v>30.2</v>
      </c>
      <c r="M17" s="88">
        <f t="shared" si="0"/>
        <v>31.162500000000001</v>
      </c>
      <c r="N17" s="51">
        <v>28.9</v>
      </c>
      <c r="O17" s="76">
        <v>35.200000000000003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349</v>
      </c>
      <c r="W17" s="41" t="s">
        <v>292</v>
      </c>
      <c r="X17" s="41" t="s">
        <v>330</v>
      </c>
      <c r="Y17" s="41" t="s">
        <v>290</v>
      </c>
      <c r="Z17" s="41" t="s">
        <v>305</v>
      </c>
      <c r="AA17" s="41" t="s">
        <v>369</v>
      </c>
      <c r="AB17" s="41" t="s">
        <v>369</v>
      </c>
      <c r="AC17" s="37" t="s">
        <v>344</v>
      </c>
      <c r="AD17" s="52">
        <v>84.95</v>
      </c>
      <c r="AE17" s="52">
        <v>88.48</v>
      </c>
      <c r="AF17" s="52">
        <v>87.43</v>
      </c>
      <c r="AG17" s="52">
        <v>90.12</v>
      </c>
      <c r="AH17" s="52">
        <v>76.88</v>
      </c>
      <c r="AI17" s="52">
        <v>70.73</v>
      </c>
      <c r="AJ17" s="52">
        <v>68.930000000000007</v>
      </c>
      <c r="AK17" s="52">
        <v>83.54</v>
      </c>
      <c r="AL17" s="54">
        <f t="shared" si="1"/>
        <v>81.382499999999993</v>
      </c>
      <c r="AM17" s="54">
        <f t="shared" si="2"/>
        <v>68.930000000000007</v>
      </c>
      <c r="AN17" s="55">
        <v>1006.1</v>
      </c>
      <c r="AO17" s="52">
        <v>1005.9</v>
      </c>
      <c r="AP17" s="52">
        <v>1006.9</v>
      </c>
      <c r="AQ17" s="52">
        <v>1008.1</v>
      </c>
      <c r="AR17" s="52">
        <v>1008.3</v>
      </c>
      <c r="AS17" s="52">
        <v>1005.4</v>
      </c>
      <c r="AT17" s="52">
        <v>1003.4</v>
      </c>
      <c r="AU17" s="56">
        <v>1005.1</v>
      </c>
      <c r="AV17" s="51">
        <f t="shared" si="11"/>
        <v>4</v>
      </c>
      <c r="AW17" s="51">
        <f t="shared" si="12"/>
        <v>2</v>
      </c>
      <c r="AX17" s="51">
        <f t="shared" si="13"/>
        <v>3</v>
      </c>
      <c r="AY17" s="51">
        <f t="shared" si="14"/>
        <v>2</v>
      </c>
      <c r="AZ17" s="51">
        <f t="shared" si="15"/>
        <v>1</v>
      </c>
      <c r="BA17" s="51">
        <f t="shared" si="16"/>
        <v>2</v>
      </c>
      <c r="BB17" s="51">
        <f t="shared" si="17"/>
        <v>2</v>
      </c>
      <c r="BC17" s="51">
        <f t="shared" si="18"/>
        <v>3</v>
      </c>
      <c r="BD17" s="51" t="str">
        <f t="shared" si="19"/>
        <v>SE04</v>
      </c>
      <c r="BE17" s="177" t="s">
        <v>303</v>
      </c>
      <c r="BF17" s="181">
        <v>4</v>
      </c>
      <c r="BG17" s="114">
        <f t="shared" si="20"/>
        <v>29.4</v>
      </c>
      <c r="BH17" s="115">
        <f t="shared" si="21"/>
        <v>32.924999999999997</v>
      </c>
      <c r="BI17" s="450" t="s">
        <v>403</v>
      </c>
      <c r="BJ17" s="451" t="s">
        <v>322</v>
      </c>
      <c r="BK17" s="451" t="s">
        <v>306</v>
      </c>
      <c r="BL17" s="451" t="s">
        <v>366</v>
      </c>
      <c r="BM17" s="451" t="s">
        <v>396</v>
      </c>
      <c r="BN17" s="451" t="s">
        <v>287</v>
      </c>
      <c r="BO17" s="451" t="s">
        <v>287</v>
      </c>
      <c r="BP17" s="452" t="s">
        <v>383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30.1</v>
      </c>
      <c r="G18" s="51"/>
      <c r="H18" s="51">
        <v>29</v>
      </c>
      <c r="I18" s="51"/>
      <c r="J18" s="51">
        <v>37.4</v>
      </c>
      <c r="K18" s="51"/>
      <c r="L18" s="51">
        <v>32.700000000000003</v>
      </c>
      <c r="M18" s="88">
        <f t="shared" si="0"/>
        <v>32.299999999999997</v>
      </c>
      <c r="N18" s="51">
        <v>28.2</v>
      </c>
      <c r="O18" s="76">
        <v>39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329</v>
      </c>
      <c r="Z18" s="41"/>
      <c r="AA18" s="41" t="s">
        <v>323</v>
      </c>
      <c r="AB18" s="41"/>
      <c r="AC18" s="37" t="s">
        <v>295</v>
      </c>
      <c r="AD18" s="52"/>
      <c r="AE18" s="52">
        <v>78.739999999999995</v>
      </c>
      <c r="AF18" s="52"/>
      <c r="AG18" s="52">
        <v>90.57</v>
      </c>
      <c r="AH18" s="52"/>
      <c r="AI18" s="52">
        <v>50.52</v>
      </c>
      <c r="AJ18" s="52"/>
      <c r="AK18" s="52">
        <v>67.92</v>
      </c>
      <c r="AL18" s="54">
        <f t="shared" si="1"/>
        <v>71.9375</v>
      </c>
      <c r="AM18" s="54">
        <f t="shared" si="2"/>
        <v>50.52</v>
      </c>
      <c r="AN18" s="55"/>
      <c r="AO18" s="52">
        <v>1006.5</v>
      </c>
      <c r="AP18" s="52"/>
      <c r="AQ18" s="52">
        <v>1008.4</v>
      </c>
      <c r="AR18" s="52"/>
      <c r="AS18" s="52">
        <v>1005.4</v>
      </c>
      <c r="AT18" s="52"/>
      <c r="AU18" s="56">
        <v>1004.8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NE01</v>
      </c>
      <c r="BE18" s="177" t="s">
        <v>404</v>
      </c>
      <c r="BF18" s="181">
        <v>1</v>
      </c>
      <c r="BG18" s="114">
        <f t="shared" si="20"/>
        <v>29.55</v>
      </c>
      <c r="BH18" s="115">
        <f t="shared" si="21"/>
        <v>35.049999999999997</v>
      </c>
      <c r="BI18" s="450"/>
      <c r="BJ18" s="451" t="s">
        <v>312</v>
      </c>
      <c r="BK18" s="451"/>
      <c r="BL18" s="451" t="s">
        <v>332</v>
      </c>
      <c r="BM18" s="451"/>
      <c r="BN18" s="451" t="s">
        <v>321</v>
      </c>
      <c r="BO18" s="451"/>
      <c r="BP18" s="452" t="s">
        <v>289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</v>
      </c>
      <c r="F19" s="51">
        <v>28.6</v>
      </c>
      <c r="G19" s="51">
        <v>28.2</v>
      </c>
      <c r="H19" s="51">
        <v>28.4</v>
      </c>
      <c r="I19" s="51">
        <v>31</v>
      </c>
      <c r="J19" s="51">
        <v>32.1</v>
      </c>
      <c r="K19" s="51">
        <v>32</v>
      </c>
      <c r="L19" s="51">
        <v>29.3</v>
      </c>
      <c r="M19" s="88">
        <f t="shared" si="0"/>
        <v>29.824999999999999</v>
      </c>
      <c r="N19" s="51">
        <v>28.1</v>
      </c>
      <c r="O19" s="76">
        <v>32.299999999999997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418</v>
      </c>
      <c r="W19" s="41" t="s">
        <v>350</v>
      </c>
      <c r="X19" s="41" t="s">
        <v>350</v>
      </c>
      <c r="Y19" s="41" t="s">
        <v>373</v>
      </c>
      <c r="Z19" s="41" t="s">
        <v>369</v>
      </c>
      <c r="AA19" s="41" t="s">
        <v>402</v>
      </c>
      <c r="AB19" s="41" t="s">
        <v>408</v>
      </c>
      <c r="AC19" s="37" t="s">
        <v>420</v>
      </c>
      <c r="AD19" s="52">
        <v>88.99</v>
      </c>
      <c r="AE19" s="52">
        <v>90.02</v>
      </c>
      <c r="AF19" s="52">
        <v>92.13</v>
      </c>
      <c r="AG19" s="52">
        <v>94.89</v>
      </c>
      <c r="AH19" s="52">
        <v>84.11</v>
      </c>
      <c r="AI19" s="52">
        <v>82.78</v>
      </c>
      <c r="AJ19" s="52">
        <v>82.77</v>
      </c>
      <c r="AK19" s="52">
        <v>87.46</v>
      </c>
      <c r="AL19" s="54">
        <f t="shared" si="1"/>
        <v>87.893749999999997</v>
      </c>
      <c r="AM19" s="54">
        <f t="shared" si="2"/>
        <v>82.77</v>
      </c>
      <c r="AN19" s="55">
        <v>1006.4</v>
      </c>
      <c r="AO19" s="52">
        <v>1008</v>
      </c>
      <c r="AP19" s="52">
        <v>1007.8</v>
      </c>
      <c r="AQ19" s="52">
        <v>1008.4</v>
      </c>
      <c r="AR19" s="52">
        <v>1009.9</v>
      </c>
      <c r="AS19" s="52">
        <v>1008.1</v>
      </c>
      <c r="AT19" s="52">
        <v>1005.5</v>
      </c>
      <c r="AU19" s="56">
        <v>1005.2</v>
      </c>
      <c r="AV19" s="51">
        <f t="shared" si="11"/>
        <v>8</v>
      </c>
      <c r="AW19" s="51">
        <f t="shared" si="12"/>
        <v>7</v>
      </c>
      <c r="AX19" s="51">
        <f t="shared" si="13"/>
        <v>7</v>
      </c>
      <c r="AY19" s="51">
        <f t="shared" si="14"/>
        <v>6</v>
      </c>
      <c r="AZ19" s="51">
        <f t="shared" si="15"/>
        <v>2</v>
      </c>
      <c r="BA19" s="51">
        <f t="shared" si="16"/>
        <v>1</v>
      </c>
      <c r="BB19" s="51">
        <f t="shared" si="17"/>
        <v>3</v>
      </c>
      <c r="BC19" s="51">
        <f t="shared" si="18"/>
        <v>9</v>
      </c>
      <c r="BD19" s="51" t="str">
        <f t="shared" si="19"/>
        <v>SSE09</v>
      </c>
      <c r="BE19" s="177" t="s">
        <v>294</v>
      </c>
      <c r="BF19" s="181">
        <v>9</v>
      </c>
      <c r="BG19" s="114">
        <f t="shared" si="20"/>
        <v>28.549999999999997</v>
      </c>
      <c r="BH19" s="115">
        <f t="shared" si="21"/>
        <v>31.099999999999998</v>
      </c>
      <c r="BI19" s="450" t="s">
        <v>325</v>
      </c>
      <c r="BJ19" s="451" t="s">
        <v>325</v>
      </c>
      <c r="BK19" s="451" t="s">
        <v>321</v>
      </c>
      <c r="BL19" s="451" t="s">
        <v>321</v>
      </c>
      <c r="BM19" s="451" t="s">
        <v>293</v>
      </c>
      <c r="BN19" s="451" t="s">
        <v>366</v>
      </c>
      <c r="BO19" s="451" t="s">
        <v>293</v>
      </c>
      <c r="BP19" s="452" t="s">
        <v>310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30.7</v>
      </c>
      <c r="F20" s="81">
        <v>30</v>
      </c>
      <c r="G20" s="81">
        <v>29.5</v>
      </c>
      <c r="H20" s="81">
        <v>30.4</v>
      </c>
      <c r="I20" s="81">
        <v>35.299999999999997</v>
      </c>
      <c r="J20" s="81">
        <v>36.6</v>
      </c>
      <c r="K20" s="81">
        <v>35.6</v>
      </c>
      <c r="L20" s="81">
        <v>31</v>
      </c>
      <c r="M20" s="98">
        <f t="shared" si="0"/>
        <v>32.387499999999996</v>
      </c>
      <c r="N20" s="81">
        <v>29.1</v>
      </c>
      <c r="O20" s="82">
        <v>37.200000000000003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284</v>
      </c>
      <c r="W20" s="63" t="s">
        <v>400</v>
      </c>
      <c r="X20" s="63" t="s">
        <v>369</v>
      </c>
      <c r="Y20" s="63" t="s">
        <v>400</v>
      </c>
      <c r="Z20" s="63" t="s">
        <v>305</v>
      </c>
      <c r="AA20" s="63" t="s">
        <v>419</v>
      </c>
      <c r="AB20" s="63" t="s">
        <v>388</v>
      </c>
      <c r="AC20" s="65" t="s">
        <v>369</v>
      </c>
      <c r="AD20" s="66">
        <v>78.819999999999993</v>
      </c>
      <c r="AE20" s="66">
        <v>79.2</v>
      </c>
      <c r="AF20" s="66">
        <v>82.48</v>
      </c>
      <c r="AG20" s="66">
        <v>86.54</v>
      </c>
      <c r="AH20" s="66">
        <v>57.71</v>
      </c>
      <c r="AI20" s="66">
        <v>57.33</v>
      </c>
      <c r="AJ20" s="66">
        <v>55.76</v>
      </c>
      <c r="AK20" s="66">
        <v>77.94</v>
      </c>
      <c r="AL20" s="99">
        <f t="shared" si="1"/>
        <v>71.972499999999997</v>
      </c>
      <c r="AM20" s="99">
        <f t="shared" si="2"/>
        <v>55.76</v>
      </c>
      <c r="AN20" s="67">
        <v>1005.5</v>
      </c>
      <c r="AO20" s="66">
        <v>1005.4</v>
      </c>
      <c r="AP20" s="66">
        <v>1006.4</v>
      </c>
      <c r="AQ20" s="66">
        <v>1007.7</v>
      </c>
      <c r="AR20" s="66">
        <v>1007.8</v>
      </c>
      <c r="AS20" s="66">
        <v>1005.4</v>
      </c>
      <c r="AT20" s="66">
        <v>1003.2</v>
      </c>
      <c r="AU20" s="68">
        <v>1004.2</v>
      </c>
      <c r="AV20" s="81">
        <f t="shared" si="11"/>
        <v>0</v>
      </c>
      <c r="AW20" s="81">
        <f t="shared" si="12"/>
        <v>1</v>
      </c>
      <c r="AX20" s="81">
        <f t="shared" si="13"/>
        <v>2</v>
      </c>
      <c r="AY20" s="81">
        <f t="shared" si="14"/>
        <v>1</v>
      </c>
      <c r="AZ20" s="81">
        <f t="shared" si="15"/>
        <v>1</v>
      </c>
      <c r="BA20" s="81">
        <f t="shared" si="16"/>
        <v>4</v>
      </c>
      <c r="BB20" s="81">
        <f t="shared" si="17"/>
        <v>4</v>
      </c>
      <c r="BC20" s="81">
        <f t="shared" si="18"/>
        <v>2</v>
      </c>
      <c r="BD20" s="81" t="str">
        <f t="shared" si="19"/>
        <v>ENE04</v>
      </c>
      <c r="BE20" s="178" t="s">
        <v>399</v>
      </c>
      <c r="BF20" s="182">
        <v>4</v>
      </c>
      <c r="BG20" s="114">
        <f t="shared" si="20"/>
        <v>30.15</v>
      </c>
      <c r="BH20" s="115">
        <f t="shared" si="21"/>
        <v>34.625</v>
      </c>
      <c r="BI20" s="462" t="s">
        <v>285</v>
      </c>
      <c r="BJ20" s="463" t="s">
        <v>285</v>
      </c>
      <c r="BK20" s="463" t="s">
        <v>320</v>
      </c>
      <c r="BL20" s="463" t="s">
        <v>325</v>
      </c>
      <c r="BM20" s="463" t="s">
        <v>322</v>
      </c>
      <c r="BN20" s="463" t="s">
        <v>339</v>
      </c>
      <c r="BO20" s="463" t="s">
        <v>285</v>
      </c>
      <c r="BP20" s="464" t="s">
        <v>339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31.3</v>
      </c>
      <c r="F21" s="84">
        <v>29.1</v>
      </c>
      <c r="G21" s="84">
        <v>28</v>
      </c>
      <c r="H21" s="84">
        <v>28</v>
      </c>
      <c r="I21" s="84">
        <v>35.1</v>
      </c>
      <c r="J21" s="84">
        <v>38.4</v>
      </c>
      <c r="K21" s="84">
        <v>40.200000000000003</v>
      </c>
      <c r="L21" s="84">
        <v>34.200000000000003</v>
      </c>
      <c r="M21" s="100">
        <f t="shared" si="0"/>
        <v>33.037500000000001</v>
      </c>
      <c r="N21" s="84">
        <v>27.3</v>
      </c>
      <c r="O21" s="85">
        <v>40.200000000000003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329</v>
      </c>
      <c r="Y21" s="57" t="s">
        <v>355</v>
      </c>
      <c r="Z21" s="57" t="s">
        <v>338</v>
      </c>
      <c r="AA21" s="57" t="s">
        <v>367</v>
      </c>
      <c r="AB21" s="57" t="s">
        <v>351</v>
      </c>
      <c r="AC21" s="59" t="s">
        <v>329</v>
      </c>
      <c r="AD21" s="60">
        <v>82.69</v>
      </c>
      <c r="AE21" s="60">
        <v>92.18</v>
      </c>
      <c r="AF21" s="60">
        <v>94.87</v>
      </c>
      <c r="AG21" s="60">
        <v>91.04</v>
      </c>
      <c r="AH21" s="60">
        <v>55.97</v>
      </c>
      <c r="AI21" s="60">
        <v>42.96</v>
      </c>
      <c r="AJ21" s="60">
        <v>39.24</v>
      </c>
      <c r="AK21" s="60">
        <v>61.34</v>
      </c>
      <c r="AL21" s="101">
        <f t="shared" si="1"/>
        <v>70.036249999999995</v>
      </c>
      <c r="AM21" s="101">
        <f t="shared" si="2"/>
        <v>39.24</v>
      </c>
      <c r="AN21" s="61">
        <v>1004.6</v>
      </c>
      <c r="AO21" s="60">
        <v>1004.7</v>
      </c>
      <c r="AP21" s="60">
        <v>1005.7</v>
      </c>
      <c r="AQ21" s="60">
        <v>1006.9</v>
      </c>
      <c r="AR21" s="60">
        <v>1006.9</v>
      </c>
      <c r="AS21" s="60">
        <v>1004.4</v>
      </c>
      <c r="AT21" s="60">
        <v>1001.6</v>
      </c>
      <c r="AU21" s="62">
        <v>1003.6</v>
      </c>
      <c r="AV21" s="84">
        <f t="shared" si="11"/>
        <v>0</v>
      </c>
      <c r="AW21" s="84">
        <f t="shared" si="12"/>
        <v>0</v>
      </c>
      <c r="AX21" s="84">
        <f t="shared" si="13"/>
        <v>1</v>
      </c>
      <c r="AY21" s="84">
        <f t="shared" si="14"/>
        <v>1</v>
      </c>
      <c r="AZ21" s="84">
        <f t="shared" si="15"/>
        <v>3</v>
      </c>
      <c r="BA21" s="84">
        <f t="shared" si="16"/>
        <v>4</v>
      </c>
      <c r="BB21" s="84">
        <f t="shared" si="17"/>
        <v>2</v>
      </c>
      <c r="BC21" s="84">
        <f t="shared" si="18"/>
        <v>1</v>
      </c>
      <c r="BD21" s="84" t="str">
        <f t="shared" si="19"/>
        <v>NW04</v>
      </c>
      <c r="BE21" s="179" t="s">
        <v>342</v>
      </c>
      <c r="BF21" s="183">
        <v>4</v>
      </c>
      <c r="BG21" s="110">
        <f t="shared" si="20"/>
        <v>29.1</v>
      </c>
      <c r="BH21" s="111">
        <f t="shared" si="21"/>
        <v>36.975000000000001</v>
      </c>
      <c r="BI21" s="450" t="s">
        <v>314</v>
      </c>
      <c r="BJ21" s="451" t="s">
        <v>314</v>
      </c>
      <c r="BK21" s="451" t="s">
        <v>309</v>
      </c>
      <c r="BL21" s="451" t="s">
        <v>289</v>
      </c>
      <c r="BM21" s="451" t="s">
        <v>321</v>
      </c>
      <c r="BN21" s="451" t="s">
        <v>287</v>
      </c>
      <c r="BO21" s="451" t="s">
        <v>321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31</v>
      </c>
      <c r="F22" s="51">
        <v>30</v>
      </c>
      <c r="G22" s="51">
        <v>29.2</v>
      </c>
      <c r="H22" s="51">
        <v>30.1</v>
      </c>
      <c r="I22" s="51">
        <v>35</v>
      </c>
      <c r="J22" s="51">
        <v>36.299999999999997</v>
      </c>
      <c r="K22" s="51">
        <v>35.200000000000003</v>
      </c>
      <c r="L22" s="51">
        <v>32</v>
      </c>
      <c r="M22" s="88">
        <f t="shared" si="0"/>
        <v>32.35</v>
      </c>
      <c r="N22" s="51">
        <v>28.8</v>
      </c>
      <c r="O22" s="76">
        <v>37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292</v>
      </c>
      <c r="W22" s="41" t="s">
        <v>302</v>
      </c>
      <c r="X22" s="41" t="s">
        <v>319</v>
      </c>
      <c r="Y22" s="41" t="s">
        <v>311</v>
      </c>
      <c r="Z22" s="41" t="s">
        <v>290</v>
      </c>
      <c r="AA22" s="41" t="s">
        <v>416</v>
      </c>
      <c r="AB22" s="41" t="s">
        <v>344</v>
      </c>
      <c r="AC22" s="37" t="s">
        <v>336</v>
      </c>
      <c r="AD22" s="52">
        <v>66.78</v>
      </c>
      <c r="AE22" s="52">
        <v>76.88</v>
      </c>
      <c r="AF22" s="52">
        <v>76.760000000000005</v>
      </c>
      <c r="AG22" s="52">
        <v>83.52</v>
      </c>
      <c r="AH22" s="52">
        <v>61.16</v>
      </c>
      <c r="AI22" s="52">
        <v>57.6</v>
      </c>
      <c r="AJ22" s="52">
        <v>57</v>
      </c>
      <c r="AK22" s="52">
        <v>71.08</v>
      </c>
      <c r="AL22" s="54">
        <f t="shared" si="1"/>
        <v>68.847500000000011</v>
      </c>
      <c r="AM22" s="54">
        <f t="shared" si="2"/>
        <v>57</v>
      </c>
      <c r="AN22" s="55">
        <v>1005.9</v>
      </c>
      <c r="AO22" s="52">
        <v>1006.2</v>
      </c>
      <c r="AP22" s="52">
        <v>1006.7</v>
      </c>
      <c r="AQ22" s="52">
        <v>1007.7</v>
      </c>
      <c r="AR22" s="52">
        <v>1007.8</v>
      </c>
      <c r="AS22" s="52">
        <v>1005.8</v>
      </c>
      <c r="AT22" s="52">
        <v>1003.9</v>
      </c>
      <c r="AU22" s="56">
        <v>1004.3</v>
      </c>
      <c r="AV22" s="51">
        <f t="shared" si="11"/>
        <v>2</v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2</v>
      </c>
      <c r="BA22" s="51">
        <f t="shared" si="16"/>
        <v>3</v>
      </c>
      <c r="BB22" s="51">
        <f t="shared" si="17"/>
        <v>3</v>
      </c>
      <c r="BC22" s="51">
        <f t="shared" si="18"/>
        <v>2</v>
      </c>
      <c r="BD22" s="51" t="str">
        <f t="shared" si="19"/>
        <v>ENE03</v>
      </c>
      <c r="BE22" s="177" t="s">
        <v>399</v>
      </c>
      <c r="BF22" s="181">
        <v>3</v>
      </c>
      <c r="BG22" s="114">
        <f t="shared" si="20"/>
        <v>30.075000000000003</v>
      </c>
      <c r="BH22" s="115">
        <f t="shared" si="21"/>
        <v>34.625</v>
      </c>
      <c r="BI22" s="450" t="s">
        <v>287</v>
      </c>
      <c r="BJ22" s="451" t="s">
        <v>285</v>
      </c>
      <c r="BK22" s="451" t="s">
        <v>285</v>
      </c>
      <c r="BL22" s="451" t="s">
        <v>287</v>
      </c>
      <c r="BM22" s="451" t="s">
        <v>403</v>
      </c>
      <c r="BN22" s="451" t="s">
        <v>287</v>
      </c>
      <c r="BO22" s="451" t="s">
        <v>287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29</v>
      </c>
      <c r="G23" s="51"/>
      <c r="H23" s="51">
        <v>28.5</v>
      </c>
      <c r="I23" s="51"/>
      <c r="J23" s="51">
        <v>37.799999999999997</v>
      </c>
      <c r="K23" s="51"/>
      <c r="L23" s="51">
        <v>33.799999999999997</v>
      </c>
      <c r="M23" s="88">
        <f t="shared" si="0"/>
        <v>32.274999999999999</v>
      </c>
      <c r="N23" s="51">
        <v>27.3</v>
      </c>
      <c r="O23" s="76">
        <v>40.299999999999997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329</v>
      </c>
      <c r="AB23" s="41"/>
      <c r="AC23" s="37" t="s">
        <v>410</v>
      </c>
      <c r="AD23" s="52"/>
      <c r="AE23" s="52">
        <v>85.9</v>
      </c>
      <c r="AF23" s="52"/>
      <c r="AG23" s="52">
        <v>90.54</v>
      </c>
      <c r="AH23" s="52"/>
      <c r="AI23" s="52">
        <v>43.33</v>
      </c>
      <c r="AJ23" s="52"/>
      <c r="AK23" s="52">
        <v>64.23</v>
      </c>
      <c r="AL23" s="54">
        <f t="shared" si="1"/>
        <v>71</v>
      </c>
      <c r="AM23" s="54">
        <f t="shared" si="2"/>
        <v>43.33</v>
      </c>
      <c r="AN23" s="55"/>
      <c r="AO23" s="52">
        <v>1006</v>
      </c>
      <c r="AP23" s="52"/>
      <c r="AQ23" s="52">
        <v>1008.2</v>
      </c>
      <c r="AR23" s="52"/>
      <c r="AS23" s="52">
        <v>1005.6</v>
      </c>
      <c r="AT23" s="52"/>
      <c r="AU23" s="56">
        <v>1004.2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2</v>
      </c>
      <c r="BD23" s="51" t="str">
        <f t="shared" si="19"/>
        <v>NNE02</v>
      </c>
      <c r="BE23" s="177" t="s">
        <v>411</v>
      </c>
      <c r="BF23" s="181">
        <v>2</v>
      </c>
      <c r="BG23" s="114">
        <f t="shared" si="20"/>
        <v>28.75</v>
      </c>
      <c r="BH23" s="115">
        <f t="shared" si="21"/>
        <v>35.799999999999997</v>
      </c>
      <c r="BI23" s="450"/>
      <c r="BJ23" s="451" t="s">
        <v>289</v>
      </c>
      <c r="BK23" s="451"/>
      <c r="BL23" s="451" t="s">
        <v>332</v>
      </c>
      <c r="BM23" s="451"/>
      <c r="BN23" s="451" t="s">
        <v>310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29.9</v>
      </c>
      <c r="G24" s="51"/>
      <c r="H24" s="51">
        <v>29</v>
      </c>
      <c r="I24" s="51"/>
      <c r="J24" s="51">
        <v>33.6</v>
      </c>
      <c r="K24" s="51"/>
      <c r="L24" s="51">
        <v>30</v>
      </c>
      <c r="M24" s="88">
        <f t="shared" si="0"/>
        <v>30.625</v>
      </c>
      <c r="N24" s="51">
        <v>28.8</v>
      </c>
      <c r="O24" s="76">
        <v>35.700000000000003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292</v>
      </c>
      <c r="X24" s="41"/>
      <c r="Y24" s="41" t="s">
        <v>336</v>
      </c>
      <c r="Z24" s="41"/>
      <c r="AA24" s="41" t="s">
        <v>292</v>
      </c>
      <c r="AB24" s="41"/>
      <c r="AC24" s="37" t="s">
        <v>334</v>
      </c>
      <c r="AD24" s="52"/>
      <c r="AE24" s="52">
        <v>80.12</v>
      </c>
      <c r="AF24" s="52"/>
      <c r="AG24" s="52">
        <v>90.04</v>
      </c>
      <c r="AH24" s="52"/>
      <c r="AI24" s="52">
        <v>73.900000000000006</v>
      </c>
      <c r="AJ24" s="52"/>
      <c r="AK24" s="52">
        <v>88.04</v>
      </c>
      <c r="AL24" s="54">
        <f>IF(COUNT(AE24,AG24,AI24,AK24)&gt;2,AVERAGE(AD24:AK24),"")</f>
        <v>83.025000000000006</v>
      </c>
      <c r="AM24" s="54">
        <f>IF(COUNT(AE24,AG24,AI24,AK24)&gt;2,MIN(AD24:AK24),"")</f>
        <v>73.900000000000006</v>
      </c>
      <c r="AN24" s="55"/>
      <c r="AO24" s="52">
        <v>1007.4</v>
      </c>
      <c r="AP24" s="52"/>
      <c r="AQ24" s="52">
        <v>1009.1</v>
      </c>
      <c r="AR24" s="52"/>
      <c r="AS24" s="52">
        <v>1007</v>
      </c>
      <c r="AT24" s="52"/>
      <c r="AU24" s="56">
        <v>1006.7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288</v>
      </c>
      <c r="BF24" s="181">
        <v>5</v>
      </c>
      <c r="BG24" s="114">
        <f t="shared" si="20"/>
        <v>29.45</v>
      </c>
      <c r="BH24" s="115">
        <f t="shared" si="21"/>
        <v>31.8</v>
      </c>
      <c r="BI24" s="450"/>
      <c r="BJ24" s="451" t="s">
        <v>285</v>
      </c>
      <c r="BK24" s="451"/>
      <c r="BL24" s="451" t="s">
        <v>289</v>
      </c>
      <c r="BM24" s="451"/>
      <c r="BN24" s="451" t="s">
        <v>287</v>
      </c>
      <c r="BO24" s="451"/>
      <c r="BP24" s="452" t="s">
        <v>287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30.8</v>
      </c>
      <c r="F25" s="78">
        <v>29.9</v>
      </c>
      <c r="G25" s="78">
        <v>29.1</v>
      </c>
      <c r="H25" s="78">
        <v>30.1</v>
      </c>
      <c r="I25" s="78">
        <v>35</v>
      </c>
      <c r="J25" s="78">
        <v>37.200000000000003</v>
      </c>
      <c r="K25" s="78">
        <v>34.200000000000003</v>
      </c>
      <c r="L25" s="78">
        <v>31.2</v>
      </c>
      <c r="M25" s="89">
        <f t="shared" si="0"/>
        <v>32.1875</v>
      </c>
      <c r="N25" s="78">
        <v>29.1</v>
      </c>
      <c r="O25" s="79">
        <v>38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302</v>
      </c>
      <c r="W25" s="69" t="s">
        <v>284</v>
      </c>
      <c r="X25" s="69" t="s">
        <v>284</v>
      </c>
      <c r="Y25" s="69" t="s">
        <v>305</v>
      </c>
      <c r="Z25" s="69" t="s">
        <v>300</v>
      </c>
      <c r="AA25" s="69" t="s">
        <v>405</v>
      </c>
      <c r="AB25" s="69" t="s">
        <v>406</v>
      </c>
      <c r="AC25" s="71" t="s">
        <v>412</v>
      </c>
      <c r="AD25" s="72">
        <v>73.88</v>
      </c>
      <c r="AE25" s="72">
        <v>77.33</v>
      </c>
      <c r="AF25" s="72">
        <v>83.91</v>
      </c>
      <c r="AG25" s="72">
        <v>80.63</v>
      </c>
      <c r="AH25" s="72">
        <v>62.98</v>
      </c>
      <c r="AI25" s="72">
        <v>55.81</v>
      </c>
      <c r="AJ25" s="72">
        <v>68.209999999999994</v>
      </c>
      <c r="AK25" s="72">
        <v>76.61</v>
      </c>
      <c r="AL25" s="87">
        <f t="shared" si="1"/>
        <v>72.42</v>
      </c>
      <c r="AM25" s="87">
        <f t="shared" si="2"/>
        <v>55.81</v>
      </c>
      <c r="AN25" s="73">
        <v>1005.8</v>
      </c>
      <c r="AO25" s="72">
        <v>1005.5</v>
      </c>
      <c r="AP25" s="72">
        <v>1006.1</v>
      </c>
      <c r="AQ25" s="72">
        <v>1007.5</v>
      </c>
      <c r="AR25" s="72">
        <v>1007.5</v>
      </c>
      <c r="AS25" s="72">
        <v>1005.5</v>
      </c>
      <c r="AT25" s="72">
        <v>1003.7</v>
      </c>
      <c r="AU25" s="74">
        <v>1004.5</v>
      </c>
      <c r="AV25" s="78">
        <f t="shared" ref="AV25:BC25" si="22">IF(RIGHT(V25,2)="","",IF(RIGHT(V25,2)="LG",0,INT(RIGHT(V25,2))))</f>
        <v>1</v>
      </c>
      <c r="AW25" s="78">
        <f t="shared" si="22"/>
        <v>0</v>
      </c>
      <c r="AX25" s="78">
        <f t="shared" si="22"/>
        <v>0</v>
      </c>
      <c r="AY25" s="78">
        <f t="shared" si="22"/>
        <v>1</v>
      </c>
      <c r="AZ25" s="78">
        <f t="shared" si="22"/>
        <v>4</v>
      </c>
      <c r="BA25" s="78">
        <f t="shared" si="22"/>
        <v>4</v>
      </c>
      <c r="BB25" s="78">
        <f t="shared" si="22"/>
        <v>2</v>
      </c>
      <c r="BC25" s="78">
        <f t="shared" si="22"/>
        <v>5</v>
      </c>
      <c r="BD25" s="78" t="str">
        <f>IF(COUNT(AV25:BC25)=0,"",IF(MAX(AV25:BC25)=0,"LG",IF(MAX(AV25:BC25)=0,"",INDEX(V25:AC25,1,MATCH(MAX(AV25:BC25),AV25:BC25,0)))))</f>
        <v>ESE05</v>
      </c>
      <c r="BE25" s="180" t="s">
        <v>348</v>
      </c>
      <c r="BF25" s="184">
        <v>5</v>
      </c>
      <c r="BG25" s="203">
        <f t="shared" si="20"/>
        <v>29.975000000000001</v>
      </c>
      <c r="BH25" s="204">
        <f t="shared" si="21"/>
        <v>34.4</v>
      </c>
      <c r="BI25" s="453" t="s">
        <v>285</v>
      </c>
      <c r="BJ25" s="454" t="s">
        <v>285</v>
      </c>
      <c r="BK25" s="454" t="s">
        <v>285</v>
      </c>
      <c r="BL25" s="454" t="s">
        <v>339</v>
      </c>
      <c r="BM25" s="454" t="s">
        <v>339</v>
      </c>
      <c r="BN25" s="454" t="s">
        <v>306</v>
      </c>
      <c r="BO25" s="454" t="s">
        <v>287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26</v>
      </c>
      <c r="F4" s="41">
        <v>25</v>
      </c>
      <c r="G4" s="41">
        <v>24.8</v>
      </c>
      <c r="H4" s="41">
        <v>25</v>
      </c>
      <c r="I4" s="41">
        <v>31.7</v>
      </c>
      <c r="J4" s="41">
        <v>36.299999999999997</v>
      </c>
      <c r="K4" s="41">
        <v>37</v>
      </c>
      <c r="L4" s="41">
        <v>32.200000000000003</v>
      </c>
      <c r="M4" s="88">
        <f t="shared" ref="M4:M25" si="0">IF(COUNT(F4,H4,J4,L4)&gt;=3,AVERAGE(E4:L4),"")</f>
        <v>29.75</v>
      </c>
      <c r="N4" s="41">
        <v>24.7</v>
      </c>
      <c r="O4" s="53">
        <v>38</v>
      </c>
      <c r="P4" s="41">
        <v>24</v>
      </c>
      <c r="Q4" s="41">
        <v>24</v>
      </c>
      <c r="R4" s="41">
        <v>24</v>
      </c>
      <c r="S4" s="41">
        <v>24</v>
      </c>
      <c r="T4" s="38">
        <v>24</v>
      </c>
      <c r="U4" s="41">
        <v>24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313</v>
      </c>
      <c r="AB4" s="41" t="s">
        <v>284</v>
      </c>
      <c r="AC4" s="37" t="s">
        <v>284</v>
      </c>
      <c r="AD4" s="52">
        <v>90.91</v>
      </c>
      <c r="AE4" s="52">
        <v>95.33</v>
      </c>
      <c r="AF4" s="52">
        <v>96.47</v>
      </c>
      <c r="AG4" s="52">
        <v>98.81</v>
      </c>
      <c r="AH4" s="52">
        <v>83.22</v>
      </c>
      <c r="AI4" s="52">
        <v>53.65</v>
      </c>
      <c r="AJ4" s="52">
        <v>60.17</v>
      </c>
      <c r="AK4" s="52">
        <v>74.540000000000006</v>
      </c>
      <c r="AL4" s="54">
        <f t="shared" ref="AL4:AL25" si="1">IF(COUNT(AE4,AG4,AI4,AK4)&gt;2,AVERAGE(AD4:AK4),"")</f>
        <v>81.637499999999989</v>
      </c>
      <c r="AM4" s="54">
        <f t="shared" ref="AM4:AM25" si="2">IF(COUNT(AE4,AG4,AI4,AK4)&gt;2,MIN(AD4:AK4),"")</f>
        <v>53.65</v>
      </c>
      <c r="AN4" s="55">
        <v>1006.9</v>
      </c>
      <c r="AO4" s="52">
        <v>1006.2</v>
      </c>
      <c r="AP4" s="52">
        <v>1005.9</v>
      </c>
      <c r="AQ4" s="52"/>
      <c r="AR4" s="52">
        <v>1006.5</v>
      </c>
      <c r="AS4" s="52">
        <v>1004.9</v>
      </c>
      <c r="AT4" s="52">
        <v>1002.2</v>
      </c>
      <c r="AU4" s="56">
        <v>1003.1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2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SW02</v>
      </c>
      <c r="BE4" s="177" t="s">
        <v>297</v>
      </c>
      <c r="BF4" s="181">
        <v>2</v>
      </c>
      <c r="BG4" s="114">
        <f t="shared" ref="BG4:BG10" si="5">IF(COUNT(F4,H4)&gt;=1,AVERAGE(E4:H4),"")</f>
        <v>25.2</v>
      </c>
      <c r="BH4" s="115">
        <f t="shared" ref="BH4:BH10" si="6">IF(COUNT(J4,L4)&gt;=1,AVERAGE(I4:L4),"")</f>
        <v>34.299999999999997</v>
      </c>
      <c r="BI4" s="459" t="s">
        <v>309</v>
      </c>
      <c r="BJ4" s="460" t="s">
        <v>287</v>
      </c>
      <c r="BK4" s="460" t="s">
        <v>287</v>
      </c>
      <c r="BL4" s="460" t="s">
        <v>324</v>
      </c>
      <c r="BM4" s="460" t="s">
        <v>287</v>
      </c>
      <c r="BN4" s="460" t="s">
        <v>287</v>
      </c>
      <c r="BO4" s="460" t="s">
        <v>324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28.9</v>
      </c>
      <c r="G5" s="41"/>
      <c r="H5" s="41">
        <v>29.5</v>
      </c>
      <c r="I5" s="41"/>
      <c r="J5" s="41">
        <v>35.6</v>
      </c>
      <c r="K5" s="41"/>
      <c r="L5" s="41">
        <v>31.5</v>
      </c>
      <c r="M5" s="88">
        <f t="shared" si="0"/>
        <v>31.375</v>
      </c>
      <c r="N5" s="41">
        <v>28.4</v>
      </c>
      <c r="O5" s="53">
        <v>36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336</v>
      </c>
      <c r="X5" s="41"/>
      <c r="Y5" s="41" t="s">
        <v>284</v>
      </c>
      <c r="Z5" s="41"/>
      <c r="AA5" s="41" t="s">
        <v>336</v>
      </c>
      <c r="AB5" s="41"/>
      <c r="AC5" s="37" t="s">
        <v>347</v>
      </c>
      <c r="AD5" s="52"/>
      <c r="AE5" s="52">
        <v>88.46</v>
      </c>
      <c r="AF5" s="52"/>
      <c r="AG5" s="52">
        <v>90.08</v>
      </c>
      <c r="AH5" s="52"/>
      <c r="AI5" s="52">
        <v>58.81</v>
      </c>
      <c r="AJ5" s="52"/>
      <c r="AK5" s="52">
        <v>72.69</v>
      </c>
      <c r="AL5" s="54">
        <f t="shared" si="1"/>
        <v>77.509999999999991</v>
      </c>
      <c r="AM5" s="54">
        <f t="shared" si="2"/>
        <v>58.81</v>
      </c>
      <c r="AN5" s="55"/>
      <c r="AO5" s="52">
        <v>1006.2</v>
      </c>
      <c r="AP5" s="52"/>
      <c r="AQ5" s="52">
        <v>1006.6</v>
      </c>
      <c r="AR5" s="52"/>
      <c r="AS5" s="52">
        <v>1005.5</v>
      </c>
      <c r="AT5" s="52"/>
      <c r="AU5" s="56">
        <v>1004.2</v>
      </c>
      <c r="AV5" s="51" t="str">
        <f t="shared" si="3"/>
        <v/>
      </c>
      <c r="AW5" s="51">
        <f t="shared" si="3"/>
        <v>2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3</v>
      </c>
      <c r="BD5" s="51" t="str">
        <f t="shared" si="4"/>
        <v>ESE03</v>
      </c>
      <c r="BE5" s="177" t="s">
        <v>348</v>
      </c>
      <c r="BF5" s="181">
        <v>3</v>
      </c>
      <c r="BG5" s="114">
        <f t="shared" si="5"/>
        <v>29.2</v>
      </c>
      <c r="BH5" s="115">
        <f t="shared" si="6"/>
        <v>33.549999999999997</v>
      </c>
      <c r="BI5" s="450"/>
      <c r="BJ5" s="451" t="s">
        <v>285</v>
      </c>
      <c r="BK5" s="451"/>
      <c r="BL5" s="451" t="s">
        <v>340</v>
      </c>
      <c r="BM5" s="451"/>
      <c r="BN5" s="451" t="s">
        <v>366</v>
      </c>
      <c r="BO5" s="451"/>
      <c r="BP5" s="452" t="s">
        <v>340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29.6</v>
      </c>
      <c r="G6" s="41"/>
      <c r="H6" s="41">
        <v>30.3</v>
      </c>
      <c r="I6" s="41"/>
      <c r="J6" s="41">
        <v>32.9</v>
      </c>
      <c r="K6" s="41"/>
      <c r="L6" s="41">
        <v>30.4</v>
      </c>
      <c r="M6" s="88">
        <f t="shared" si="0"/>
        <v>30.800000000000004</v>
      </c>
      <c r="N6" s="41">
        <v>29.4</v>
      </c>
      <c r="O6" s="53">
        <v>33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376</v>
      </c>
      <c r="X6" s="41"/>
      <c r="Y6" s="41" t="s">
        <v>390</v>
      </c>
      <c r="Z6" s="41"/>
      <c r="AA6" s="41" t="s">
        <v>319</v>
      </c>
      <c r="AB6" s="41"/>
      <c r="AC6" s="37" t="s">
        <v>298</v>
      </c>
      <c r="AD6" s="52"/>
      <c r="AE6" s="52">
        <v>80.56</v>
      </c>
      <c r="AF6" s="52"/>
      <c r="AG6" s="52">
        <v>82.09</v>
      </c>
      <c r="AH6" s="52"/>
      <c r="AI6" s="52">
        <v>73.36</v>
      </c>
      <c r="AJ6" s="52"/>
      <c r="AK6" s="52">
        <v>82.1</v>
      </c>
      <c r="AL6" s="54">
        <f t="shared" si="1"/>
        <v>79.527500000000003</v>
      </c>
      <c r="AM6" s="54">
        <f t="shared" si="2"/>
        <v>73.36</v>
      </c>
      <c r="AN6" s="55"/>
      <c r="AO6" s="52">
        <v>1004.6</v>
      </c>
      <c r="AP6" s="52"/>
      <c r="AQ6" s="52">
        <v>1005.7</v>
      </c>
      <c r="AR6" s="52"/>
      <c r="AS6" s="52">
        <v>1005.4</v>
      </c>
      <c r="AT6" s="52"/>
      <c r="AU6" s="56">
        <v>1003.8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SSW02</v>
      </c>
      <c r="BE6" s="177" t="s">
        <v>299</v>
      </c>
      <c r="BF6" s="181">
        <v>2</v>
      </c>
      <c r="BG6" s="114">
        <f t="shared" si="5"/>
        <v>29.950000000000003</v>
      </c>
      <c r="BH6" s="115">
        <f t="shared" si="6"/>
        <v>31.65</v>
      </c>
      <c r="BI6" s="450"/>
      <c r="BJ6" s="451" t="s">
        <v>285</v>
      </c>
      <c r="BK6" s="451"/>
      <c r="BL6" s="451" t="s">
        <v>285</v>
      </c>
      <c r="BM6" s="451"/>
      <c r="BN6" s="451" t="s">
        <v>285</v>
      </c>
      <c r="BO6" s="451"/>
      <c r="BP6" s="452" t="s">
        <v>285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28</v>
      </c>
      <c r="G7" s="51"/>
      <c r="H7" s="51">
        <v>28.9</v>
      </c>
      <c r="I7" s="51"/>
      <c r="J7" s="51">
        <v>36.4</v>
      </c>
      <c r="K7" s="51"/>
      <c r="L7" s="51">
        <v>32</v>
      </c>
      <c r="M7" s="88">
        <f t="shared" si="0"/>
        <v>31.324999999999999</v>
      </c>
      <c r="N7" s="51">
        <v>27.8</v>
      </c>
      <c r="O7" s="76">
        <v>37.4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292</v>
      </c>
      <c r="AB7" s="41"/>
      <c r="AC7" s="37" t="s">
        <v>401</v>
      </c>
      <c r="AD7" s="52"/>
      <c r="AE7" s="52">
        <v>89.44</v>
      </c>
      <c r="AF7" s="52"/>
      <c r="AG7" s="52">
        <v>86.91</v>
      </c>
      <c r="AH7" s="52"/>
      <c r="AI7" s="52">
        <v>44.01</v>
      </c>
      <c r="AJ7" s="52"/>
      <c r="AK7" s="52">
        <v>64.239999999999995</v>
      </c>
      <c r="AL7" s="54">
        <f t="shared" si="1"/>
        <v>71.149999999999991</v>
      </c>
      <c r="AM7" s="54">
        <f t="shared" si="2"/>
        <v>44.01</v>
      </c>
      <c r="AN7" s="55"/>
      <c r="AO7" s="52">
        <v>1005.8</v>
      </c>
      <c r="AP7" s="52"/>
      <c r="AQ7" s="52">
        <v>1007.1</v>
      </c>
      <c r="AR7" s="52"/>
      <c r="AS7" s="52">
        <v>1004.9</v>
      </c>
      <c r="AT7" s="52"/>
      <c r="AU7" s="56">
        <v>1003.7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2</v>
      </c>
      <c r="BD7" s="51" t="str">
        <f t="shared" si="4"/>
        <v>SSE02</v>
      </c>
      <c r="BE7" s="177" t="s">
        <v>294</v>
      </c>
      <c r="BF7" s="181">
        <v>2</v>
      </c>
      <c r="BG7" s="114">
        <f t="shared" si="5"/>
        <v>28.45</v>
      </c>
      <c r="BH7" s="115">
        <f t="shared" si="6"/>
        <v>34.200000000000003</v>
      </c>
      <c r="BI7" s="450"/>
      <c r="BJ7" s="451" t="s">
        <v>285</v>
      </c>
      <c r="BK7" s="451"/>
      <c r="BL7" s="451" t="s">
        <v>285</v>
      </c>
      <c r="BM7" s="451"/>
      <c r="BN7" s="451" t="s">
        <v>287</v>
      </c>
      <c r="BO7" s="451"/>
      <c r="BP7" s="452" t="s">
        <v>339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30.1</v>
      </c>
      <c r="F8" s="51">
        <v>29.2</v>
      </c>
      <c r="G8" s="51">
        <v>28.6</v>
      </c>
      <c r="H8" s="51">
        <v>29.2</v>
      </c>
      <c r="I8" s="51">
        <v>34</v>
      </c>
      <c r="J8" s="51">
        <v>34.799999999999997</v>
      </c>
      <c r="K8" s="51">
        <v>33.5</v>
      </c>
      <c r="L8" s="51">
        <v>30.4</v>
      </c>
      <c r="M8" s="88">
        <f t="shared" si="0"/>
        <v>31.225000000000005</v>
      </c>
      <c r="N8" s="51">
        <v>28</v>
      </c>
      <c r="O8" s="76">
        <v>35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286</v>
      </c>
      <c r="W8" s="41" t="s">
        <v>292</v>
      </c>
      <c r="X8" s="41" t="s">
        <v>313</v>
      </c>
      <c r="Y8" s="41" t="s">
        <v>298</v>
      </c>
      <c r="Z8" s="41" t="s">
        <v>313</v>
      </c>
      <c r="AA8" s="41" t="s">
        <v>311</v>
      </c>
      <c r="AB8" s="41" t="s">
        <v>345</v>
      </c>
      <c r="AC8" s="37" t="s">
        <v>356</v>
      </c>
      <c r="AD8" s="52">
        <v>78.28</v>
      </c>
      <c r="AE8" s="52">
        <v>83.42</v>
      </c>
      <c r="AF8" s="52">
        <v>86.89</v>
      </c>
      <c r="AG8" s="52">
        <v>84.92</v>
      </c>
      <c r="AH8" s="52">
        <v>61.66</v>
      </c>
      <c r="AI8" s="52">
        <v>64.44</v>
      </c>
      <c r="AJ8" s="52">
        <v>64.17</v>
      </c>
      <c r="AK8" s="52">
        <v>82.1</v>
      </c>
      <c r="AL8" s="54">
        <f t="shared" si="1"/>
        <v>75.734999999999999</v>
      </c>
      <c r="AM8" s="54">
        <f t="shared" si="2"/>
        <v>61.66</v>
      </c>
      <c r="AN8" s="55">
        <v>1006.2</v>
      </c>
      <c r="AO8" s="52">
        <v>1005.7</v>
      </c>
      <c r="AP8" s="52">
        <v>1005.2</v>
      </c>
      <c r="AQ8" s="52">
        <v>1006.2</v>
      </c>
      <c r="AR8" s="52">
        <v>1006.3</v>
      </c>
      <c r="AS8" s="52">
        <v>1005</v>
      </c>
      <c r="AT8" s="52">
        <v>1003.3</v>
      </c>
      <c r="AU8" s="56">
        <v>1003.9</v>
      </c>
      <c r="AV8" s="51">
        <f t="shared" si="3"/>
        <v>4</v>
      </c>
      <c r="AW8" s="51">
        <f t="shared" si="3"/>
        <v>2</v>
      </c>
      <c r="AX8" s="51">
        <f t="shared" si="3"/>
        <v>2</v>
      </c>
      <c r="AY8" s="51">
        <f t="shared" si="3"/>
        <v>2</v>
      </c>
      <c r="AZ8" s="51">
        <f t="shared" si="3"/>
        <v>2</v>
      </c>
      <c r="BA8" s="51">
        <f t="shared" si="3"/>
        <v>1</v>
      </c>
      <c r="BB8" s="51">
        <f t="shared" si="3"/>
        <v>5</v>
      </c>
      <c r="BC8" s="51">
        <f t="shared" si="3"/>
        <v>3</v>
      </c>
      <c r="BD8" s="51" t="str">
        <f t="shared" si="4"/>
        <v>SSE05</v>
      </c>
      <c r="BE8" s="177" t="s">
        <v>294</v>
      </c>
      <c r="BF8" s="181">
        <v>5</v>
      </c>
      <c r="BG8" s="114">
        <f t="shared" si="5"/>
        <v>29.275000000000002</v>
      </c>
      <c r="BH8" s="115">
        <f t="shared" si="6"/>
        <v>33.174999999999997</v>
      </c>
      <c r="BI8" s="450" t="s">
        <v>285</v>
      </c>
      <c r="BJ8" s="451" t="s">
        <v>285</v>
      </c>
      <c r="BK8" s="451" t="s">
        <v>285</v>
      </c>
      <c r="BL8" s="451" t="s">
        <v>285</v>
      </c>
      <c r="BM8" s="451" t="s">
        <v>285</v>
      </c>
      <c r="BN8" s="451" t="s">
        <v>285</v>
      </c>
      <c r="BO8" s="451" t="s">
        <v>285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28.4</v>
      </c>
      <c r="G9" s="51"/>
      <c r="H9" s="51">
        <v>29</v>
      </c>
      <c r="I9" s="51"/>
      <c r="J9" s="51">
        <v>37</v>
      </c>
      <c r="K9" s="51"/>
      <c r="L9" s="51">
        <v>31.5</v>
      </c>
      <c r="M9" s="88">
        <f t="shared" si="0"/>
        <v>31.475000000000001</v>
      </c>
      <c r="N9" s="51">
        <v>27.1</v>
      </c>
      <c r="O9" s="76">
        <v>38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87.38</v>
      </c>
      <c r="AF9" s="52"/>
      <c r="AG9" s="52">
        <v>87.44</v>
      </c>
      <c r="AH9" s="52"/>
      <c r="AI9" s="52">
        <v>53.19</v>
      </c>
      <c r="AJ9" s="52"/>
      <c r="AK9" s="52">
        <v>68.91</v>
      </c>
      <c r="AL9" s="54">
        <f t="shared" si="1"/>
        <v>74.22999999999999</v>
      </c>
      <c r="AM9" s="54">
        <f t="shared" si="2"/>
        <v>53.19</v>
      </c>
      <c r="AN9" s="55"/>
      <c r="AO9" s="52">
        <v>1005.8</v>
      </c>
      <c r="AP9" s="52"/>
      <c r="AQ9" s="52">
        <v>1006.4</v>
      </c>
      <c r="AR9" s="52"/>
      <c r="AS9" s="52">
        <v>1005.4</v>
      </c>
      <c r="AT9" s="52"/>
      <c r="AU9" s="56">
        <v>1004.2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28.7</v>
      </c>
      <c r="BH9" s="115">
        <f t="shared" si="6"/>
        <v>34.25</v>
      </c>
      <c r="BI9" s="450"/>
      <c r="BJ9" s="451" t="s">
        <v>285</v>
      </c>
      <c r="BK9" s="451"/>
      <c r="BL9" s="451" t="s">
        <v>285</v>
      </c>
      <c r="BM9" s="451"/>
      <c r="BN9" s="451" t="s">
        <v>339</v>
      </c>
      <c r="BO9" s="451"/>
      <c r="BP9" s="452" t="s">
        <v>285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29.5</v>
      </c>
      <c r="G10" s="51"/>
      <c r="H10" s="51">
        <v>28.8</v>
      </c>
      <c r="I10" s="51"/>
      <c r="J10" s="51">
        <v>34</v>
      </c>
      <c r="K10" s="51"/>
      <c r="L10" s="51">
        <v>30.9</v>
      </c>
      <c r="M10" s="88">
        <f t="shared" si="0"/>
        <v>30.799999999999997</v>
      </c>
      <c r="N10" s="51">
        <v>28.6</v>
      </c>
      <c r="O10" s="76">
        <v>34.9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298</v>
      </c>
      <c r="Z10" s="41"/>
      <c r="AA10" s="41" t="s">
        <v>356</v>
      </c>
      <c r="AB10" s="41"/>
      <c r="AC10" s="37" t="s">
        <v>292</v>
      </c>
      <c r="AD10" s="52"/>
      <c r="AE10" s="52">
        <v>82.48</v>
      </c>
      <c r="AF10" s="52"/>
      <c r="AG10" s="52">
        <v>93.8</v>
      </c>
      <c r="AH10" s="52"/>
      <c r="AI10" s="52">
        <v>69.78</v>
      </c>
      <c r="AJ10" s="52"/>
      <c r="AK10" s="52">
        <v>82.64</v>
      </c>
      <c r="AL10" s="54">
        <f t="shared" si="1"/>
        <v>82.174999999999997</v>
      </c>
      <c r="AM10" s="54">
        <f t="shared" si="2"/>
        <v>69.78</v>
      </c>
      <c r="AN10" s="55"/>
      <c r="AO10" s="52">
        <v>1005.6</v>
      </c>
      <c r="AP10" s="52"/>
      <c r="AQ10" s="52">
        <v>1006</v>
      </c>
      <c r="AR10" s="52"/>
      <c r="AS10" s="52">
        <v>1005.5</v>
      </c>
      <c r="AT10" s="52"/>
      <c r="AU10" s="56">
        <v>1004.1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2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2</v>
      </c>
      <c r="BD10" s="51" t="str">
        <f t="shared" si="4"/>
        <v>S03</v>
      </c>
      <c r="BE10" s="177" t="s">
        <v>288</v>
      </c>
      <c r="BF10" s="181">
        <v>3</v>
      </c>
      <c r="BG10" s="114">
        <f t="shared" si="5"/>
        <v>29.15</v>
      </c>
      <c r="BH10" s="115">
        <f t="shared" si="6"/>
        <v>32.450000000000003</v>
      </c>
      <c r="BI10" s="450"/>
      <c r="BJ10" s="451" t="s">
        <v>287</v>
      </c>
      <c r="BK10" s="451"/>
      <c r="BL10" s="451" t="s">
        <v>358</v>
      </c>
      <c r="BM10" s="451"/>
      <c r="BN10" s="451" t="s">
        <v>287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29.2</v>
      </c>
      <c r="G11" s="51"/>
      <c r="H11" s="51">
        <v>30</v>
      </c>
      <c r="I11" s="51"/>
      <c r="J11" s="51">
        <v>33.1</v>
      </c>
      <c r="K11" s="51"/>
      <c r="L11" s="51">
        <v>30.4</v>
      </c>
      <c r="M11" s="88">
        <f t="shared" si="0"/>
        <v>30.675000000000004</v>
      </c>
      <c r="N11" s="51">
        <v>28.7</v>
      </c>
      <c r="O11" s="76">
        <v>33.299999999999997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345</v>
      </c>
      <c r="X11" s="41"/>
      <c r="Y11" s="41" t="s">
        <v>290</v>
      </c>
      <c r="Z11" s="41"/>
      <c r="AA11" s="41" t="s">
        <v>349</v>
      </c>
      <c r="AB11" s="41"/>
      <c r="AC11" s="37" t="s">
        <v>336</v>
      </c>
      <c r="AD11" s="52"/>
      <c r="AE11" s="52">
        <v>87.45</v>
      </c>
      <c r="AF11" s="52"/>
      <c r="AG11" s="52">
        <v>88.04</v>
      </c>
      <c r="AH11" s="52"/>
      <c r="AI11" s="52">
        <v>70.44</v>
      </c>
      <c r="AJ11" s="52"/>
      <c r="AK11" s="52">
        <v>81.14</v>
      </c>
      <c r="AL11" s="54">
        <f t="shared" ref="AL11" si="7">IF(COUNT(AE11,AG11,AI11,AK11)&gt;2,AVERAGE(AD11:AK11),"")</f>
        <v>81.767499999999998</v>
      </c>
      <c r="AM11" s="54">
        <f t="shared" ref="AM11" si="8">IF(COUNT(AE11,AG11,AI11,AK11)&gt;2,MIN(AD11:AK11),"")</f>
        <v>70.44</v>
      </c>
      <c r="AN11" s="55"/>
      <c r="AO11" s="52">
        <v>1005.8</v>
      </c>
      <c r="AP11" s="52"/>
      <c r="AQ11" s="52">
        <v>1006.4</v>
      </c>
      <c r="AR11" s="52"/>
      <c r="AS11" s="52">
        <v>1005.8</v>
      </c>
      <c r="AT11" s="52"/>
      <c r="AU11" s="56">
        <v>1004.5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8" t="s">
        <v>294</v>
      </c>
      <c r="BF11" s="182">
        <v>5</v>
      </c>
      <c r="BG11" s="112">
        <f t="shared" ref="BG11" si="9">IF(COUNT(F11,H11)&gt;=1,AVERAGE(E11:H11),"")</f>
        <v>29.6</v>
      </c>
      <c r="BH11" s="113">
        <f t="shared" ref="BH11" si="10">IF(COUNT(J11,L11)&gt;=1,AVERAGE(I11:L11),"")</f>
        <v>31.75</v>
      </c>
      <c r="BI11" s="462"/>
      <c r="BJ11" s="463" t="s">
        <v>339</v>
      </c>
      <c r="BK11" s="463"/>
      <c r="BL11" s="463" t="s">
        <v>285</v>
      </c>
      <c r="BM11" s="463"/>
      <c r="BN11" s="463" t="s">
        <v>285</v>
      </c>
      <c r="BO11" s="463"/>
      <c r="BP11" s="464" t="s">
        <v>285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27.1</v>
      </c>
      <c r="G12" s="84"/>
      <c r="H12" s="84">
        <v>26.7</v>
      </c>
      <c r="I12" s="84"/>
      <c r="J12" s="84">
        <v>36.9</v>
      </c>
      <c r="K12" s="84"/>
      <c r="L12" s="84">
        <v>34.200000000000003</v>
      </c>
      <c r="M12" s="100">
        <f t="shared" si="0"/>
        <v>31.224999999999998</v>
      </c>
      <c r="N12" s="84">
        <v>25.9</v>
      </c>
      <c r="O12" s="85">
        <v>39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355</v>
      </c>
      <c r="AB12" s="57"/>
      <c r="AC12" s="59" t="s">
        <v>284</v>
      </c>
      <c r="AD12" s="60"/>
      <c r="AE12" s="60">
        <v>90.98</v>
      </c>
      <c r="AF12" s="60"/>
      <c r="AG12" s="60">
        <v>92.6</v>
      </c>
      <c r="AH12" s="60"/>
      <c r="AI12" s="60">
        <v>51</v>
      </c>
      <c r="AJ12" s="60"/>
      <c r="AK12" s="60">
        <v>55.09</v>
      </c>
      <c r="AL12" s="101">
        <f t="shared" si="1"/>
        <v>72.41749999999999</v>
      </c>
      <c r="AM12" s="101">
        <f t="shared" si="2"/>
        <v>51</v>
      </c>
      <c r="AN12" s="61"/>
      <c r="AO12" s="60">
        <v>1007</v>
      </c>
      <c r="AP12" s="60"/>
      <c r="AQ12" s="60">
        <v>1007.9</v>
      </c>
      <c r="AR12" s="60"/>
      <c r="AS12" s="60">
        <v>1005.3</v>
      </c>
      <c r="AT12" s="60"/>
      <c r="AU12" s="62">
        <v>1003.9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NW01</v>
      </c>
      <c r="BE12" s="179" t="s">
        <v>342</v>
      </c>
      <c r="BF12" s="183">
        <v>1</v>
      </c>
      <c r="BG12" s="114">
        <f t="shared" ref="BG12:BG25" si="20">IF(COUNT(F12,H12)&gt;=1,AVERAGE(E12:H12),"")</f>
        <v>26.9</v>
      </c>
      <c r="BH12" s="115">
        <f t="shared" ref="BH12:BH25" si="21">IF(COUNT(J12,L12)&gt;=1,AVERAGE(I12:L12),"")</f>
        <v>35.549999999999997</v>
      </c>
      <c r="BI12" s="465"/>
      <c r="BJ12" s="466" t="s">
        <v>322</v>
      </c>
      <c r="BK12" s="466"/>
      <c r="BL12" s="466" t="s">
        <v>339</v>
      </c>
      <c r="BM12" s="466"/>
      <c r="BN12" s="466" t="s">
        <v>293</v>
      </c>
      <c r="BO12" s="466"/>
      <c r="BP12" s="467" t="s">
        <v>310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29.7</v>
      </c>
      <c r="F13" s="51">
        <v>27.4</v>
      </c>
      <c r="G13" s="51">
        <v>26.5</v>
      </c>
      <c r="H13" s="51">
        <v>26.2</v>
      </c>
      <c r="I13" s="51">
        <v>34.200000000000003</v>
      </c>
      <c r="J13" s="51">
        <v>37.5</v>
      </c>
      <c r="K13" s="51">
        <v>39</v>
      </c>
      <c r="L13" s="51">
        <v>34.200000000000003</v>
      </c>
      <c r="M13" s="88">
        <f t="shared" si="0"/>
        <v>31.837499999999999</v>
      </c>
      <c r="N13" s="51">
        <v>26</v>
      </c>
      <c r="O13" s="76">
        <v>40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302</v>
      </c>
      <c r="Z13" s="41" t="s">
        <v>295</v>
      </c>
      <c r="AA13" s="41" t="s">
        <v>305</v>
      </c>
      <c r="AB13" s="41" t="s">
        <v>284</v>
      </c>
      <c r="AC13" s="37" t="s">
        <v>284</v>
      </c>
      <c r="AD13" s="52">
        <v>75.03</v>
      </c>
      <c r="AE13" s="52">
        <v>85.75</v>
      </c>
      <c r="AF13" s="52">
        <v>89.33</v>
      </c>
      <c r="AG13" s="52">
        <v>94.24</v>
      </c>
      <c r="AH13" s="52">
        <v>58.84</v>
      </c>
      <c r="AI13" s="52">
        <v>45.39</v>
      </c>
      <c r="AJ13" s="52">
        <v>40.6</v>
      </c>
      <c r="AK13" s="52">
        <v>59.55</v>
      </c>
      <c r="AL13" s="54">
        <f t="shared" si="1"/>
        <v>68.591250000000002</v>
      </c>
      <c r="AM13" s="54">
        <f t="shared" si="2"/>
        <v>40.6</v>
      </c>
      <c r="AN13" s="55">
        <v>1006.3</v>
      </c>
      <c r="AO13" s="52">
        <v>1006.3</v>
      </c>
      <c r="AP13" s="52">
        <v>1006.3</v>
      </c>
      <c r="AQ13" s="52">
        <v>1007.7</v>
      </c>
      <c r="AR13" s="52">
        <v>1007.3</v>
      </c>
      <c r="AS13" s="52">
        <v>1004.8</v>
      </c>
      <c r="AT13" s="52">
        <v>1002.1</v>
      </c>
      <c r="AU13" s="56">
        <v>1002.9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1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SE01</v>
      </c>
      <c r="BE13" s="177" t="s">
        <v>303</v>
      </c>
      <c r="BF13" s="181">
        <v>1</v>
      </c>
      <c r="BG13" s="114">
        <f t="shared" si="20"/>
        <v>27.45</v>
      </c>
      <c r="BH13" s="115">
        <f t="shared" si="21"/>
        <v>36.225000000000001</v>
      </c>
      <c r="BI13" s="450" t="s">
        <v>321</v>
      </c>
      <c r="BJ13" s="451" t="s">
        <v>321</v>
      </c>
      <c r="BK13" s="451" t="s">
        <v>296</v>
      </c>
      <c r="BL13" s="451" t="s">
        <v>296</v>
      </c>
      <c r="BM13" s="451" t="s">
        <v>289</v>
      </c>
      <c r="BN13" s="451" t="s">
        <v>314</v>
      </c>
      <c r="BO13" s="451" t="s">
        <v>310</v>
      </c>
      <c r="BP13" s="452" t="s">
        <v>332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</v>
      </c>
      <c r="G14" s="51"/>
      <c r="H14" s="51">
        <v>28.3</v>
      </c>
      <c r="I14" s="51"/>
      <c r="J14" s="51">
        <v>38.299999999999997</v>
      </c>
      <c r="K14" s="51"/>
      <c r="L14" s="51">
        <v>33.799999999999997</v>
      </c>
      <c r="M14" s="88">
        <f t="shared" si="0"/>
        <v>32.099999999999994</v>
      </c>
      <c r="N14" s="51">
        <v>27</v>
      </c>
      <c r="O14" s="76">
        <v>40.5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313</v>
      </c>
      <c r="AB14" s="41"/>
      <c r="AC14" s="37" t="s">
        <v>329</v>
      </c>
      <c r="AD14" s="52"/>
      <c r="AE14" s="52">
        <v>87.87</v>
      </c>
      <c r="AF14" s="52"/>
      <c r="AG14" s="52">
        <v>88.94</v>
      </c>
      <c r="AH14" s="52"/>
      <c r="AI14" s="52">
        <v>44.25</v>
      </c>
      <c r="AJ14" s="52"/>
      <c r="AK14" s="52">
        <v>59.81</v>
      </c>
      <c r="AL14" s="54">
        <f t="shared" si="1"/>
        <v>70.217500000000001</v>
      </c>
      <c r="AM14" s="54">
        <f t="shared" si="2"/>
        <v>44.25</v>
      </c>
      <c r="AN14" s="55"/>
      <c r="AO14" s="52">
        <v>1005.7</v>
      </c>
      <c r="AP14" s="52"/>
      <c r="AQ14" s="52">
        <v>1006.5</v>
      </c>
      <c r="AR14" s="52"/>
      <c r="AS14" s="52">
        <v>1004.4</v>
      </c>
      <c r="AT14" s="52"/>
      <c r="AU14" s="56">
        <v>1003.5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2</v>
      </c>
      <c r="BB14" s="51" t="str">
        <f t="shared" si="17"/>
        <v/>
      </c>
      <c r="BC14" s="51">
        <f t="shared" si="18"/>
        <v>1</v>
      </c>
      <c r="BD14" s="51" t="str">
        <f t="shared" si="19"/>
        <v>SW02</v>
      </c>
      <c r="BE14" s="177" t="s">
        <v>297</v>
      </c>
      <c r="BF14" s="181">
        <v>2</v>
      </c>
      <c r="BG14" s="114">
        <f t="shared" si="20"/>
        <v>28.15</v>
      </c>
      <c r="BH14" s="115">
        <f t="shared" si="21"/>
        <v>36.049999999999997</v>
      </c>
      <c r="BI14" s="450"/>
      <c r="BJ14" s="451" t="s">
        <v>310</v>
      </c>
      <c r="BK14" s="451"/>
      <c r="BL14" s="451" t="s">
        <v>322</v>
      </c>
      <c r="BM14" s="451"/>
      <c r="BN14" s="451" t="s">
        <v>296</v>
      </c>
      <c r="BO14" s="451"/>
      <c r="BP14" s="452" t="s">
        <v>332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27.8</v>
      </c>
      <c r="G15" s="51"/>
      <c r="H15" s="51">
        <v>27.1</v>
      </c>
      <c r="I15" s="51"/>
      <c r="J15" s="51">
        <v>38.1</v>
      </c>
      <c r="K15" s="51"/>
      <c r="L15" s="51">
        <v>33</v>
      </c>
      <c r="M15" s="88">
        <f t="shared" si="0"/>
        <v>31.5</v>
      </c>
      <c r="N15" s="51">
        <v>26.2</v>
      </c>
      <c r="O15" s="76">
        <v>40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313</v>
      </c>
      <c r="AB15" s="41"/>
      <c r="AC15" s="37" t="s">
        <v>356</v>
      </c>
      <c r="AD15" s="52"/>
      <c r="AE15" s="52">
        <v>88.9</v>
      </c>
      <c r="AF15" s="52"/>
      <c r="AG15" s="52">
        <v>90.45</v>
      </c>
      <c r="AH15" s="52"/>
      <c r="AI15" s="52">
        <v>48.35</v>
      </c>
      <c r="AJ15" s="52"/>
      <c r="AK15" s="52">
        <v>59.63</v>
      </c>
      <c r="AL15" s="54">
        <f t="shared" si="1"/>
        <v>71.83250000000001</v>
      </c>
      <c r="AM15" s="54">
        <f t="shared" si="2"/>
        <v>48.35</v>
      </c>
      <c r="AN15" s="55"/>
      <c r="AO15" s="52">
        <v>1003.9</v>
      </c>
      <c r="AP15" s="52"/>
      <c r="AQ15" s="52">
        <v>1004.7</v>
      </c>
      <c r="AR15" s="52"/>
      <c r="AS15" s="52">
        <v>1003.1</v>
      </c>
      <c r="AT15" s="52"/>
      <c r="AU15" s="56">
        <v>1001.5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3</v>
      </c>
      <c r="BD15" s="51" t="str">
        <f t="shared" si="19"/>
        <v>S03</v>
      </c>
      <c r="BE15" s="177" t="s">
        <v>288</v>
      </c>
      <c r="BF15" s="181">
        <v>3</v>
      </c>
      <c r="BG15" s="114">
        <f t="shared" si="20"/>
        <v>27.450000000000003</v>
      </c>
      <c r="BH15" s="115">
        <f t="shared" si="21"/>
        <v>35.549999999999997</v>
      </c>
      <c r="BI15" s="450"/>
      <c r="BJ15" s="451" t="s">
        <v>296</v>
      </c>
      <c r="BK15" s="451"/>
      <c r="BL15" s="451" t="s">
        <v>310</v>
      </c>
      <c r="BM15" s="451"/>
      <c r="BN15" s="451" t="s">
        <v>287</v>
      </c>
      <c r="BO15" s="451"/>
      <c r="BP15" s="452" t="s">
        <v>296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29</v>
      </c>
      <c r="G16" s="51"/>
      <c r="H16" s="51">
        <v>28.1</v>
      </c>
      <c r="I16" s="51"/>
      <c r="J16" s="51">
        <v>39.200000000000003</v>
      </c>
      <c r="K16" s="51"/>
      <c r="L16" s="51">
        <v>36.799999999999997</v>
      </c>
      <c r="M16" s="88">
        <f t="shared" si="0"/>
        <v>33.275000000000006</v>
      </c>
      <c r="N16" s="51">
        <v>27</v>
      </c>
      <c r="O16" s="76">
        <v>40.9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352</v>
      </c>
      <c r="X16" s="41"/>
      <c r="Y16" s="41" t="s">
        <v>355</v>
      </c>
      <c r="Z16" s="41"/>
      <c r="AA16" s="41" t="s">
        <v>398</v>
      </c>
      <c r="AB16" s="41"/>
      <c r="AC16" s="37" t="s">
        <v>398</v>
      </c>
      <c r="AD16" s="52"/>
      <c r="AE16" s="52">
        <v>87.44</v>
      </c>
      <c r="AF16" s="52"/>
      <c r="AG16" s="52">
        <v>89.45</v>
      </c>
      <c r="AH16" s="52"/>
      <c r="AI16" s="52">
        <v>46.1</v>
      </c>
      <c r="AJ16" s="52"/>
      <c r="AK16" s="52">
        <v>55.06</v>
      </c>
      <c r="AL16" s="54">
        <f t="shared" si="1"/>
        <v>69.512499999999989</v>
      </c>
      <c r="AM16" s="54">
        <f t="shared" si="2"/>
        <v>46.1</v>
      </c>
      <c r="AN16" s="55"/>
      <c r="AO16" s="52">
        <v>1007.3</v>
      </c>
      <c r="AP16" s="52"/>
      <c r="AQ16" s="52">
        <v>1008.1</v>
      </c>
      <c r="AR16" s="52"/>
      <c r="AS16" s="52">
        <v>1006.1</v>
      </c>
      <c r="AT16" s="52"/>
      <c r="AU16" s="56">
        <v>1003.8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2</v>
      </c>
      <c r="BB16" s="51" t="str">
        <f t="shared" si="17"/>
        <v/>
      </c>
      <c r="BC16" s="51">
        <f t="shared" si="18"/>
        <v>2</v>
      </c>
      <c r="BD16" s="51" t="str">
        <f t="shared" si="19"/>
        <v>WNW02</v>
      </c>
      <c r="BE16" s="177" t="s">
        <v>393</v>
      </c>
      <c r="BF16" s="181">
        <v>2</v>
      </c>
      <c r="BG16" s="114">
        <f t="shared" si="20"/>
        <v>28.55</v>
      </c>
      <c r="BH16" s="115">
        <f t="shared" si="21"/>
        <v>38</v>
      </c>
      <c r="BI16" s="450"/>
      <c r="BJ16" s="451" t="s">
        <v>312</v>
      </c>
      <c r="BK16" s="451"/>
      <c r="BL16" s="451" t="s">
        <v>296</v>
      </c>
      <c r="BM16" s="451"/>
      <c r="BN16" s="451" t="s">
        <v>310</v>
      </c>
      <c r="BO16" s="451"/>
      <c r="BP16" s="452" t="s">
        <v>321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29.4</v>
      </c>
      <c r="F17" s="51">
        <v>29</v>
      </c>
      <c r="G17" s="51">
        <v>28.8</v>
      </c>
      <c r="H17" s="51">
        <v>29.6</v>
      </c>
      <c r="I17" s="51">
        <v>34.5</v>
      </c>
      <c r="J17" s="51">
        <v>35.4</v>
      </c>
      <c r="K17" s="51">
        <v>34.299999999999997</v>
      </c>
      <c r="L17" s="51">
        <v>30.2</v>
      </c>
      <c r="M17" s="88">
        <f t="shared" si="0"/>
        <v>31.4</v>
      </c>
      <c r="N17" s="51">
        <v>28</v>
      </c>
      <c r="O17" s="76">
        <v>36.1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307</v>
      </c>
      <c r="W17" s="41" t="s">
        <v>305</v>
      </c>
      <c r="X17" s="41" t="s">
        <v>305</v>
      </c>
      <c r="Y17" s="41" t="s">
        <v>284</v>
      </c>
      <c r="Z17" s="41" t="s">
        <v>336</v>
      </c>
      <c r="AA17" s="41" t="s">
        <v>344</v>
      </c>
      <c r="AB17" s="41" t="s">
        <v>349</v>
      </c>
      <c r="AC17" s="37" t="s">
        <v>349</v>
      </c>
      <c r="AD17" s="52">
        <v>84.94</v>
      </c>
      <c r="AE17" s="52">
        <v>90.04</v>
      </c>
      <c r="AF17" s="52">
        <v>93.8</v>
      </c>
      <c r="AG17" s="52">
        <v>92.75</v>
      </c>
      <c r="AH17" s="52">
        <v>64.760000000000005</v>
      </c>
      <c r="AI17" s="52">
        <v>60.17</v>
      </c>
      <c r="AJ17" s="52">
        <v>58.51</v>
      </c>
      <c r="AK17" s="52">
        <v>83.05</v>
      </c>
      <c r="AL17" s="54">
        <f t="shared" si="1"/>
        <v>78.502499999999998</v>
      </c>
      <c r="AM17" s="54">
        <f t="shared" si="2"/>
        <v>58.51</v>
      </c>
      <c r="AN17" s="55">
        <v>1006</v>
      </c>
      <c r="AO17" s="52">
        <v>1005.4</v>
      </c>
      <c r="AP17" s="52">
        <v>1005.5</v>
      </c>
      <c r="AQ17" s="52">
        <v>1006.9</v>
      </c>
      <c r="AR17" s="52">
        <v>1007.1</v>
      </c>
      <c r="AS17" s="52">
        <v>1005.3</v>
      </c>
      <c r="AT17" s="52">
        <v>1003.2</v>
      </c>
      <c r="AU17" s="56">
        <v>1004.4</v>
      </c>
      <c r="AV17" s="51">
        <f t="shared" si="11"/>
        <v>4</v>
      </c>
      <c r="AW17" s="51">
        <f t="shared" si="12"/>
        <v>1</v>
      </c>
      <c r="AX17" s="51">
        <f t="shared" si="13"/>
        <v>1</v>
      </c>
      <c r="AY17" s="51">
        <f t="shared" si="14"/>
        <v>0</v>
      </c>
      <c r="AZ17" s="51">
        <f t="shared" si="15"/>
        <v>2</v>
      </c>
      <c r="BA17" s="51">
        <f t="shared" si="16"/>
        <v>3</v>
      </c>
      <c r="BB17" s="51">
        <f t="shared" si="17"/>
        <v>4</v>
      </c>
      <c r="BC17" s="51">
        <f t="shared" si="18"/>
        <v>4</v>
      </c>
      <c r="BD17" s="51" t="str">
        <f t="shared" si="19"/>
        <v>SSE04</v>
      </c>
      <c r="BE17" s="177" t="s">
        <v>294</v>
      </c>
      <c r="BF17" s="181">
        <v>4</v>
      </c>
      <c r="BG17" s="114">
        <f t="shared" si="20"/>
        <v>29.200000000000003</v>
      </c>
      <c r="BH17" s="115">
        <f t="shared" si="21"/>
        <v>33.6</v>
      </c>
      <c r="BI17" s="450" t="s">
        <v>312</v>
      </c>
      <c r="BJ17" s="451" t="s">
        <v>322</v>
      </c>
      <c r="BK17" s="451" t="s">
        <v>285</v>
      </c>
      <c r="BL17" s="451" t="s">
        <v>322</v>
      </c>
      <c r="BM17" s="451" t="s">
        <v>322</v>
      </c>
      <c r="BN17" s="451" t="s">
        <v>339</v>
      </c>
      <c r="BO17" s="451" t="s">
        <v>285</v>
      </c>
      <c r="BP17" s="452" t="s">
        <v>291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29.2</v>
      </c>
      <c r="G18" s="51"/>
      <c r="H18" s="51">
        <v>29.1</v>
      </c>
      <c r="I18" s="51"/>
      <c r="J18" s="51">
        <v>38.1</v>
      </c>
      <c r="K18" s="51"/>
      <c r="L18" s="51">
        <v>33</v>
      </c>
      <c r="M18" s="88">
        <f t="shared" si="0"/>
        <v>32.35</v>
      </c>
      <c r="N18" s="51">
        <v>28.2</v>
      </c>
      <c r="O18" s="76">
        <v>39.200000000000003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329</v>
      </c>
      <c r="Z18" s="41"/>
      <c r="AA18" s="41" t="s">
        <v>295</v>
      </c>
      <c r="AB18" s="41"/>
      <c r="AC18" s="37" t="s">
        <v>290</v>
      </c>
      <c r="AD18" s="52"/>
      <c r="AE18" s="52">
        <v>81.96</v>
      </c>
      <c r="AF18" s="52"/>
      <c r="AG18" s="52">
        <v>86.93</v>
      </c>
      <c r="AH18" s="52"/>
      <c r="AI18" s="52">
        <v>46.37</v>
      </c>
      <c r="AJ18" s="52"/>
      <c r="AK18" s="52">
        <v>61.44</v>
      </c>
      <c r="AL18" s="54">
        <f t="shared" si="1"/>
        <v>69.174999999999997</v>
      </c>
      <c r="AM18" s="54">
        <f t="shared" si="2"/>
        <v>46.37</v>
      </c>
      <c r="AN18" s="55"/>
      <c r="AO18" s="52">
        <v>1006.2</v>
      </c>
      <c r="AP18" s="52"/>
      <c r="AQ18" s="52">
        <v>1007.3</v>
      </c>
      <c r="AR18" s="52"/>
      <c r="AS18" s="52">
        <v>1005.3</v>
      </c>
      <c r="AT18" s="52"/>
      <c r="AU18" s="56">
        <v>1004.3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2</v>
      </c>
      <c r="BD18" s="51" t="str">
        <f t="shared" si="19"/>
        <v>S02</v>
      </c>
      <c r="BE18" s="177" t="s">
        <v>288</v>
      </c>
      <c r="BF18" s="181">
        <v>2</v>
      </c>
      <c r="BG18" s="114">
        <f t="shared" si="20"/>
        <v>29.15</v>
      </c>
      <c r="BH18" s="115">
        <f t="shared" si="21"/>
        <v>35.549999999999997</v>
      </c>
      <c r="BI18" s="450"/>
      <c r="BJ18" s="451" t="s">
        <v>296</v>
      </c>
      <c r="BK18" s="451"/>
      <c r="BL18" s="451" t="s">
        <v>312</v>
      </c>
      <c r="BM18" s="451"/>
      <c r="BN18" s="451" t="s">
        <v>321</v>
      </c>
      <c r="BO18" s="451"/>
      <c r="BP18" s="452" t="s">
        <v>310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28.7</v>
      </c>
      <c r="F19" s="51">
        <v>28.2</v>
      </c>
      <c r="G19" s="51">
        <v>27.9</v>
      </c>
      <c r="H19" s="51">
        <v>28.4</v>
      </c>
      <c r="I19" s="51">
        <v>31.7</v>
      </c>
      <c r="J19" s="51">
        <v>33.299999999999997</v>
      </c>
      <c r="K19" s="51">
        <v>32.299999999999997</v>
      </c>
      <c r="L19" s="51">
        <v>29.3</v>
      </c>
      <c r="M19" s="88">
        <f t="shared" si="0"/>
        <v>29.975000000000001</v>
      </c>
      <c r="N19" s="51">
        <v>27.9</v>
      </c>
      <c r="O19" s="76">
        <v>33.5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415</v>
      </c>
      <c r="W19" s="41" t="s">
        <v>344</v>
      </c>
      <c r="X19" s="41" t="s">
        <v>330</v>
      </c>
      <c r="Y19" s="41" t="s">
        <v>356</v>
      </c>
      <c r="Z19" s="41" t="s">
        <v>336</v>
      </c>
      <c r="AA19" s="41" t="s">
        <v>402</v>
      </c>
      <c r="AB19" s="41" t="s">
        <v>347</v>
      </c>
      <c r="AC19" s="37" t="s">
        <v>417</v>
      </c>
      <c r="AD19" s="52">
        <v>87.41</v>
      </c>
      <c r="AE19" s="52">
        <v>90.52</v>
      </c>
      <c r="AF19" s="52">
        <v>94.31</v>
      </c>
      <c r="AG19" s="52">
        <v>87.38</v>
      </c>
      <c r="AH19" s="52">
        <v>76.680000000000007</v>
      </c>
      <c r="AI19" s="52">
        <v>76.03</v>
      </c>
      <c r="AJ19" s="52">
        <v>77.67</v>
      </c>
      <c r="AK19" s="52">
        <v>87.46</v>
      </c>
      <c r="AL19" s="54">
        <f t="shared" si="1"/>
        <v>84.682500000000005</v>
      </c>
      <c r="AM19" s="54">
        <f t="shared" si="2"/>
        <v>76.03</v>
      </c>
      <c r="AN19" s="55">
        <v>1007.6</v>
      </c>
      <c r="AO19" s="52">
        <v>1007.8</v>
      </c>
      <c r="AP19" s="52">
        <v>1007</v>
      </c>
      <c r="AQ19" s="52">
        <v>1007.9</v>
      </c>
      <c r="AR19" s="52">
        <v>1009</v>
      </c>
      <c r="AS19" s="52">
        <v>1008.1</v>
      </c>
      <c r="AT19" s="52">
        <v>1006.4</v>
      </c>
      <c r="AU19" s="56">
        <v>1005.7</v>
      </c>
      <c r="AV19" s="51">
        <f t="shared" si="11"/>
        <v>6</v>
      </c>
      <c r="AW19" s="51">
        <f t="shared" si="12"/>
        <v>3</v>
      </c>
      <c r="AX19" s="51">
        <f t="shared" si="13"/>
        <v>3</v>
      </c>
      <c r="AY19" s="51">
        <f t="shared" si="14"/>
        <v>3</v>
      </c>
      <c r="AZ19" s="51">
        <f t="shared" si="15"/>
        <v>2</v>
      </c>
      <c r="BA19" s="51">
        <f t="shared" si="16"/>
        <v>1</v>
      </c>
      <c r="BB19" s="51">
        <f t="shared" si="17"/>
        <v>3</v>
      </c>
      <c r="BC19" s="51">
        <f t="shared" si="18"/>
        <v>11</v>
      </c>
      <c r="BD19" s="51" t="str">
        <f t="shared" si="19"/>
        <v>SE11</v>
      </c>
      <c r="BE19" s="177" t="s">
        <v>303</v>
      </c>
      <c r="BF19" s="181">
        <v>11</v>
      </c>
      <c r="BG19" s="114">
        <f t="shared" si="20"/>
        <v>28.299999999999997</v>
      </c>
      <c r="BH19" s="115">
        <f t="shared" si="21"/>
        <v>31.65</v>
      </c>
      <c r="BI19" s="450" t="s">
        <v>340</v>
      </c>
      <c r="BJ19" s="451" t="s">
        <v>325</v>
      </c>
      <c r="BK19" s="451" t="s">
        <v>312</v>
      </c>
      <c r="BL19" s="451" t="s">
        <v>293</v>
      </c>
      <c r="BM19" s="451" t="s">
        <v>312</v>
      </c>
      <c r="BN19" s="451" t="s">
        <v>340</v>
      </c>
      <c r="BO19" s="451" t="s">
        <v>293</v>
      </c>
      <c r="BP19" s="452" t="s">
        <v>293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30.2</v>
      </c>
      <c r="F20" s="81">
        <v>29.7</v>
      </c>
      <c r="G20" s="81">
        <v>29.1</v>
      </c>
      <c r="H20" s="81">
        <v>30.6</v>
      </c>
      <c r="I20" s="81">
        <v>35.200000000000003</v>
      </c>
      <c r="J20" s="81">
        <v>37.6</v>
      </c>
      <c r="K20" s="81">
        <v>34.799999999999997</v>
      </c>
      <c r="L20" s="81">
        <v>31.2</v>
      </c>
      <c r="M20" s="98">
        <f t="shared" si="0"/>
        <v>32.299999999999997</v>
      </c>
      <c r="N20" s="81">
        <v>29</v>
      </c>
      <c r="O20" s="82">
        <v>38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284</v>
      </c>
      <c r="W20" s="63" t="s">
        <v>319</v>
      </c>
      <c r="X20" s="63" t="s">
        <v>305</v>
      </c>
      <c r="Y20" s="63" t="s">
        <v>305</v>
      </c>
      <c r="Z20" s="63" t="s">
        <v>319</v>
      </c>
      <c r="AA20" s="63" t="s">
        <v>336</v>
      </c>
      <c r="AB20" s="63" t="s">
        <v>388</v>
      </c>
      <c r="AC20" s="65" t="s">
        <v>351</v>
      </c>
      <c r="AD20" s="66">
        <v>79.69</v>
      </c>
      <c r="AE20" s="66">
        <v>83.97</v>
      </c>
      <c r="AF20" s="66">
        <v>83.91</v>
      </c>
      <c r="AG20" s="66">
        <v>86.56</v>
      </c>
      <c r="AH20" s="66">
        <v>59.07</v>
      </c>
      <c r="AI20" s="66">
        <v>51.78</v>
      </c>
      <c r="AJ20" s="66">
        <v>61.11</v>
      </c>
      <c r="AK20" s="66">
        <v>72.64</v>
      </c>
      <c r="AL20" s="99">
        <f t="shared" si="1"/>
        <v>72.341250000000002</v>
      </c>
      <c r="AM20" s="99">
        <f t="shared" si="2"/>
        <v>51.78</v>
      </c>
      <c r="AN20" s="67">
        <v>1005.4</v>
      </c>
      <c r="AO20" s="66">
        <v>1005</v>
      </c>
      <c r="AP20" s="66">
        <v>1004.8</v>
      </c>
      <c r="AQ20" s="66">
        <v>1006.1</v>
      </c>
      <c r="AR20" s="66">
        <v>1007.4</v>
      </c>
      <c r="AS20" s="66">
        <v>1005.3</v>
      </c>
      <c r="AT20" s="66">
        <v>1003.2</v>
      </c>
      <c r="AU20" s="68">
        <v>1004.7</v>
      </c>
      <c r="AV20" s="81">
        <f t="shared" si="11"/>
        <v>0</v>
      </c>
      <c r="AW20" s="81">
        <f t="shared" si="12"/>
        <v>1</v>
      </c>
      <c r="AX20" s="81">
        <f t="shared" si="13"/>
        <v>1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4</v>
      </c>
      <c r="BC20" s="81">
        <f t="shared" si="18"/>
        <v>2</v>
      </c>
      <c r="BD20" s="81" t="str">
        <f t="shared" si="19"/>
        <v>E04</v>
      </c>
      <c r="BE20" s="178" t="s">
        <v>389</v>
      </c>
      <c r="BF20" s="182">
        <v>4</v>
      </c>
      <c r="BG20" s="114">
        <f t="shared" si="20"/>
        <v>29.9</v>
      </c>
      <c r="BH20" s="115">
        <f t="shared" si="21"/>
        <v>34.700000000000003</v>
      </c>
      <c r="BI20" s="462" t="s">
        <v>285</v>
      </c>
      <c r="BJ20" s="463" t="s">
        <v>285</v>
      </c>
      <c r="BK20" s="463" t="s">
        <v>285</v>
      </c>
      <c r="BL20" s="463" t="s">
        <v>285</v>
      </c>
      <c r="BM20" s="463" t="s">
        <v>358</v>
      </c>
      <c r="BN20" s="463" t="s">
        <v>339</v>
      </c>
      <c r="BO20" s="463" t="s">
        <v>339</v>
      </c>
      <c r="BP20" s="464" t="s">
        <v>312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30.6</v>
      </c>
      <c r="F21" s="84">
        <v>28.6</v>
      </c>
      <c r="G21" s="84">
        <v>28.1</v>
      </c>
      <c r="H21" s="84">
        <v>28.2</v>
      </c>
      <c r="I21" s="84">
        <v>35.6</v>
      </c>
      <c r="J21" s="84">
        <v>39</v>
      </c>
      <c r="K21" s="84">
        <v>40.799999999999997</v>
      </c>
      <c r="L21" s="84">
        <v>35</v>
      </c>
      <c r="M21" s="100">
        <f t="shared" si="0"/>
        <v>33.237500000000004</v>
      </c>
      <c r="N21" s="84">
        <v>27.2</v>
      </c>
      <c r="O21" s="85">
        <v>40.799999999999997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298</v>
      </c>
      <c r="X21" s="57" t="s">
        <v>284</v>
      </c>
      <c r="Y21" s="57" t="s">
        <v>284</v>
      </c>
      <c r="Z21" s="57" t="s">
        <v>327</v>
      </c>
      <c r="AA21" s="57" t="s">
        <v>338</v>
      </c>
      <c r="AB21" s="57" t="s">
        <v>313</v>
      </c>
      <c r="AC21" s="59" t="s">
        <v>284</v>
      </c>
      <c r="AD21" s="60">
        <v>81.16</v>
      </c>
      <c r="AE21" s="60">
        <v>92.7</v>
      </c>
      <c r="AF21" s="60">
        <v>86.84</v>
      </c>
      <c r="AG21" s="60">
        <v>88.93</v>
      </c>
      <c r="AH21" s="60">
        <v>50.98</v>
      </c>
      <c r="AI21" s="60">
        <v>40.119999999999997</v>
      </c>
      <c r="AJ21" s="60">
        <v>32.25</v>
      </c>
      <c r="AK21" s="60">
        <v>56.28</v>
      </c>
      <c r="AL21" s="101">
        <f t="shared" si="1"/>
        <v>66.157500000000013</v>
      </c>
      <c r="AM21" s="101">
        <f t="shared" si="2"/>
        <v>32.25</v>
      </c>
      <c r="AN21" s="61">
        <v>1005.1</v>
      </c>
      <c r="AO21" s="60">
        <v>1004.8</v>
      </c>
      <c r="AP21" s="60">
        <v>1004.7</v>
      </c>
      <c r="AQ21" s="60">
        <v>1005.9</v>
      </c>
      <c r="AR21" s="60">
        <v>1006.3</v>
      </c>
      <c r="AS21" s="60">
        <v>1004.4</v>
      </c>
      <c r="AT21" s="60">
        <v>1001.6</v>
      </c>
      <c r="AU21" s="62">
        <v>1002.6</v>
      </c>
      <c r="AV21" s="84">
        <f t="shared" si="11"/>
        <v>0</v>
      </c>
      <c r="AW21" s="84">
        <f t="shared" si="12"/>
        <v>2</v>
      </c>
      <c r="AX21" s="84">
        <f t="shared" si="13"/>
        <v>0</v>
      </c>
      <c r="AY21" s="84">
        <f t="shared" si="14"/>
        <v>0</v>
      </c>
      <c r="AZ21" s="84">
        <f t="shared" si="15"/>
        <v>2</v>
      </c>
      <c r="BA21" s="84">
        <f t="shared" si="16"/>
        <v>3</v>
      </c>
      <c r="BB21" s="84">
        <f t="shared" si="17"/>
        <v>2</v>
      </c>
      <c r="BC21" s="84">
        <f t="shared" si="18"/>
        <v>0</v>
      </c>
      <c r="BD21" s="84" t="str">
        <f t="shared" si="19"/>
        <v>SW03</v>
      </c>
      <c r="BE21" s="179" t="s">
        <v>297</v>
      </c>
      <c r="BF21" s="183">
        <v>3</v>
      </c>
      <c r="BG21" s="110">
        <f t="shared" si="20"/>
        <v>28.875000000000004</v>
      </c>
      <c r="BH21" s="111">
        <f t="shared" si="21"/>
        <v>37.599999999999994</v>
      </c>
      <c r="BI21" s="450" t="s">
        <v>377</v>
      </c>
      <c r="BJ21" s="451" t="s">
        <v>314</v>
      </c>
      <c r="BK21" s="451" t="s">
        <v>309</v>
      </c>
      <c r="BL21" s="451" t="s">
        <v>289</v>
      </c>
      <c r="BM21" s="451" t="s">
        <v>310</v>
      </c>
      <c r="BN21" s="451" t="s">
        <v>293</v>
      </c>
      <c r="BO21" s="451" t="s">
        <v>306</v>
      </c>
      <c r="BP21" s="452" t="s">
        <v>321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30.4</v>
      </c>
      <c r="F22" s="51">
        <v>29.7</v>
      </c>
      <c r="G22" s="51">
        <v>29.3</v>
      </c>
      <c r="H22" s="51">
        <v>30.4</v>
      </c>
      <c r="I22" s="51">
        <v>35.1</v>
      </c>
      <c r="J22" s="51">
        <v>36.700000000000003</v>
      </c>
      <c r="K22" s="51">
        <v>35.4</v>
      </c>
      <c r="L22" s="51">
        <v>32.4</v>
      </c>
      <c r="M22" s="88">
        <f t="shared" si="0"/>
        <v>32.424999999999997</v>
      </c>
      <c r="N22" s="51">
        <v>29.1</v>
      </c>
      <c r="O22" s="76">
        <v>37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311</v>
      </c>
      <c r="W22" s="41" t="s">
        <v>284</v>
      </c>
      <c r="X22" s="41" t="s">
        <v>319</v>
      </c>
      <c r="Y22" s="41" t="s">
        <v>302</v>
      </c>
      <c r="Z22" s="41" t="s">
        <v>284</v>
      </c>
      <c r="AA22" s="41" t="s">
        <v>416</v>
      </c>
      <c r="AB22" s="41" t="s">
        <v>376</v>
      </c>
      <c r="AC22" s="37" t="s">
        <v>344</v>
      </c>
      <c r="AD22" s="52">
        <v>72.069999999999993</v>
      </c>
      <c r="AE22" s="52">
        <v>75.930000000000007</v>
      </c>
      <c r="AF22" s="52">
        <v>74.069999999999993</v>
      </c>
      <c r="AG22" s="52">
        <v>74.69</v>
      </c>
      <c r="AH22" s="52">
        <v>48.74</v>
      </c>
      <c r="AI22" s="52">
        <v>47.99</v>
      </c>
      <c r="AJ22" s="52">
        <v>51.54</v>
      </c>
      <c r="AK22" s="52">
        <v>62.8</v>
      </c>
      <c r="AL22" s="54">
        <f t="shared" si="1"/>
        <v>63.478750000000005</v>
      </c>
      <c r="AM22" s="54">
        <f t="shared" si="2"/>
        <v>47.99</v>
      </c>
      <c r="AN22" s="55">
        <v>1005.8</v>
      </c>
      <c r="AO22" s="52">
        <v>1005.8</v>
      </c>
      <c r="AP22" s="52">
        <v>1005.7</v>
      </c>
      <c r="AQ22" s="52">
        <v>1006.7</v>
      </c>
      <c r="AR22" s="52">
        <v>1006.9</v>
      </c>
      <c r="AS22" s="52">
        <v>1005.3</v>
      </c>
      <c r="AT22" s="52">
        <v>1003.7</v>
      </c>
      <c r="AU22" s="56">
        <v>1003.8</v>
      </c>
      <c r="AV22" s="51">
        <f t="shared" si="11"/>
        <v>1</v>
      </c>
      <c r="AW22" s="51">
        <f t="shared" si="12"/>
        <v>0</v>
      </c>
      <c r="AX22" s="51">
        <f t="shared" si="13"/>
        <v>1</v>
      </c>
      <c r="AY22" s="51">
        <f t="shared" si="14"/>
        <v>1</v>
      </c>
      <c r="AZ22" s="51">
        <f t="shared" si="15"/>
        <v>0</v>
      </c>
      <c r="BA22" s="51">
        <f t="shared" si="16"/>
        <v>3</v>
      </c>
      <c r="BB22" s="51">
        <f t="shared" si="17"/>
        <v>1</v>
      </c>
      <c r="BC22" s="51">
        <f t="shared" si="18"/>
        <v>3</v>
      </c>
      <c r="BD22" s="51" t="str">
        <f t="shared" si="19"/>
        <v>ENE03</v>
      </c>
      <c r="BE22" s="177" t="s">
        <v>399</v>
      </c>
      <c r="BF22" s="181">
        <v>3</v>
      </c>
      <c r="BG22" s="114">
        <f t="shared" si="20"/>
        <v>29.949999999999996</v>
      </c>
      <c r="BH22" s="115">
        <f t="shared" si="21"/>
        <v>34.900000000000006</v>
      </c>
      <c r="BI22" s="450" t="s">
        <v>285</v>
      </c>
      <c r="BJ22" s="451" t="s">
        <v>285</v>
      </c>
      <c r="BK22" s="451" t="s">
        <v>285</v>
      </c>
      <c r="BL22" s="451" t="s">
        <v>322</v>
      </c>
      <c r="BM22" s="451" t="s">
        <v>322</v>
      </c>
      <c r="BN22" s="451" t="s">
        <v>287</v>
      </c>
      <c r="BO22" s="451" t="s">
        <v>287</v>
      </c>
      <c r="BP22" s="452" t="s">
        <v>340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28.2</v>
      </c>
      <c r="G23" s="51"/>
      <c r="H23" s="51">
        <v>27.8</v>
      </c>
      <c r="I23" s="51"/>
      <c r="J23" s="51">
        <v>39.1</v>
      </c>
      <c r="K23" s="51"/>
      <c r="L23" s="51">
        <v>33</v>
      </c>
      <c r="M23" s="88">
        <f t="shared" si="0"/>
        <v>32.024999999999999</v>
      </c>
      <c r="N23" s="51">
        <v>26.9</v>
      </c>
      <c r="O23" s="76">
        <v>39.799999999999997</v>
      </c>
      <c r="P23" s="41" t="s">
        <v>301</v>
      </c>
      <c r="Q23" s="41" t="s">
        <v>301</v>
      </c>
      <c r="R23" s="41" t="s">
        <v>301</v>
      </c>
      <c r="S23" s="41">
        <v>0.5</v>
      </c>
      <c r="T23" s="38">
        <v>0.5</v>
      </c>
      <c r="U23" s="41">
        <v>0.5</v>
      </c>
      <c r="V23" s="41"/>
      <c r="W23" s="41" t="s">
        <v>284</v>
      </c>
      <c r="X23" s="41"/>
      <c r="Y23" s="41" t="s">
        <v>284</v>
      </c>
      <c r="Z23" s="41"/>
      <c r="AA23" s="41" t="s">
        <v>323</v>
      </c>
      <c r="AB23" s="41"/>
      <c r="AC23" s="37" t="s">
        <v>284</v>
      </c>
      <c r="AD23" s="52"/>
      <c r="AE23" s="52">
        <v>83.81</v>
      </c>
      <c r="AF23" s="52"/>
      <c r="AG23" s="52">
        <v>92.11</v>
      </c>
      <c r="AH23" s="52"/>
      <c r="AI23" s="52">
        <v>38.94</v>
      </c>
      <c r="AJ23" s="52"/>
      <c r="AK23" s="52">
        <v>72.94</v>
      </c>
      <c r="AL23" s="54">
        <f t="shared" si="1"/>
        <v>71.95</v>
      </c>
      <c r="AM23" s="54">
        <f t="shared" si="2"/>
        <v>38.94</v>
      </c>
      <c r="AN23" s="55"/>
      <c r="AO23" s="52">
        <v>1005.3</v>
      </c>
      <c r="AP23" s="52"/>
      <c r="AQ23" s="52">
        <v>1006.9</v>
      </c>
      <c r="AR23" s="52"/>
      <c r="AS23" s="52">
        <v>1005.1</v>
      </c>
      <c r="AT23" s="52"/>
      <c r="AU23" s="56">
        <v>1004.3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0</v>
      </c>
      <c r="BD23" s="51" t="str">
        <f t="shared" si="19"/>
        <v>W01</v>
      </c>
      <c r="BE23" s="177" t="s">
        <v>317</v>
      </c>
      <c r="BF23" s="181">
        <v>1</v>
      </c>
      <c r="BG23" s="114">
        <f t="shared" si="20"/>
        <v>28</v>
      </c>
      <c r="BH23" s="115">
        <f t="shared" si="21"/>
        <v>36.049999999999997</v>
      </c>
      <c r="BI23" s="450"/>
      <c r="BJ23" s="451" t="s">
        <v>289</v>
      </c>
      <c r="BK23" s="451"/>
      <c r="BL23" s="451" t="s">
        <v>293</v>
      </c>
      <c r="BM23" s="451"/>
      <c r="BN23" s="451" t="s">
        <v>340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29.1</v>
      </c>
      <c r="G24" s="51"/>
      <c r="H24" s="51">
        <v>31.9</v>
      </c>
      <c r="I24" s="51"/>
      <c r="J24" s="51">
        <v>34.200000000000003</v>
      </c>
      <c r="K24" s="51"/>
      <c r="L24" s="51">
        <v>30.1</v>
      </c>
      <c r="M24" s="88">
        <f t="shared" si="0"/>
        <v>31.325000000000003</v>
      </c>
      <c r="N24" s="51">
        <v>29</v>
      </c>
      <c r="O24" s="76">
        <v>36.200000000000003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305</v>
      </c>
      <c r="X24" s="41"/>
      <c r="Y24" s="41" t="s">
        <v>333</v>
      </c>
      <c r="Z24" s="41"/>
      <c r="AA24" s="41" t="s">
        <v>408</v>
      </c>
      <c r="AB24" s="41"/>
      <c r="AC24" s="37" t="s">
        <v>307</v>
      </c>
      <c r="AD24" s="52"/>
      <c r="AE24" s="52">
        <v>83.41</v>
      </c>
      <c r="AF24" s="52"/>
      <c r="AG24" s="52">
        <v>66.56</v>
      </c>
      <c r="AH24" s="52"/>
      <c r="AI24" s="52">
        <v>68.209999999999994</v>
      </c>
      <c r="AJ24" s="52"/>
      <c r="AK24" s="52">
        <v>83.03</v>
      </c>
      <c r="AL24" s="54">
        <f>IF(COUNT(AE24,AG24,AI24,AK24)&gt;2,AVERAGE(AD24:AK24),"")</f>
        <v>75.302500000000009</v>
      </c>
      <c r="AM24" s="54">
        <f>IF(COUNT(AE24,AG24,AI24,AK24)&gt;2,MIN(AD24:AK24),"")</f>
        <v>66.56</v>
      </c>
      <c r="AN24" s="55"/>
      <c r="AO24" s="52">
        <v>1006.9</v>
      </c>
      <c r="AP24" s="52"/>
      <c r="AQ24" s="52">
        <v>1007.8</v>
      </c>
      <c r="AR24" s="52"/>
      <c r="AS24" s="52">
        <v>1006.9</v>
      </c>
      <c r="AT24" s="52"/>
      <c r="AU24" s="56">
        <v>1006.3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4</v>
      </c>
      <c r="BG24" s="114">
        <f t="shared" si="20"/>
        <v>30.5</v>
      </c>
      <c r="BH24" s="115">
        <f t="shared" si="21"/>
        <v>32.150000000000006</v>
      </c>
      <c r="BI24" s="450"/>
      <c r="BJ24" s="451" t="s">
        <v>285</v>
      </c>
      <c r="BK24" s="451"/>
      <c r="BL24" s="451" t="s">
        <v>285</v>
      </c>
      <c r="BM24" s="451"/>
      <c r="BN24" s="451" t="s">
        <v>339</v>
      </c>
      <c r="BO24" s="451"/>
      <c r="BP24" s="452" t="s">
        <v>332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30.5</v>
      </c>
      <c r="F25" s="78">
        <v>30.4</v>
      </c>
      <c r="G25" s="78">
        <v>30.1</v>
      </c>
      <c r="H25" s="78">
        <v>30.8</v>
      </c>
      <c r="I25" s="78">
        <v>34.700000000000003</v>
      </c>
      <c r="J25" s="78">
        <v>37.799999999999997</v>
      </c>
      <c r="K25" s="78">
        <v>33.9</v>
      </c>
      <c r="L25" s="78">
        <v>31.8</v>
      </c>
      <c r="M25" s="89">
        <f t="shared" si="0"/>
        <v>32.5</v>
      </c>
      <c r="N25" s="78">
        <v>30</v>
      </c>
      <c r="O25" s="79">
        <v>38.1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400</v>
      </c>
      <c r="W25" s="69" t="s">
        <v>326</v>
      </c>
      <c r="X25" s="69" t="s">
        <v>390</v>
      </c>
      <c r="Y25" s="69" t="s">
        <v>284</v>
      </c>
      <c r="Z25" s="69" t="s">
        <v>326</v>
      </c>
      <c r="AA25" s="69" t="s">
        <v>406</v>
      </c>
      <c r="AB25" s="69" t="s">
        <v>388</v>
      </c>
      <c r="AC25" s="71" t="s">
        <v>347</v>
      </c>
      <c r="AD25" s="72">
        <v>74.709999999999994</v>
      </c>
      <c r="AE25" s="72">
        <v>70.790000000000006</v>
      </c>
      <c r="AF25" s="72">
        <v>72.88</v>
      </c>
      <c r="AG25" s="72">
        <v>73</v>
      </c>
      <c r="AH25" s="72">
        <v>60.01</v>
      </c>
      <c r="AI25" s="72">
        <v>47.13</v>
      </c>
      <c r="AJ25" s="72">
        <v>67.75</v>
      </c>
      <c r="AK25" s="72">
        <v>68.959999999999994</v>
      </c>
      <c r="AL25" s="87">
        <f t="shared" si="1"/>
        <v>66.903750000000002</v>
      </c>
      <c r="AM25" s="87">
        <f t="shared" si="2"/>
        <v>47.13</v>
      </c>
      <c r="AN25" s="73">
        <v>1005.5</v>
      </c>
      <c r="AO25" s="72">
        <v>1005</v>
      </c>
      <c r="AP25" s="72">
        <v>1004.8</v>
      </c>
      <c r="AQ25" s="72">
        <v>1006.5</v>
      </c>
      <c r="AR25" s="72">
        <v>1006.7</v>
      </c>
      <c r="AS25" s="72">
        <v>1005</v>
      </c>
      <c r="AT25" s="72">
        <v>1003.6</v>
      </c>
      <c r="AU25" s="74">
        <v>1004.3</v>
      </c>
      <c r="AV25" s="78">
        <f t="shared" ref="AV25:BC25" si="22">IF(RIGHT(V25,2)="","",IF(RIGHT(V25,2)="LG",0,INT(RIGHT(V25,2))))</f>
        <v>1</v>
      </c>
      <c r="AW25" s="78">
        <f t="shared" si="22"/>
        <v>2</v>
      </c>
      <c r="AX25" s="78">
        <f t="shared" si="22"/>
        <v>1</v>
      </c>
      <c r="AY25" s="78">
        <f t="shared" si="22"/>
        <v>0</v>
      </c>
      <c r="AZ25" s="78">
        <f t="shared" si="22"/>
        <v>2</v>
      </c>
      <c r="BA25" s="78">
        <f t="shared" si="22"/>
        <v>2</v>
      </c>
      <c r="BB25" s="78">
        <f t="shared" si="22"/>
        <v>4</v>
      </c>
      <c r="BC25" s="78">
        <f t="shared" si="22"/>
        <v>3</v>
      </c>
      <c r="BD25" s="78" t="str">
        <f>IF(COUNT(AV25:BC25)=0,"",IF(MAX(AV25:BC25)=0,"LG",IF(MAX(AV25:BC25)=0,"",INDEX(V25:AC25,1,MATCH(MAX(AV25:BC25),AV25:BC25,0)))))</f>
        <v>E04</v>
      </c>
      <c r="BE25" s="180" t="s">
        <v>389</v>
      </c>
      <c r="BF25" s="184">
        <v>4</v>
      </c>
      <c r="BG25" s="203">
        <f t="shared" si="20"/>
        <v>30.45</v>
      </c>
      <c r="BH25" s="204">
        <f t="shared" si="21"/>
        <v>34.550000000000004</v>
      </c>
      <c r="BI25" s="453" t="s">
        <v>285</v>
      </c>
      <c r="BJ25" s="454" t="s">
        <v>285</v>
      </c>
      <c r="BK25" s="454" t="s">
        <v>285</v>
      </c>
      <c r="BL25" s="454" t="s">
        <v>321</v>
      </c>
      <c r="BM25" s="454" t="s">
        <v>293</v>
      </c>
      <c r="BN25" s="454" t="s">
        <v>287</v>
      </c>
      <c r="BO25" s="454" t="s">
        <v>287</v>
      </c>
      <c r="BP25" s="455" t="s">
        <v>332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/>
      <c r="F4" s="41">
        <v>26.5</v>
      </c>
      <c r="G4" s="41">
        <v>25.9</v>
      </c>
      <c r="H4" s="41">
        <v>26.5</v>
      </c>
      <c r="I4" s="41">
        <v>31</v>
      </c>
      <c r="J4" s="41">
        <v>35.799999999999997</v>
      </c>
      <c r="K4" s="41">
        <v>37.5</v>
      </c>
      <c r="L4" s="41">
        <v>32.5</v>
      </c>
      <c r="M4" s="88">
        <f t="shared" ref="M4:M25" si="0">IF(COUNT(F4,H4,J4,L4)&gt;=3,AVERAGE(E4:L4),"")</f>
        <v>30.814285714285713</v>
      </c>
      <c r="N4" s="41">
        <v>25.7</v>
      </c>
      <c r="O4" s="53">
        <v>38</v>
      </c>
      <c r="P4" s="41">
        <v>9</v>
      </c>
      <c r="Q4" s="41">
        <v>9</v>
      </c>
      <c r="R4" s="41">
        <v>9</v>
      </c>
      <c r="S4" s="41">
        <v>9</v>
      </c>
      <c r="T4" s="38">
        <v>8.6999999999999993</v>
      </c>
      <c r="U4" s="41">
        <v>8.6999999999999993</v>
      </c>
      <c r="V4" s="41"/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/>
      <c r="AE4" s="52">
        <v>96.52</v>
      </c>
      <c r="AF4" s="52">
        <v>98.82</v>
      </c>
      <c r="AG4" s="52">
        <v>95.95</v>
      </c>
      <c r="AH4" s="52">
        <v>75.23</v>
      </c>
      <c r="AI4" s="52">
        <v>55.48</v>
      </c>
      <c r="AJ4" s="52">
        <v>52.07</v>
      </c>
      <c r="AK4" s="52">
        <v>73.290000000000006</v>
      </c>
      <c r="AL4" s="54">
        <f t="shared" ref="AL4:AL25" si="1">IF(COUNT(AE4,AG4,AI4,AK4)&gt;2,AVERAGE(AD4:AK4),"")</f>
        <v>78.194285714285712</v>
      </c>
      <c r="AM4" s="54">
        <f t="shared" ref="AM4:AM25" si="2">IF(COUNT(AE4,AG4,AI4,AK4)&gt;2,MIN(AD4:AK4),"")</f>
        <v>52.07</v>
      </c>
      <c r="AN4" s="55"/>
      <c r="AO4" s="52">
        <v>1005.9</v>
      </c>
      <c r="AP4" s="52">
        <v>1005.6</v>
      </c>
      <c r="AQ4" s="52">
        <v>1006.4</v>
      </c>
      <c r="AR4" s="52">
        <v>1006</v>
      </c>
      <c r="AS4" s="52">
        <v>1004.1</v>
      </c>
      <c r="AT4" s="52">
        <v>1002.2</v>
      </c>
      <c r="AU4" s="56">
        <v>1003</v>
      </c>
      <c r="AV4" s="51" t="str">
        <f t="shared" ref="AV4:BC10" si="3">IF(RIGHT(V4,2)="","",IF(RIGHT(V4,2)="LG",0,INT(RIGHT(V4,2))))</f>
        <v/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26.3</v>
      </c>
      <c r="BH4" s="115">
        <f t="shared" ref="BH4:BH10" si="6">IF(COUNT(J4,L4)&gt;=1,AVERAGE(I4:L4),"")</f>
        <v>34.200000000000003</v>
      </c>
      <c r="BI4" s="459"/>
      <c r="BJ4" s="460" t="s">
        <v>387</v>
      </c>
      <c r="BK4" s="460" t="s">
        <v>387</v>
      </c>
      <c r="BL4" s="460" t="s">
        <v>306</v>
      </c>
      <c r="BM4" s="460" t="s">
        <v>285</v>
      </c>
      <c r="BN4" s="460" t="s">
        <v>287</v>
      </c>
      <c r="BO4" s="460" t="s">
        <v>306</v>
      </c>
      <c r="BP4" s="461" t="s">
        <v>309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28.8</v>
      </c>
      <c r="G5" s="41"/>
      <c r="H5" s="41">
        <v>27.8</v>
      </c>
      <c r="I5" s="41"/>
      <c r="J5" s="41">
        <v>34.799999999999997</v>
      </c>
      <c r="K5" s="41"/>
      <c r="L5" s="41">
        <v>31.4</v>
      </c>
      <c r="M5" s="88">
        <f t="shared" si="0"/>
        <v>30.700000000000003</v>
      </c>
      <c r="N5" s="41">
        <v>27.3</v>
      </c>
      <c r="O5" s="53">
        <v>36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391</v>
      </c>
      <c r="X5" s="41"/>
      <c r="Y5" s="41" t="s">
        <v>295</v>
      </c>
      <c r="Z5" s="41"/>
      <c r="AA5" s="41" t="s">
        <v>292</v>
      </c>
      <c r="AB5" s="41"/>
      <c r="AC5" s="37" t="s">
        <v>336</v>
      </c>
      <c r="AD5" s="52"/>
      <c r="AE5" s="52">
        <v>88.45</v>
      </c>
      <c r="AF5" s="52"/>
      <c r="AG5" s="52">
        <v>91.57</v>
      </c>
      <c r="AH5" s="52"/>
      <c r="AI5" s="52">
        <v>59.33</v>
      </c>
      <c r="AJ5" s="52"/>
      <c r="AK5" s="52">
        <v>72.67</v>
      </c>
      <c r="AL5" s="54">
        <f t="shared" si="1"/>
        <v>78.004999999999995</v>
      </c>
      <c r="AM5" s="54">
        <f t="shared" si="2"/>
        <v>59.33</v>
      </c>
      <c r="AN5" s="55"/>
      <c r="AO5" s="52">
        <v>1005.3</v>
      </c>
      <c r="AP5" s="52"/>
      <c r="AQ5" s="52">
        <v>1006.2</v>
      </c>
      <c r="AR5" s="52"/>
      <c r="AS5" s="52">
        <v>1005.2</v>
      </c>
      <c r="AT5" s="52"/>
      <c r="AU5" s="56">
        <v>1004.4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2</v>
      </c>
      <c r="BD5" s="51" t="str">
        <f t="shared" si="4"/>
        <v>SSE02</v>
      </c>
      <c r="BE5" s="177" t="s">
        <v>294</v>
      </c>
      <c r="BF5" s="181">
        <v>2</v>
      </c>
      <c r="BG5" s="114">
        <f t="shared" si="5"/>
        <v>28.3</v>
      </c>
      <c r="BH5" s="115">
        <f t="shared" si="6"/>
        <v>33.099999999999994</v>
      </c>
      <c r="BI5" s="450"/>
      <c r="BJ5" s="451" t="s">
        <v>287</v>
      </c>
      <c r="BK5" s="451"/>
      <c r="BL5" s="451" t="s">
        <v>339</v>
      </c>
      <c r="BM5" s="451"/>
      <c r="BN5" s="451" t="s">
        <v>396</v>
      </c>
      <c r="BO5" s="451"/>
      <c r="BP5" s="452" t="s">
        <v>366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30.2</v>
      </c>
      <c r="G6" s="41"/>
      <c r="H6" s="41">
        <v>29.4</v>
      </c>
      <c r="I6" s="41"/>
      <c r="J6" s="41">
        <v>34.1</v>
      </c>
      <c r="K6" s="41"/>
      <c r="L6" s="41">
        <v>30.6</v>
      </c>
      <c r="M6" s="88">
        <f t="shared" si="0"/>
        <v>31.074999999999996</v>
      </c>
      <c r="N6" s="41">
        <v>28.4</v>
      </c>
      <c r="O6" s="53">
        <v>34.299999999999997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352</v>
      </c>
      <c r="X6" s="41"/>
      <c r="Y6" s="41" t="s">
        <v>402</v>
      </c>
      <c r="Z6" s="41"/>
      <c r="AA6" s="41" t="s">
        <v>410</v>
      </c>
      <c r="AB6" s="41"/>
      <c r="AC6" s="37" t="s">
        <v>298</v>
      </c>
      <c r="AD6" s="52"/>
      <c r="AE6" s="52">
        <v>80.16</v>
      </c>
      <c r="AF6" s="52"/>
      <c r="AG6" s="52">
        <v>77.25</v>
      </c>
      <c r="AH6" s="52"/>
      <c r="AI6" s="52">
        <v>62.42</v>
      </c>
      <c r="AJ6" s="52"/>
      <c r="AK6" s="52">
        <v>81.16</v>
      </c>
      <c r="AL6" s="54">
        <f t="shared" si="1"/>
        <v>75.247500000000002</v>
      </c>
      <c r="AM6" s="54">
        <f t="shared" si="2"/>
        <v>62.42</v>
      </c>
      <c r="AN6" s="55"/>
      <c r="AO6" s="52">
        <v>1004.3</v>
      </c>
      <c r="AP6" s="52"/>
      <c r="AQ6" s="52">
        <v>1005.8</v>
      </c>
      <c r="AR6" s="52"/>
      <c r="AS6" s="52">
        <v>1004.5</v>
      </c>
      <c r="AT6" s="52"/>
      <c r="AU6" s="56">
        <v>1003.5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2</v>
      </c>
      <c r="BD6" s="51" t="str">
        <f t="shared" si="4"/>
        <v>NNE02</v>
      </c>
      <c r="BE6" s="177" t="s">
        <v>411</v>
      </c>
      <c r="BF6" s="181">
        <v>2</v>
      </c>
      <c r="BG6" s="114">
        <f t="shared" si="5"/>
        <v>29.799999999999997</v>
      </c>
      <c r="BH6" s="115">
        <f t="shared" si="6"/>
        <v>32.35</v>
      </c>
      <c r="BI6" s="450"/>
      <c r="BJ6" s="451" t="s">
        <v>287</v>
      </c>
      <c r="BK6" s="451"/>
      <c r="BL6" s="451" t="s">
        <v>285</v>
      </c>
      <c r="BM6" s="451"/>
      <c r="BN6" s="451" t="s">
        <v>285</v>
      </c>
      <c r="BO6" s="451"/>
      <c r="BP6" s="452" t="s">
        <v>310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26.6</v>
      </c>
      <c r="G7" s="51"/>
      <c r="H7" s="51">
        <v>27.4</v>
      </c>
      <c r="I7" s="51"/>
      <c r="J7" s="51">
        <v>35.6</v>
      </c>
      <c r="K7" s="51"/>
      <c r="L7" s="51">
        <v>32</v>
      </c>
      <c r="M7" s="88">
        <f t="shared" si="0"/>
        <v>30.4</v>
      </c>
      <c r="N7" s="51">
        <v>26</v>
      </c>
      <c r="O7" s="76">
        <v>36.799999999999997</v>
      </c>
      <c r="P7" s="41">
        <v>5</v>
      </c>
      <c r="Q7" s="41">
        <v>5</v>
      </c>
      <c r="R7" s="41">
        <v>5</v>
      </c>
      <c r="S7" s="41">
        <v>5</v>
      </c>
      <c r="T7" s="38">
        <v>4.5</v>
      </c>
      <c r="U7" s="41">
        <v>4.5</v>
      </c>
      <c r="V7" s="41"/>
      <c r="W7" s="41" t="s">
        <v>284</v>
      </c>
      <c r="X7" s="41"/>
      <c r="Y7" s="41" t="s">
        <v>284</v>
      </c>
      <c r="Z7" s="41"/>
      <c r="AA7" s="41" t="s">
        <v>295</v>
      </c>
      <c r="AB7" s="41"/>
      <c r="AC7" s="37" t="s">
        <v>302</v>
      </c>
      <c r="AD7" s="52"/>
      <c r="AE7" s="52">
        <v>91.5</v>
      </c>
      <c r="AF7" s="52"/>
      <c r="AG7" s="52">
        <v>90.47</v>
      </c>
      <c r="AH7" s="52"/>
      <c r="AI7" s="52">
        <v>55.76</v>
      </c>
      <c r="AJ7" s="52"/>
      <c r="AK7" s="52">
        <v>72.349999999999994</v>
      </c>
      <c r="AL7" s="54">
        <f t="shared" si="1"/>
        <v>77.52</v>
      </c>
      <c r="AM7" s="54">
        <f t="shared" si="2"/>
        <v>55.76</v>
      </c>
      <c r="AN7" s="55"/>
      <c r="AO7" s="52">
        <v>1005</v>
      </c>
      <c r="AP7" s="52"/>
      <c r="AQ7" s="52">
        <v>1007</v>
      </c>
      <c r="AR7" s="52"/>
      <c r="AS7" s="52">
        <v>1004.4</v>
      </c>
      <c r="AT7" s="52"/>
      <c r="AU7" s="56">
        <v>1003.7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1</v>
      </c>
      <c r="BD7" s="51" t="str">
        <f t="shared" si="4"/>
        <v>SW01</v>
      </c>
      <c r="BE7" s="177" t="s">
        <v>297</v>
      </c>
      <c r="BF7" s="181">
        <v>1</v>
      </c>
      <c r="BG7" s="114">
        <f t="shared" si="5"/>
        <v>27</v>
      </c>
      <c r="BH7" s="115">
        <f t="shared" si="6"/>
        <v>33.799999999999997</v>
      </c>
      <c r="BI7" s="450"/>
      <c r="BJ7" s="451" t="s">
        <v>285</v>
      </c>
      <c r="BK7" s="451"/>
      <c r="BL7" s="451" t="s">
        <v>285</v>
      </c>
      <c r="BM7" s="451"/>
      <c r="BN7" s="451" t="s">
        <v>287</v>
      </c>
      <c r="BO7" s="451"/>
      <c r="BP7" s="452" t="s">
        <v>383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/>
      <c r="F8" s="51">
        <v>28.8</v>
      </c>
      <c r="G8" s="51">
        <v>27.8</v>
      </c>
      <c r="H8" s="51">
        <v>28.8</v>
      </c>
      <c r="I8" s="51">
        <v>33.4</v>
      </c>
      <c r="J8" s="51">
        <v>35.700000000000003</v>
      </c>
      <c r="K8" s="51">
        <v>33.5</v>
      </c>
      <c r="L8" s="51">
        <v>30.5</v>
      </c>
      <c r="M8" s="88">
        <f t="shared" si="0"/>
        <v>31.214285714285715</v>
      </c>
      <c r="N8" s="51">
        <v>27.6</v>
      </c>
      <c r="O8" s="76">
        <v>36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/>
      <c r="W8" s="41" t="s">
        <v>326</v>
      </c>
      <c r="X8" s="41" t="s">
        <v>390</v>
      </c>
      <c r="Y8" s="41" t="s">
        <v>391</v>
      </c>
      <c r="Z8" s="41" t="s">
        <v>356</v>
      </c>
      <c r="AA8" s="41" t="s">
        <v>330</v>
      </c>
      <c r="AB8" s="41" t="s">
        <v>307</v>
      </c>
      <c r="AC8" s="37" t="s">
        <v>307</v>
      </c>
      <c r="AD8" s="52"/>
      <c r="AE8" s="52">
        <v>84.87</v>
      </c>
      <c r="AF8" s="52">
        <v>85.79</v>
      </c>
      <c r="AG8" s="52">
        <v>82.4</v>
      </c>
      <c r="AH8" s="52">
        <v>60.08</v>
      </c>
      <c r="AI8" s="52">
        <v>56.78</v>
      </c>
      <c r="AJ8" s="52">
        <v>61.92</v>
      </c>
      <c r="AK8" s="52">
        <v>81.150000000000006</v>
      </c>
      <c r="AL8" s="54">
        <f t="shared" si="1"/>
        <v>73.28428571428573</v>
      </c>
      <c r="AM8" s="54">
        <f t="shared" si="2"/>
        <v>56.78</v>
      </c>
      <c r="AN8" s="55"/>
      <c r="AO8" s="52">
        <v>1004.9</v>
      </c>
      <c r="AP8" s="52">
        <v>1005</v>
      </c>
      <c r="AQ8" s="52">
        <v>1005.9</v>
      </c>
      <c r="AR8" s="52">
        <v>1006.3</v>
      </c>
      <c r="AS8" s="52">
        <v>1005</v>
      </c>
      <c r="AT8" s="52">
        <v>1003.4</v>
      </c>
      <c r="AU8" s="56">
        <v>1004.5</v>
      </c>
      <c r="AV8" s="51" t="str">
        <f t="shared" si="3"/>
        <v/>
      </c>
      <c r="AW8" s="51">
        <f t="shared" si="3"/>
        <v>2</v>
      </c>
      <c r="AX8" s="51">
        <f t="shared" si="3"/>
        <v>1</v>
      </c>
      <c r="AY8" s="51">
        <f t="shared" si="3"/>
        <v>1</v>
      </c>
      <c r="AZ8" s="51">
        <f t="shared" si="3"/>
        <v>3</v>
      </c>
      <c r="BA8" s="51">
        <f t="shared" si="3"/>
        <v>3</v>
      </c>
      <c r="BB8" s="51">
        <f t="shared" si="3"/>
        <v>4</v>
      </c>
      <c r="BC8" s="51">
        <f t="shared" si="3"/>
        <v>4</v>
      </c>
      <c r="BD8" s="51" t="str">
        <f t="shared" si="4"/>
        <v>SSE04</v>
      </c>
      <c r="BE8" s="177" t="s">
        <v>294</v>
      </c>
      <c r="BF8" s="181">
        <v>4</v>
      </c>
      <c r="BG8" s="114">
        <f t="shared" si="5"/>
        <v>28.466666666666669</v>
      </c>
      <c r="BH8" s="115">
        <f t="shared" si="6"/>
        <v>33.274999999999999</v>
      </c>
      <c r="BI8" s="450"/>
      <c r="BJ8" s="451" t="s">
        <v>285</v>
      </c>
      <c r="BK8" s="451" t="s">
        <v>285</v>
      </c>
      <c r="BL8" s="451" t="s">
        <v>285</v>
      </c>
      <c r="BM8" s="451" t="s">
        <v>285</v>
      </c>
      <c r="BN8" s="451" t="s">
        <v>287</v>
      </c>
      <c r="BO8" s="451" t="s">
        <v>287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28.2</v>
      </c>
      <c r="G9" s="51"/>
      <c r="H9" s="51">
        <v>28.3</v>
      </c>
      <c r="I9" s="51"/>
      <c r="J9" s="51">
        <v>36.1</v>
      </c>
      <c r="K9" s="51"/>
      <c r="L9" s="51">
        <v>31.3</v>
      </c>
      <c r="M9" s="88">
        <f t="shared" si="0"/>
        <v>30.974999999999998</v>
      </c>
      <c r="N9" s="51">
        <v>26.7</v>
      </c>
      <c r="O9" s="76">
        <v>38.1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92.13</v>
      </c>
      <c r="AF9" s="52"/>
      <c r="AG9" s="52">
        <v>88.41</v>
      </c>
      <c r="AH9" s="52"/>
      <c r="AI9" s="52">
        <v>54.57</v>
      </c>
      <c r="AJ9" s="52"/>
      <c r="AK9" s="52">
        <v>73.959999999999994</v>
      </c>
      <c r="AL9" s="54">
        <f t="shared" si="1"/>
        <v>77.267499999999998</v>
      </c>
      <c r="AM9" s="54">
        <f t="shared" si="2"/>
        <v>54.57</v>
      </c>
      <c r="AN9" s="55"/>
      <c r="AO9" s="52">
        <v>1005.3</v>
      </c>
      <c r="AP9" s="52"/>
      <c r="AQ9" s="52">
        <v>1005.9</v>
      </c>
      <c r="AR9" s="52"/>
      <c r="AS9" s="52">
        <v>1005.4</v>
      </c>
      <c r="AT9" s="52"/>
      <c r="AU9" s="56">
        <v>1004.5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28.25</v>
      </c>
      <c r="BH9" s="115">
        <f t="shared" si="6"/>
        <v>33.700000000000003</v>
      </c>
      <c r="BI9" s="450"/>
      <c r="BJ9" s="451" t="s">
        <v>285</v>
      </c>
      <c r="BK9" s="451"/>
      <c r="BL9" s="451" t="s">
        <v>285</v>
      </c>
      <c r="BM9" s="451"/>
      <c r="BN9" s="451" t="s">
        <v>339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29.7</v>
      </c>
      <c r="G10" s="51"/>
      <c r="H10" s="51">
        <v>28.6</v>
      </c>
      <c r="I10" s="51"/>
      <c r="J10" s="51">
        <v>34.4</v>
      </c>
      <c r="K10" s="51"/>
      <c r="L10" s="51">
        <v>31.2</v>
      </c>
      <c r="M10" s="88">
        <f t="shared" si="0"/>
        <v>30.974999999999998</v>
      </c>
      <c r="N10" s="51">
        <v>27.8</v>
      </c>
      <c r="O10" s="76">
        <v>37.299999999999997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349</v>
      </c>
      <c r="AB10" s="41"/>
      <c r="AC10" s="37" t="s">
        <v>290</v>
      </c>
      <c r="AD10" s="52"/>
      <c r="AE10" s="52">
        <v>82.99</v>
      </c>
      <c r="AF10" s="52"/>
      <c r="AG10" s="52">
        <v>87.4</v>
      </c>
      <c r="AH10" s="52"/>
      <c r="AI10" s="52">
        <v>65.89</v>
      </c>
      <c r="AJ10" s="52"/>
      <c r="AK10" s="52">
        <v>79.819999999999993</v>
      </c>
      <c r="AL10" s="54">
        <f t="shared" si="1"/>
        <v>79.024999999999991</v>
      </c>
      <c r="AM10" s="54">
        <f t="shared" si="2"/>
        <v>65.89</v>
      </c>
      <c r="AN10" s="55"/>
      <c r="AO10" s="52">
        <v>1004.7</v>
      </c>
      <c r="AP10" s="52"/>
      <c r="AQ10" s="52">
        <v>1005.3</v>
      </c>
      <c r="AR10" s="52"/>
      <c r="AS10" s="52">
        <v>1004.8</v>
      </c>
      <c r="AT10" s="52"/>
      <c r="AU10" s="56">
        <v>1004.1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4</v>
      </c>
      <c r="BB10" s="51" t="str">
        <f t="shared" si="3"/>
        <v/>
      </c>
      <c r="BC10" s="51">
        <f t="shared" si="3"/>
        <v>2</v>
      </c>
      <c r="BD10" s="51" t="str">
        <f t="shared" si="4"/>
        <v>SE04</v>
      </c>
      <c r="BE10" s="177" t="s">
        <v>303</v>
      </c>
      <c r="BF10" s="181">
        <v>4</v>
      </c>
      <c r="BG10" s="114">
        <f t="shared" si="5"/>
        <v>29.15</v>
      </c>
      <c r="BH10" s="115">
        <f t="shared" si="6"/>
        <v>32.799999999999997</v>
      </c>
      <c r="BI10" s="450"/>
      <c r="BJ10" s="451" t="s">
        <v>291</v>
      </c>
      <c r="BK10" s="451"/>
      <c r="BL10" s="451" t="s">
        <v>291</v>
      </c>
      <c r="BM10" s="451"/>
      <c r="BN10" s="451" t="s">
        <v>287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28.6</v>
      </c>
      <c r="G11" s="51"/>
      <c r="H11" s="51">
        <v>29</v>
      </c>
      <c r="I11" s="51"/>
      <c r="J11" s="51">
        <v>33.9</v>
      </c>
      <c r="K11" s="51"/>
      <c r="L11" s="51">
        <v>30.5</v>
      </c>
      <c r="M11" s="88">
        <f t="shared" si="0"/>
        <v>30.5</v>
      </c>
      <c r="N11" s="51">
        <v>27.8</v>
      </c>
      <c r="O11" s="76">
        <v>34.1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292</v>
      </c>
      <c r="X11" s="41"/>
      <c r="Y11" s="41" t="s">
        <v>290</v>
      </c>
      <c r="Z11" s="41"/>
      <c r="AA11" s="41" t="s">
        <v>347</v>
      </c>
      <c r="AB11" s="41"/>
      <c r="AC11" s="37" t="s">
        <v>407</v>
      </c>
      <c r="AD11" s="52"/>
      <c r="AE11" s="52">
        <v>86.89</v>
      </c>
      <c r="AF11" s="52"/>
      <c r="AG11" s="52">
        <v>85.9</v>
      </c>
      <c r="AH11" s="52"/>
      <c r="AI11" s="52">
        <v>70.17</v>
      </c>
      <c r="AJ11" s="52"/>
      <c r="AK11" s="52">
        <v>79.73</v>
      </c>
      <c r="AL11" s="54">
        <f t="shared" ref="AL11" si="7">IF(COUNT(AE11,AG11,AI11,AK11)&gt;2,AVERAGE(AD11:AK11),"")</f>
        <v>80.672500000000014</v>
      </c>
      <c r="AM11" s="54">
        <f t="shared" ref="AM11" si="8">IF(COUNT(AE11,AG11,AI11,AK11)&gt;2,MIN(AD11:AK11),"")</f>
        <v>70.17</v>
      </c>
      <c r="AN11" s="55"/>
      <c r="AO11" s="52">
        <v>1005.3</v>
      </c>
      <c r="AP11" s="52"/>
      <c r="AQ11" s="52">
        <v>1006.2</v>
      </c>
      <c r="AR11" s="52"/>
      <c r="AS11" s="52">
        <v>1005.2</v>
      </c>
      <c r="AT11" s="52"/>
      <c r="AU11" s="56">
        <v>1004.4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8" t="s">
        <v>303</v>
      </c>
      <c r="BF11" s="182">
        <v>5</v>
      </c>
      <c r="BG11" s="112">
        <f t="shared" ref="BG11" si="9">IF(COUNT(F11,H11)&gt;=1,AVERAGE(E11:H11),"")</f>
        <v>28.8</v>
      </c>
      <c r="BH11" s="113">
        <f t="shared" ref="BH11" si="10">IF(COUNT(J11,L11)&gt;=1,AVERAGE(I11:L11),"")</f>
        <v>32.200000000000003</v>
      </c>
      <c r="BI11" s="462"/>
      <c r="BJ11" s="463" t="s">
        <v>339</v>
      </c>
      <c r="BK11" s="463"/>
      <c r="BL11" s="463" t="s">
        <v>285</v>
      </c>
      <c r="BM11" s="463"/>
      <c r="BN11" s="463" t="s">
        <v>339</v>
      </c>
      <c r="BO11" s="463"/>
      <c r="BP11" s="464" t="s">
        <v>312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26.5</v>
      </c>
      <c r="G12" s="84"/>
      <c r="H12" s="84">
        <v>26.3</v>
      </c>
      <c r="I12" s="84"/>
      <c r="J12" s="84">
        <v>37.200000000000003</v>
      </c>
      <c r="K12" s="84"/>
      <c r="L12" s="84">
        <v>33.6</v>
      </c>
      <c r="M12" s="100">
        <f t="shared" si="0"/>
        <v>30.9</v>
      </c>
      <c r="N12" s="84">
        <v>25</v>
      </c>
      <c r="O12" s="85">
        <v>39.1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305</v>
      </c>
      <c r="AB12" s="57"/>
      <c r="AC12" s="59" t="s">
        <v>406</v>
      </c>
      <c r="AD12" s="60"/>
      <c r="AE12" s="60">
        <v>87.74</v>
      </c>
      <c r="AF12" s="60"/>
      <c r="AG12" s="60">
        <v>90.93</v>
      </c>
      <c r="AH12" s="60"/>
      <c r="AI12" s="60">
        <v>43.69</v>
      </c>
      <c r="AJ12" s="60"/>
      <c r="AK12" s="60">
        <v>62.31</v>
      </c>
      <c r="AL12" s="101">
        <f t="shared" si="1"/>
        <v>71.167500000000004</v>
      </c>
      <c r="AM12" s="101">
        <f t="shared" si="2"/>
        <v>43.69</v>
      </c>
      <c r="AN12" s="61"/>
      <c r="AO12" s="60">
        <v>1006.8</v>
      </c>
      <c r="AP12" s="60"/>
      <c r="AQ12" s="60">
        <v>1008</v>
      </c>
      <c r="AR12" s="60"/>
      <c r="AS12" s="60">
        <v>1005.4</v>
      </c>
      <c r="AT12" s="60"/>
      <c r="AU12" s="62">
        <v>1004.3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2</v>
      </c>
      <c r="BD12" s="84" t="str">
        <f t="shared" ref="BD12:BD23" si="19">IF(COUNT(AV12:BC12)=0,"",IF(MAX(AV12:BC12)=0,"LG",IF(MAX(AV12:BC12)=0,"",INDEX(V12:AC12,1,MATCH(MAX(AV12:BC12),AV12:BC12,0)))))</f>
        <v>ENE02</v>
      </c>
      <c r="BE12" s="179" t="s">
        <v>399</v>
      </c>
      <c r="BF12" s="183">
        <v>2</v>
      </c>
      <c r="BG12" s="114">
        <f t="shared" ref="BG12:BG25" si="20">IF(COUNT(F12,H12)&gt;=1,AVERAGE(E12:H12),"")</f>
        <v>26.4</v>
      </c>
      <c r="BH12" s="115">
        <f t="shared" ref="BH12:BH25" si="21">IF(COUNT(J12,L12)&gt;=1,AVERAGE(I12:L12),"")</f>
        <v>35.400000000000006</v>
      </c>
      <c r="BI12" s="465"/>
      <c r="BJ12" s="466" t="s">
        <v>339</v>
      </c>
      <c r="BK12" s="466"/>
      <c r="BL12" s="466" t="s">
        <v>339</v>
      </c>
      <c r="BM12" s="466"/>
      <c r="BN12" s="466" t="s">
        <v>287</v>
      </c>
      <c r="BO12" s="466"/>
      <c r="BP12" s="467" t="s">
        <v>375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/>
      <c r="F13" s="51">
        <v>27.2</v>
      </c>
      <c r="G13" s="51">
        <v>25.9</v>
      </c>
      <c r="H13" s="51">
        <v>25.7</v>
      </c>
      <c r="I13" s="51">
        <v>33</v>
      </c>
      <c r="J13" s="51">
        <v>37.5</v>
      </c>
      <c r="K13" s="51">
        <v>37.700000000000003</v>
      </c>
      <c r="L13" s="51">
        <v>34</v>
      </c>
      <c r="M13" s="88">
        <f t="shared" si="0"/>
        <v>31.571428571428573</v>
      </c>
      <c r="N13" s="51">
        <v>25.2</v>
      </c>
      <c r="O13" s="76">
        <v>38.700000000000003</v>
      </c>
      <c r="P13" s="41">
        <v>0.1</v>
      </c>
      <c r="Q13" s="41">
        <v>0.1</v>
      </c>
      <c r="R13" s="41">
        <v>0.1</v>
      </c>
      <c r="S13" s="41">
        <v>0.1</v>
      </c>
      <c r="T13" s="38">
        <v>0.1</v>
      </c>
      <c r="U13" s="41">
        <v>0.1</v>
      </c>
      <c r="V13" s="41"/>
      <c r="W13" s="41" t="s">
        <v>284</v>
      </c>
      <c r="X13" s="41" t="s">
        <v>284</v>
      </c>
      <c r="Y13" s="41" t="s">
        <v>284</v>
      </c>
      <c r="Z13" s="41" t="s">
        <v>305</v>
      </c>
      <c r="AA13" s="41" t="s">
        <v>295</v>
      </c>
      <c r="AB13" s="41" t="s">
        <v>295</v>
      </c>
      <c r="AC13" s="37" t="s">
        <v>284</v>
      </c>
      <c r="AD13" s="52"/>
      <c r="AE13" s="52">
        <v>87.8</v>
      </c>
      <c r="AF13" s="52">
        <v>94.23</v>
      </c>
      <c r="AG13" s="52">
        <v>94.78</v>
      </c>
      <c r="AH13" s="52">
        <v>56.83</v>
      </c>
      <c r="AI13" s="52">
        <v>45.11</v>
      </c>
      <c r="AJ13" s="52">
        <v>44.36</v>
      </c>
      <c r="AK13" s="52">
        <v>48.16</v>
      </c>
      <c r="AL13" s="54">
        <f t="shared" si="1"/>
        <v>67.324285714285708</v>
      </c>
      <c r="AM13" s="54">
        <f t="shared" si="2"/>
        <v>44.36</v>
      </c>
      <c r="AN13" s="55"/>
      <c r="AO13" s="52">
        <v>1006.3</v>
      </c>
      <c r="AP13" s="52">
        <v>1005.8</v>
      </c>
      <c r="AQ13" s="52">
        <v>1007.6</v>
      </c>
      <c r="AR13" s="52">
        <v>1007.3</v>
      </c>
      <c r="AS13" s="52">
        <v>1005.1</v>
      </c>
      <c r="AT13" s="52">
        <v>1003</v>
      </c>
      <c r="AU13" s="56">
        <v>1003.4</v>
      </c>
      <c r="AV13" s="51" t="str">
        <f t="shared" si="11"/>
        <v/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S01</v>
      </c>
      <c r="BE13" s="177" t="s">
        <v>288</v>
      </c>
      <c r="BF13" s="181">
        <v>1</v>
      </c>
      <c r="BG13" s="114">
        <f t="shared" si="20"/>
        <v>26.266666666666666</v>
      </c>
      <c r="BH13" s="115">
        <f t="shared" si="21"/>
        <v>35.549999999999997</v>
      </c>
      <c r="BI13" s="450"/>
      <c r="BJ13" s="451" t="s">
        <v>331</v>
      </c>
      <c r="BK13" s="451" t="s">
        <v>310</v>
      </c>
      <c r="BL13" s="451" t="s">
        <v>332</v>
      </c>
      <c r="BM13" s="451" t="s">
        <v>321</v>
      </c>
      <c r="BN13" s="451" t="s">
        <v>289</v>
      </c>
      <c r="BO13" s="451" t="s">
        <v>321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28.1</v>
      </c>
      <c r="G14" s="51"/>
      <c r="H14" s="51">
        <v>27.9</v>
      </c>
      <c r="I14" s="51"/>
      <c r="J14" s="51">
        <v>37.9</v>
      </c>
      <c r="K14" s="51"/>
      <c r="L14" s="51">
        <v>32.1</v>
      </c>
      <c r="M14" s="88">
        <f t="shared" si="0"/>
        <v>31.5</v>
      </c>
      <c r="N14" s="51">
        <v>26.9</v>
      </c>
      <c r="O14" s="76">
        <v>38.700000000000003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92.13</v>
      </c>
      <c r="AF14" s="52"/>
      <c r="AG14" s="52">
        <v>88.91</v>
      </c>
      <c r="AH14" s="52"/>
      <c r="AI14" s="52">
        <v>47.16</v>
      </c>
      <c r="AJ14" s="52"/>
      <c r="AK14" s="52">
        <v>60.88</v>
      </c>
      <c r="AL14" s="54">
        <f t="shared" si="1"/>
        <v>72.27</v>
      </c>
      <c r="AM14" s="54">
        <f t="shared" si="2"/>
        <v>47.16</v>
      </c>
      <c r="AN14" s="55"/>
      <c r="AO14" s="52">
        <v>1005.3</v>
      </c>
      <c r="AP14" s="52"/>
      <c r="AQ14" s="52">
        <v>1006.4</v>
      </c>
      <c r="AR14" s="52"/>
      <c r="AS14" s="52">
        <v>1004.3</v>
      </c>
      <c r="AT14" s="52"/>
      <c r="AU14" s="56">
        <v>1003.4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28</v>
      </c>
      <c r="BH14" s="115">
        <f t="shared" si="21"/>
        <v>35</v>
      </c>
      <c r="BI14" s="450"/>
      <c r="BJ14" s="451" t="s">
        <v>287</v>
      </c>
      <c r="BK14" s="451"/>
      <c r="BL14" s="451" t="s">
        <v>296</v>
      </c>
      <c r="BM14" s="451"/>
      <c r="BN14" s="451" t="s">
        <v>289</v>
      </c>
      <c r="BO14" s="451"/>
      <c r="BP14" s="452" t="s">
        <v>320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</v>
      </c>
      <c r="G15" s="51"/>
      <c r="H15" s="51">
        <v>26.3</v>
      </c>
      <c r="I15" s="51"/>
      <c r="J15" s="51">
        <v>38.200000000000003</v>
      </c>
      <c r="K15" s="51"/>
      <c r="L15" s="51">
        <v>31</v>
      </c>
      <c r="M15" s="88">
        <f t="shared" si="0"/>
        <v>30.875</v>
      </c>
      <c r="N15" s="51">
        <v>25.9</v>
      </c>
      <c r="O15" s="76">
        <v>38.299999999999997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338</v>
      </c>
      <c r="AB15" s="41"/>
      <c r="AC15" s="37" t="s">
        <v>356</v>
      </c>
      <c r="AD15" s="52"/>
      <c r="AE15" s="52">
        <v>85.81</v>
      </c>
      <c r="AF15" s="52"/>
      <c r="AG15" s="52">
        <v>89.85</v>
      </c>
      <c r="AH15" s="52"/>
      <c r="AI15" s="52">
        <v>46.95</v>
      </c>
      <c r="AJ15" s="52"/>
      <c r="AK15" s="52">
        <v>67.989999999999995</v>
      </c>
      <c r="AL15" s="54">
        <f t="shared" si="1"/>
        <v>72.650000000000006</v>
      </c>
      <c r="AM15" s="54">
        <f t="shared" si="2"/>
        <v>46.95</v>
      </c>
      <c r="AN15" s="55"/>
      <c r="AO15" s="52">
        <v>1003.7</v>
      </c>
      <c r="AP15" s="52"/>
      <c r="AQ15" s="52">
        <v>1004.7</v>
      </c>
      <c r="AR15" s="52"/>
      <c r="AS15" s="52">
        <v>1002.8</v>
      </c>
      <c r="AT15" s="52"/>
      <c r="AU15" s="56">
        <v>1001.8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3</v>
      </c>
      <c r="BD15" s="51" t="str">
        <f t="shared" si="19"/>
        <v>SW03</v>
      </c>
      <c r="BE15" s="177" t="s">
        <v>297</v>
      </c>
      <c r="BF15" s="181">
        <v>3</v>
      </c>
      <c r="BG15" s="114">
        <f t="shared" si="20"/>
        <v>27.15</v>
      </c>
      <c r="BH15" s="115">
        <f t="shared" si="21"/>
        <v>34.6</v>
      </c>
      <c r="BI15" s="450"/>
      <c r="BJ15" s="451" t="s">
        <v>285</v>
      </c>
      <c r="BK15" s="451"/>
      <c r="BL15" s="451" t="s">
        <v>296</v>
      </c>
      <c r="BM15" s="451"/>
      <c r="BN15" s="451" t="s">
        <v>289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28.8</v>
      </c>
      <c r="G16" s="51"/>
      <c r="H16" s="51">
        <v>27.2</v>
      </c>
      <c r="I16" s="51"/>
      <c r="J16" s="51">
        <v>38.1</v>
      </c>
      <c r="K16" s="51"/>
      <c r="L16" s="51">
        <v>36.9</v>
      </c>
      <c r="M16" s="88">
        <f t="shared" si="0"/>
        <v>32.75</v>
      </c>
      <c r="N16" s="51">
        <v>27</v>
      </c>
      <c r="O16" s="76">
        <v>40.1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390</v>
      </c>
      <c r="Z16" s="41"/>
      <c r="AA16" s="41" t="s">
        <v>315</v>
      </c>
      <c r="AB16" s="41"/>
      <c r="AC16" s="37" t="s">
        <v>369</v>
      </c>
      <c r="AD16" s="52"/>
      <c r="AE16" s="52">
        <v>84.87</v>
      </c>
      <c r="AF16" s="52"/>
      <c r="AG16" s="52">
        <v>89.38</v>
      </c>
      <c r="AH16" s="52"/>
      <c r="AI16" s="52">
        <v>46.93</v>
      </c>
      <c r="AJ16" s="52"/>
      <c r="AK16" s="52">
        <v>51.61</v>
      </c>
      <c r="AL16" s="54">
        <f t="shared" si="1"/>
        <v>68.197500000000005</v>
      </c>
      <c r="AM16" s="54">
        <f t="shared" si="2"/>
        <v>46.93</v>
      </c>
      <c r="AN16" s="55"/>
      <c r="AO16" s="52">
        <v>1007</v>
      </c>
      <c r="AP16" s="52"/>
      <c r="AQ16" s="52">
        <v>1008.2</v>
      </c>
      <c r="AR16" s="52"/>
      <c r="AS16" s="52">
        <v>1006.1</v>
      </c>
      <c r="AT16" s="52"/>
      <c r="AU16" s="56">
        <v>1004.2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3</v>
      </c>
      <c r="BB16" s="51" t="str">
        <f t="shared" si="17"/>
        <v/>
      </c>
      <c r="BC16" s="51">
        <f t="shared" si="18"/>
        <v>2</v>
      </c>
      <c r="BD16" s="51" t="str">
        <f t="shared" si="19"/>
        <v>SSW03</v>
      </c>
      <c r="BE16" s="177" t="s">
        <v>299</v>
      </c>
      <c r="BF16" s="181">
        <v>3</v>
      </c>
      <c r="BG16" s="114">
        <f t="shared" si="20"/>
        <v>28</v>
      </c>
      <c r="BH16" s="115">
        <f t="shared" si="21"/>
        <v>37.5</v>
      </c>
      <c r="BI16" s="450"/>
      <c r="BJ16" s="451" t="s">
        <v>312</v>
      </c>
      <c r="BK16" s="451"/>
      <c r="BL16" s="451" t="s">
        <v>296</v>
      </c>
      <c r="BM16" s="451"/>
      <c r="BN16" s="451" t="s">
        <v>310</v>
      </c>
      <c r="BO16" s="451"/>
      <c r="BP16" s="452" t="s">
        <v>310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/>
      <c r="F17" s="51">
        <v>28.5</v>
      </c>
      <c r="G17" s="51">
        <v>27.7</v>
      </c>
      <c r="H17" s="51">
        <v>28.9</v>
      </c>
      <c r="I17" s="51">
        <v>34</v>
      </c>
      <c r="J17" s="51">
        <v>36</v>
      </c>
      <c r="K17" s="51">
        <v>34</v>
      </c>
      <c r="L17" s="51">
        <v>30.2</v>
      </c>
      <c r="M17" s="88">
        <f t="shared" si="0"/>
        <v>31.328571428571426</v>
      </c>
      <c r="N17" s="51">
        <v>27.4</v>
      </c>
      <c r="O17" s="76">
        <v>36.200000000000003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/>
      <c r="W17" s="41" t="s">
        <v>355</v>
      </c>
      <c r="X17" s="41" t="s">
        <v>391</v>
      </c>
      <c r="Y17" s="41" t="s">
        <v>295</v>
      </c>
      <c r="Z17" s="41" t="s">
        <v>315</v>
      </c>
      <c r="AA17" s="41" t="s">
        <v>292</v>
      </c>
      <c r="AB17" s="41" t="s">
        <v>412</v>
      </c>
      <c r="AC17" s="37" t="s">
        <v>345</v>
      </c>
      <c r="AD17" s="52"/>
      <c r="AE17" s="52">
        <v>89.48</v>
      </c>
      <c r="AF17" s="52">
        <v>89.42</v>
      </c>
      <c r="AG17" s="52">
        <v>90.04</v>
      </c>
      <c r="AH17" s="52">
        <v>68.569999999999993</v>
      </c>
      <c r="AI17" s="52">
        <v>54.54</v>
      </c>
      <c r="AJ17" s="52">
        <v>59.5</v>
      </c>
      <c r="AK17" s="52">
        <v>83.54</v>
      </c>
      <c r="AL17" s="54">
        <f t="shared" si="1"/>
        <v>76.441428571428574</v>
      </c>
      <c r="AM17" s="54">
        <f t="shared" si="2"/>
        <v>54.54</v>
      </c>
      <c r="AN17" s="55"/>
      <c r="AO17" s="52">
        <v>1005</v>
      </c>
      <c r="AP17" s="52">
        <v>1004.6</v>
      </c>
      <c r="AQ17" s="52">
        <v>1006.1</v>
      </c>
      <c r="AR17" s="52">
        <v>1006</v>
      </c>
      <c r="AS17" s="52">
        <v>1004.6</v>
      </c>
      <c r="AT17" s="52">
        <v>1003</v>
      </c>
      <c r="AU17" s="56">
        <v>1004.3</v>
      </c>
      <c r="AV17" s="51" t="str">
        <f t="shared" si="11"/>
        <v/>
      </c>
      <c r="AW17" s="51">
        <f t="shared" si="12"/>
        <v>1</v>
      </c>
      <c r="AX17" s="51">
        <f t="shared" si="13"/>
        <v>1</v>
      </c>
      <c r="AY17" s="51">
        <f t="shared" si="14"/>
        <v>1</v>
      </c>
      <c r="AZ17" s="51">
        <f t="shared" si="15"/>
        <v>3</v>
      </c>
      <c r="BA17" s="51">
        <f t="shared" si="16"/>
        <v>2</v>
      </c>
      <c r="BB17" s="51">
        <f t="shared" si="17"/>
        <v>5</v>
      </c>
      <c r="BC17" s="51">
        <f t="shared" si="18"/>
        <v>5</v>
      </c>
      <c r="BD17" s="51" t="str">
        <f t="shared" si="19"/>
        <v>ESE05</v>
      </c>
      <c r="BE17" s="177" t="s">
        <v>348</v>
      </c>
      <c r="BF17" s="181">
        <v>5</v>
      </c>
      <c r="BG17" s="114">
        <f t="shared" si="20"/>
        <v>28.366666666666664</v>
      </c>
      <c r="BH17" s="115">
        <f t="shared" si="21"/>
        <v>33.549999999999997</v>
      </c>
      <c r="BI17" s="450"/>
      <c r="BJ17" s="451" t="s">
        <v>358</v>
      </c>
      <c r="BK17" s="451" t="s">
        <v>285</v>
      </c>
      <c r="BL17" s="451" t="s">
        <v>322</v>
      </c>
      <c r="BM17" s="451" t="s">
        <v>322</v>
      </c>
      <c r="BN17" s="451" t="s">
        <v>397</v>
      </c>
      <c r="BO17" s="451" t="s">
        <v>366</v>
      </c>
      <c r="BP17" s="452" t="s">
        <v>353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28.9</v>
      </c>
      <c r="G18" s="51"/>
      <c r="H18" s="51">
        <v>28.6</v>
      </c>
      <c r="I18" s="51"/>
      <c r="J18" s="51">
        <v>37</v>
      </c>
      <c r="K18" s="51"/>
      <c r="L18" s="51">
        <v>32.200000000000003</v>
      </c>
      <c r="M18" s="88">
        <f t="shared" si="0"/>
        <v>31.675000000000001</v>
      </c>
      <c r="N18" s="51">
        <v>27.6</v>
      </c>
      <c r="O18" s="76">
        <v>37.9</v>
      </c>
      <c r="P18" s="41" t="s">
        <v>301</v>
      </c>
      <c r="Q18" s="41" t="s">
        <v>301</v>
      </c>
      <c r="R18" s="41" t="s">
        <v>301</v>
      </c>
      <c r="S18" s="41">
        <v>0.1</v>
      </c>
      <c r="T18" s="38">
        <v>0.1</v>
      </c>
      <c r="U18" s="41">
        <v>0.1</v>
      </c>
      <c r="V18" s="41"/>
      <c r="W18" s="41" t="s">
        <v>355</v>
      </c>
      <c r="X18" s="41"/>
      <c r="Y18" s="41" t="s">
        <v>284</v>
      </c>
      <c r="Z18" s="41"/>
      <c r="AA18" s="41" t="s">
        <v>284</v>
      </c>
      <c r="AB18" s="41"/>
      <c r="AC18" s="37" t="s">
        <v>356</v>
      </c>
      <c r="AD18" s="52"/>
      <c r="AE18" s="52">
        <v>87.43</v>
      </c>
      <c r="AF18" s="52"/>
      <c r="AG18" s="52">
        <v>85.86</v>
      </c>
      <c r="AH18" s="52"/>
      <c r="AI18" s="52">
        <v>50.12</v>
      </c>
      <c r="AJ18" s="52"/>
      <c r="AK18" s="52">
        <v>64.28</v>
      </c>
      <c r="AL18" s="54">
        <f t="shared" si="1"/>
        <v>71.922500000000014</v>
      </c>
      <c r="AM18" s="54">
        <f t="shared" si="2"/>
        <v>50.12</v>
      </c>
      <c r="AN18" s="55"/>
      <c r="AO18" s="52">
        <v>1006.1</v>
      </c>
      <c r="AP18" s="52"/>
      <c r="AQ18" s="52">
        <v>1007.1</v>
      </c>
      <c r="AR18" s="52"/>
      <c r="AS18" s="52">
        <v>1005.2</v>
      </c>
      <c r="AT18" s="52"/>
      <c r="AU18" s="56">
        <v>1004.5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0</v>
      </c>
      <c r="BB18" s="51" t="str">
        <f t="shared" si="17"/>
        <v/>
      </c>
      <c r="BC18" s="51">
        <f t="shared" si="18"/>
        <v>3</v>
      </c>
      <c r="BD18" s="51" t="str">
        <f t="shared" si="19"/>
        <v>S03</v>
      </c>
      <c r="BE18" s="177" t="s">
        <v>288</v>
      </c>
      <c r="BF18" s="181">
        <v>3</v>
      </c>
      <c r="BG18" s="114">
        <f t="shared" si="20"/>
        <v>28.75</v>
      </c>
      <c r="BH18" s="115">
        <f t="shared" si="21"/>
        <v>34.6</v>
      </c>
      <c r="BI18" s="450"/>
      <c r="BJ18" s="451" t="s">
        <v>314</v>
      </c>
      <c r="BK18" s="451"/>
      <c r="BL18" s="451" t="s">
        <v>296</v>
      </c>
      <c r="BM18" s="451"/>
      <c r="BN18" s="451" t="s">
        <v>314</v>
      </c>
      <c r="BO18" s="451"/>
      <c r="BP18" s="452" t="s">
        <v>331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/>
      <c r="F19" s="51">
        <v>29.9</v>
      </c>
      <c r="G19" s="51">
        <v>29.6</v>
      </c>
      <c r="H19" s="51">
        <v>29.5</v>
      </c>
      <c r="I19" s="51">
        <v>34</v>
      </c>
      <c r="J19" s="51">
        <v>34.299999999999997</v>
      </c>
      <c r="K19" s="51">
        <v>33.299999999999997</v>
      </c>
      <c r="L19" s="51">
        <v>29.9</v>
      </c>
      <c r="M19" s="88">
        <f t="shared" si="0"/>
        <v>31.500000000000004</v>
      </c>
      <c r="N19" s="51">
        <v>28.3</v>
      </c>
      <c r="O19" s="76">
        <v>36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/>
      <c r="W19" s="41" t="s">
        <v>300</v>
      </c>
      <c r="X19" s="41" t="s">
        <v>300</v>
      </c>
      <c r="Y19" s="41" t="s">
        <v>315</v>
      </c>
      <c r="Z19" s="41" t="s">
        <v>300</v>
      </c>
      <c r="AA19" s="41" t="s">
        <v>400</v>
      </c>
      <c r="AB19" s="41" t="s">
        <v>349</v>
      </c>
      <c r="AC19" s="37" t="s">
        <v>414</v>
      </c>
      <c r="AD19" s="52"/>
      <c r="AE19" s="52">
        <v>73.290000000000006</v>
      </c>
      <c r="AF19" s="52">
        <v>80.09</v>
      </c>
      <c r="AG19" s="52">
        <v>66.48</v>
      </c>
      <c r="AH19" s="52">
        <v>62.03</v>
      </c>
      <c r="AI19" s="52">
        <v>66.25</v>
      </c>
      <c r="AJ19" s="52">
        <v>79.180000000000007</v>
      </c>
      <c r="AK19" s="52">
        <v>86.5</v>
      </c>
      <c r="AL19" s="54">
        <f t="shared" si="1"/>
        <v>73.40285714285713</v>
      </c>
      <c r="AM19" s="54">
        <f t="shared" si="2"/>
        <v>62.03</v>
      </c>
      <c r="AN19" s="55"/>
      <c r="AO19" s="52">
        <v>1006.8</v>
      </c>
      <c r="AP19" s="52">
        <v>1005.8</v>
      </c>
      <c r="AQ19" s="52">
        <v>1007.1</v>
      </c>
      <c r="AR19" s="52">
        <v>1008.2</v>
      </c>
      <c r="AS19" s="52">
        <v>1006.9</v>
      </c>
      <c r="AT19" s="52">
        <v>1004.8</v>
      </c>
      <c r="AU19" s="56">
        <v>1005.6</v>
      </c>
      <c r="AV19" s="51" t="str">
        <f t="shared" si="11"/>
        <v/>
      </c>
      <c r="AW19" s="51">
        <f t="shared" si="12"/>
        <v>4</v>
      </c>
      <c r="AX19" s="51">
        <f t="shared" si="13"/>
        <v>4</v>
      </c>
      <c r="AY19" s="51">
        <f t="shared" si="14"/>
        <v>3</v>
      </c>
      <c r="AZ19" s="51">
        <f t="shared" si="15"/>
        <v>4</v>
      </c>
      <c r="BA19" s="51">
        <f t="shared" si="16"/>
        <v>1</v>
      </c>
      <c r="BB19" s="51">
        <f t="shared" si="17"/>
        <v>4</v>
      </c>
      <c r="BC19" s="51">
        <f t="shared" si="18"/>
        <v>10</v>
      </c>
      <c r="BD19" s="51" t="str">
        <f t="shared" si="19"/>
        <v>SSE10</v>
      </c>
      <c r="BE19" s="177" t="s">
        <v>294</v>
      </c>
      <c r="BF19" s="181">
        <v>10</v>
      </c>
      <c r="BG19" s="114">
        <f t="shared" si="20"/>
        <v>29.666666666666668</v>
      </c>
      <c r="BH19" s="115">
        <f t="shared" si="21"/>
        <v>32.875</v>
      </c>
      <c r="BI19" s="450"/>
      <c r="BJ19" s="451" t="s">
        <v>312</v>
      </c>
      <c r="BK19" s="451" t="s">
        <v>321</v>
      </c>
      <c r="BL19" s="451" t="s">
        <v>293</v>
      </c>
      <c r="BM19" s="451" t="s">
        <v>340</v>
      </c>
      <c r="BN19" s="451" t="s">
        <v>366</v>
      </c>
      <c r="BO19" s="451" t="s">
        <v>321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/>
      <c r="F20" s="81">
        <v>31</v>
      </c>
      <c r="G20" s="81">
        <v>29.2</v>
      </c>
      <c r="H20" s="81">
        <v>30</v>
      </c>
      <c r="I20" s="81">
        <v>34.6</v>
      </c>
      <c r="J20" s="81">
        <v>38.1</v>
      </c>
      <c r="K20" s="81">
        <v>34</v>
      </c>
      <c r="L20" s="81">
        <v>31.2</v>
      </c>
      <c r="M20" s="98">
        <f t="shared" si="0"/>
        <v>32.585714285714282</v>
      </c>
      <c r="N20" s="81">
        <v>28.3</v>
      </c>
      <c r="O20" s="82">
        <v>39.299999999999997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/>
      <c r="W20" s="63" t="s">
        <v>326</v>
      </c>
      <c r="X20" s="63" t="s">
        <v>284</v>
      </c>
      <c r="Y20" s="63" t="s">
        <v>313</v>
      </c>
      <c r="Z20" s="63" t="s">
        <v>338</v>
      </c>
      <c r="AA20" s="63" t="s">
        <v>298</v>
      </c>
      <c r="AB20" s="63" t="s">
        <v>351</v>
      </c>
      <c r="AC20" s="65" t="s">
        <v>369</v>
      </c>
      <c r="AD20" s="66"/>
      <c r="AE20" s="66">
        <v>65.59</v>
      </c>
      <c r="AF20" s="66">
        <v>74.05</v>
      </c>
      <c r="AG20" s="66">
        <v>69.040000000000006</v>
      </c>
      <c r="AH20" s="66">
        <v>57.2</v>
      </c>
      <c r="AI20" s="66">
        <v>44.2</v>
      </c>
      <c r="AJ20" s="66">
        <v>59.5</v>
      </c>
      <c r="AK20" s="66">
        <v>71.36</v>
      </c>
      <c r="AL20" s="99">
        <f t="shared" si="1"/>
        <v>62.991428571428571</v>
      </c>
      <c r="AM20" s="99">
        <f t="shared" si="2"/>
        <v>44.2</v>
      </c>
      <c r="AN20" s="67"/>
      <c r="AO20" s="66">
        <v>1005.1</v>
      </c>
      <c r="AP20" s="66">
        <v>1005</v>
      </c>
      <c r="AQ20" s="66">
        <v>1006.5</v>
      </c>
      <c r="AR20" s="66">
        <v>1006.7</v>
      </c>
      <c r="AS20" s="66">
        <v>1005</v>
      </c>
      <c r="AT20" s="66">
        <v>1003.2</v>
      </c>
      <c r="AU20" s="68">
        <v>1003.9</v>
      </c>
      <c r="AV20" s="81" t="str">
        <f t="shared" si="11"/>
        <v/>
      </c>
      <c r="AW20" s="81">
        <f t="shared" si="12"/>
        <v>2</v>
      </c>
      <c r="AX20" s="81">
        <f t="shared" si="13"/>
        <v>0</v>
      </c>
      <c r="AY20" s="81">
        <f t="shared" si="14"/>
        <v>2</v>
      </c>
      <c r="AZ20" s="81">
        <f t="shared" si="15"/>
        <v>3</v>
      </c>
      <c r="BA20" s="81">
        <f t="shared" si="16"/>
        <v>2</v>
      </c>
      <c r="BB20" s="81">
        <f t="shared" si="17"/>
        <v>2</v>
      </c>
      <c r="BC20" s="81">
        <f t="shared" si="18"/>
        <v>2</v>
      </c>
      <c r="BD20" s="81" t="str">
        <f t="shared" si="19"/>
        <v>SW03</v>
      </c>
      <c r="BE20" s="178" t="s">
        <v>297</v>
      </c>
      <c r="BF20" s="182">
        <v>3</v>
      </c>
      <c r="BG20" s="114">
        <f t="shared" si="20"/>
        <v>30.066666666666666</v>
      </c>
      <c r="BH20" s="115">
        <f t="shared" si="21"/>
        <v>34.475000000000001</v>
      </c>
      <c r="BI20" s="462"/>
      <c r="BJ20" s="463" t="s">
        <v>285</v>
      </c>
      <c r="BK20" s="463" t="s">
        <v>285</v>
      </c>
      <c r="BL20" s="463" t="s">
        <v>358</v>
      </c>
      <c r="BM20" s="463" t="s">
        <v>285</v>
      </c>
      <c r="BN20" s="463" t="s">
        <v>287</v>
      </c>
      <c r="BO20" s="463" t="s">
        <v>287</v>
      </c>
      <c r="BP20" s="464" t="s">
        <v>312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/>
      <c r="F21" s="84">
        <v>29</v>
      </c>
      <c r="G21" s="84">
        <v>27.7</v>
      </c>
      <c r="H21" s="84">
        <v>28.2</v>
      </c>
      <c r="I21" s="84">
        <v>35</v>
      </c>
      <c r="J21" s="84">
        <v>37.5</v>
      </c>
      <c r="K21" s="84">
        <v>38.5</v>
      </c>
      <c r="L21" s="84">
        <v>35</v>
      </c>
      <c r="M21" s="100">
        <f t="shared" si="0"/>
        <v>32.985714285714288</v>
      </c>
      <c r="N21" s="84">
        <v>27.2</v>
      </c>
      <c r="O21" s="85">
        <v>39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/>
      <c r="W21" s="57" t="s">
        <v>284</v>
      </c>
      <c r="X21" s="57" t="s">
        <v>284</v>
      </c>
      <c r="Y21" s="57" t="s">
        <v>319</v>
      </c>
      <c r="Z21" s="57" t="s">
        <v>327</v>
      </c>
      <c r="AA21" s="57" t="s">
        <v>333</v>
      </c>
      <c r="AB21" s="57" t="s">
        <v>298</v>
      </c>
      <c r="AC21" s="59" t="s">
        <v>319</v>
      </c>
      <c r="AD21" s="60"/>
      <c r="AE21" s="60">
        <v>81.93</v>
      </c>
      <c r="AF21" s="60">
        <v>86.29</v>
      </c>
      <c r="AG21" s="60">
        <v>80.86</v>
      </c>
      <c r="AH21" s="60">
        <v>51.44</v>
      </c>
      <c r="AI21" s="60">
        <v>44.84</v>
      </c>
      <c r="AJ21" s="60">
        <v>42.73</v>
      </c>
      <c r="AK21" s="60">
        <v>56.96</v>
      </c>
      <c r="AL21" s="101">
        <f t="shared" si="1"/>
        <v>63.578571428571429</v>
      </c>
      <c r="AM21" s="101">
        <f t="shared" si="2"/>
        <v>42.73</v>
      </c>
      <c r="AN21" s="61"/>
      <c r="AO21" s="60">
        <v>1004.9</v>
      </c>
      <c r="AP21" s="60">
        <v>1004.7</v>
      </c>
      <c r="AQ21" s="60">
        <v>1005.8</v>
      </c>
      <c r="AR21" s="60">
        <v>1006.3</v>
      </c>
      <c r="AS21" s="60">
        <v>1004.4</v>
      </c>
      <c r="AT21" s="60">
        <v>1002.6</v>
      </c>
      <c r="AU21" s="62">
        <v>1003.1</v>
      </c>
      <c r="AV21" s="84" t="str">
        <f t="shared" si="11"/>
        <v/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2</v>
      </c>
      <c r="BA21" s="84">
        <f t="shared" si="16"/>
        <v>4</v>
      </c>
      <c r="BB21" s="84">
        <f t="shared" si="17"/>
        <v>2</v>
      </c>
      <c r="BC21" s="84">
        <f t="shared" si="18"/>
        <v>1</v>
      </c>
      <c r="BD21" s="84" t="str">
        <f t="shared" si="19"/>
        <v>SW04</v>
      </c>
      <c r="BE21" s="179" t="s">
        <v>297</v>
      </c>
      <c r="BF21" s="183">
        <v>4</v>
      </c>
      <c r="BG21" s="110">
        <f t="shared" si="20"/>
        <v>28.3</v>
      </c>
      <c r="BH21" s="111">
        <f t="shared" si="21"/>
        <v>36.5</v>
      </c>
      <c r="BI21" s="450"/>
      <c r="BJ21" s="451" t="s">
        <v>314</v>
      </c>
      <c r="BK21" s="451" t="s">
        <v>309</v>
      </c>
      <c r="BL21" s="451" t="s">
        <v>314</v>
      </c>
      <c r="BM21" s="451" t="s">
        <v>310</v>
      </c>
      <c r="BN21" s="451" t="s">
        <v>293</v>
      </c>
      <c r="BO21" s="451" t="s">
        <v>306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/>
      <c r="F22" s="51">
        <v>30.3</v>
      </c>
      <c r="G22" s="51">
        <v>30</v>
      </c>
      <c r="H22" s="51">
        <v>30.6</v>
      </c>
      <c r="I22" s="51">
        <v>34.5</v>
      </c>
      <c r="J22" s="51">
        <v>37.5</v>
      </c>
      <c r="K22" s="51">
        <v>35.4</v>
      </c>
      <c r="L22" s="51">
        <v>32.200000000000003</v>
      </c>
      <c r="M22" s="88">
        <f t="shared" si="0"/>
        <v>32.928571428571431</v>
      </c>
      <c r="N22" s="51">
        <v>29.2</v>
      </c>
      <c r="O22" s="76">
        <v>37.799999999999997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/>
      <c r="W22" s="41" t="s">
        <v>295</v>
      </c>
      <c r="X22" s="41" t="s">
        <v>295</v>
      </c>
      <c r="Y22" s="41" t="s">
        <v>319</v>
      </c>
      <c r="Z22" s="41" t="s">
        <v>390</v>
      </c>
      <c r="AA22" s="41" t="s">
        <v>369</v>
      </c>
      <c r="AB22" s="41" t="s">
        <v>405</v>
      </c>
      <c r="AC22" s="37" t="s">
        <v>330</v>
      </c>
      <c r="AD22" s="52"/>
      <c r="AE22" s="52">
        <v>66.239999999999995</v>
      </c>
      <c r="AF22" s="52">
        <v>68.62</v>
      </c>
      <c r="AG22" s="52">
        <v>69.150000000000006</v>
      </c>
      <c r="AH22" s="52">
        <v>54.18</v>
      </c>
      <c r="AI22" s="52">
        <v>48.19</v>
      </c>
      <c r="AJ22" s="52">
        <v>54.07</v>
      </c>
      <c r="AK22" s="52">
        <v>69.86</v>
      </c>
      <c r="AL22" s="54">
        <f t="shared" si="1"/>
        <v>61.472857142857144</v>
      </c>
      <c r="AM22" s="54">
        <f t="shared" si="2"/>
        <v>48.19</v>
      </c>
      <c r="AN22" s="55"/>
      <c r="AO22" s="52">
        <v>1005.7</v>
      </c>
      <c r="AP22" s="52">
        <v>1004.8</v>
      </c>
      <c r="AQ22" s="52">
        <v>1006.7</v>
      </c>
      <c r="AR22" s="52">
        <v>1006.9</v>
      </c>
      <c r="AS22" s="52">
        <v>1005.6</v>
      </c>
      <c r="AT22" s="52">
        <v>1004</v>
      </c>
      <c r="AU22" s="56">
        <v>1004.3</v>
      </c>
      <c r="AV22" s="51" t="str">
        <f t="shared" si="11"/>
        <v/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1</v>
      </c>
      <c r="BA22" s="51">
        <f t="shared" si="16"/>
        <v>2</v>
      </c>
      <c r="BB22" s="51">
        <f t="shared" si="17"/>
        <v>4</v>
      </c>
      <c r="BC22" s="51">
        <f t="shared" si="18"/>
        <v>3</v>
      </c>
      <c r="BD22" s="51" t="str">
        <f t="shared" si="19"/>
        <v>ESE04</v>
      </c>
      <c r="BE22" s="177" t="s">
        <v>348</v>
      </c>
      <c r="BF22" s="181">
        <v>4</v>
      </c>
      <c r="BG22" s="114">
        <f t="shared" si="20"/>
        <v>30.3</v>
      </c>
      <c r="BH22" s="115">
        <f t="shared" si="21"/>
        <v>34.900000000000006</v>
      </c>
      <c r="BI22" s="450"/>
      <c r="BJ22" s="451" t="s">
        <v>285</v>
      </c>
      <c r="BK22" s="451" t="s">
        <v>285</v>
      </c>
      <c r="BL22" s="451" t="s">
        <v>312</v>
      </c>
      <c r="BM22" s="451" t="s">
        <v>322</v>
      </c>
      <c r="BN22" s="451" t="s">
        <v>287</v>
      </c>
      <c r="BO22" s="451" t="s">
        <v>287</v>
      </c>
      <c r="BP22" s="452" t="s">
        <v>306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28.8</v>
      </c>
      <c r="G23" s="51"/>
      <c r="H23" s="51">
        <v>28.3</v>
      </c>
      <c r="I23" s="51"/>
      <c r="J23" s="51">
        <v>38.299999999999997</v>
      </c>
      <c r="K23" s="51"/>
      <c r="L23" s="51">
        <v>33.799999999999997</v>
      </c>
      <c r="M23" s="88">
        <f t="shared" si="0"/>
        <v>32.299999999999997</v>
      </c>
      <c r="N23" s="51">
        <v>27</v>
      </c>
      <c r="O23" s="76">
        <v>39.6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380</v>
      </c>
      <c r="X23" s="41"/>
      <c r="Y23" s="41" t="s">
        <v>284</v>
      </c>
      <c r="Z23" s="41"/>
      <c r="AA23" s="41" t="s">
        <v>376</v>
      </c>
      <c r="AB23" s="41"/>
      <c r="AC23" s="37" t="s">
        <v>290</v>
      </c>
      <c r="AD23" s="52"/>
      <c r="AE23" s="52">
        <v>79.5</v>
      </c>
      <c r="AF23" s="52"/>
      <c r="AG23" s="52">
        <v>82.83</v>
      </c>
      <c r="AH23" s="52"/>
      <c r="AI23" s="52">
        <v>41.16</v>
      </c>
      <c r="AJ23" s="52"/>
      <c r="AK23" s="52">
        <v>64.989999999999995</v>
      </c>
      <c r="AL23" s="54">
        <f t="shared" si="1"/>
        <v>67.11999999999999</v>
      </c>
      <c r="AM23" s="54">
        <f t="shared" si="2"/>
        <v>41.16</v>
      </c>
      <c r="AN23" s="55"/>
      <c r="AO23" s="52">
        <v>1005.6</v>
      </c>
      <c r="AP23" s="52"/>
      <c r="AQ23" s="52">
        <v>1007.1</v>
      </c>
      <c r="AR23" s="52"/>
      <c r="AS23" s="52">
        <v>1005.1</v>
      </c>
      <c r="AT23" s="52"/>
      <c r="AU23" s="56">
        <v>1004.3</v>
      </c>
      <c r="AV23" s="51" t="str">
        <f t="shared" si="11"/>
        <v/>
      </c>
      <c r="AW23" s="51">
        <f t="shared" si="12"/>
        <v>2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2</v>
      </c>
      <c r="BD23" s="51" t="str">
        <f t="shared" si="19"/>
        <v>N02</v>
      </c>
      <c r="BE23" s="177" t="s">
        <v>364</v>
      </c>
      <c r="BF23" s="181">
        <v>2</v>
      </c>
      <c r="BG23" s="114">
        <f t="shared" si="20"/>
        <v>28.55</v>
      </c>
      <c r="BH23" s="115">
        <f t="shared" si="21"/>
        <v>36.049999999999997</v>
      </c>
      <c r="BI23" s="450"/>
      <c r="BJ23" s="451" t="s">
        <v>289</v>
      </c>
      <c r="BK23" s="451"/>
      <c r="BL23" s="451" t="s">
        <v>293</v>
      </c>
      <c r="BM23" s="451"/>
      <c r="BN23" s="451" t="s">
        <v>310</v>
      </c>
      <c r="BO23" s="451"/>
      <c r="BP23" s="452" t="s">
        <v>321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31.1</v>
      </c>
      <c r="G24" s="51"/>
      <c r="H24" s="51">
        <v>31.5</v>
      </c>
      <c r="I24" s="51"/>
      <c r="J24" s="51">
        <v>34</v>
      </c>
      <c r="K24" s="51"/>
      <c r="L24" s="51">
        <v>30</v>
      </c>
      <c r="M24" s="88">
        <f t="shared" si="0"/>
        <v>31.65</v>
      </c>
      <c r="N24" s="51">
        <v>30</v>
      </c>
      <c r="O24" s="76">
        <v>36.700000000000003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409</v>
      </c>
      <c r="X24" s="41"/>
      <c r="Y24" s="41" t="s">
        <v>368</v>
      </c>
      <c r="Z24" s="41"/>
      <c r="AA24" s="41" t="s">
        <v>336</v>
      </c>
      <c r="AB24" s="41"/>
      <c r="AC24" s="37" t="s">
        <v>345</v>
      </c>
      <c r="AD24" s="52"/>
      <c r="AE24" s="52">
        <v>66.400000000000006</v>
      </c>
      <c r="AF24" s="52"/>
      <c r="AG24" s="52">
        <v>65.3</v>
      </c>
      <c r="AH24" s="52"/>
      <c r="AI24" s="52">
        <v>68.97</v>
      </c>
      <c r="AJ24" s="52"/>
      <c r="AK24" s="52">
        <v>85</v>
      </c>
      <c r="AL24" s="54">
        <f>IF(COUNT(AE24,AG24,AI24,AK24)&gt;2,AVERAGE(AD24:AK24),"")</f>
        <v>71.41749999999999</v>
      </c>
      <c r="AM24" s="54">
        <f>IF(COUNT(AE24,AG24,AI24,AK24)&gt;2,MIN(AD24:AK24),"")</f>
        <v>65.3</v>
      </c>
      <c r="AN24" s="55"/>
      <c r="AO24" s="52">
        <v>1006.8</v>
      </c>
      <c r="AP24" s="52"/>
      <c r="AQ24" s="52">
        <v>1008.1</v>
      </c>
      <c r="AR24" s="52"/>
      <c r="AS24" s="52">
        <v>1006.8</v>
      </c>
      <c r="AT24" s="52"/>
      <c r="AU24" s="56">
        <v>1006.5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7</v>
      </c>
      <c r="BG24" s="114">
        <f t="shared" si="20"/>
        <v>31.3</v>
      </c>
      <c r="BH24" s="115">
        <f t="shared" si="21"/>
        <v>32</v>
      </c>
      <c r="BI24" s="450"/>
      <c r="BJ24" s="451" t="s">
        <v>285</v>
      </c>
      <c r="BK24" s="451"/>
      <c r="BL24" s="451" t="s">
        <v>285</v>
      </c>
      <c r="BM24" s="451"/>
      <c r="BN24" s="451" t="s">
        <v>287</v>
      </c>
      <c r="BO24" s="451"/>
      <c r="BP24" s="452" t="s">
        <v>287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/>
      <c r="F25" s="78">
        <v>30.6</v>
      </c>
      <c r="G25" s="78">
        <v>30.2</v>
      </c>
      <c r="H25" s="78">
        <v>30.8</v>
      </c>
      <c r="I25" s="78">
        <v>34.200000000000003</v>
      </c>
      <c r="J25" s="78">
        <v>37.200000000000003</v>
      </c>
      <c r="K25" s="78">
        <v>33.4</v>
      </c>
      <c r="L25" s="78">
        <v>32.1</v>
      </c>
      <c r="M25" s="89">
        <f t="shared" si="0"/>
        <v>32.642857142857146</v>
      </c>
      <c r="N25" s="78">
        <v>29.3</v>
      </c>
      <c r="O25" s="79">
        <v>37.4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/>
      <c r="W25" s="69" t="s">
        <v>368</v>
      </c>
      <c r="X25" s="69" t="s">
        <v>315</v>
      </c>
      <c r="Y25" s="69" t="s">
        <v>338</v>
      </c>
      <c r="Z25" s="69" t="s">
        <v>298</v>
      </c>
      <c r="AA25" s="69" t="s">
        <v>338</v>
      </c>
      <c r="AB25" s="69" t="s">
        <v>413</v>
      </c>
      <c r="AC25" s="71" t="s">
        <v>369</v>
      </c>
      <c r="AD25" s="72"/>
      <c r="AE25" s="72">
        <v>70.400000000000006</v>
      </c>
      <c r="AF25" s="72">
        <v>72.03</v>
      </c>
      <c r="AG25" s="72">
        <v>71.709999999999994</v>
      </c>
      <c r="AH25" s="72">
        <v>60.62</v>
      </c>
      <c r="AI25" s="72">
        <v>49.87</v>
      </c>
      <c r="AJ25" s="72">
        <v>66.86</v>
      </c>
      <c r="AK25" s="72">
        <v>63.87</v>
      </c>
      <c r="AL25" s="87">
        <f t="shared" si="1"/>
        <v>65.051428571428573</v>
      </c>
      <c r="AM25" s="87">
        <f t="shared" si="2"/>
        <v>49.87</v>
      </c>
      <c r="AN25" s="73"/>
      <c r="AO25" s="72">
        <v>1004.9</v>
      </c>
      <c r="AP25" s="72">
        <v>1003.8</v>
      </c>
      <c r="AQ25" s="72">
        <v>1005.8</v>
      </c>
      <c r="AR25" s="72">
        <v>1006.5</v>
      </c>
      <c r="AS25" s="72">
        <v>1004.6</v>
      </c>
      <c r="AT25" s="72">
        <v>1003.1</v>
      </c>
      <c r="AU25" s="74">
        <v>1004.5</v>
      </c>
      <c r="AV25" s="78" t="str">
        <f t="shared" ref="AV25:BC25" si="22">IF(RIGHT(V25,2)="","",IF(RIGHT(V25,2)="LG",0,INT(RIGHT(V25,2))))</f>
        <v/>
      </c>
      <c r="AW25" s="78">
        <f t="shared" si="22"/>
        <v>5</v>
      </c>
      <c r="AX25" s="78">
        <f t="shared" si="22"/>
        <v>3</v>
      </c>
      <c r="AY25" s="78">
        <f t="shared" si="22"/>
        <v>3</v>
      </c>
      <c r="AZ25" s="78">
        <f t="shared" si="22"/>
        <v>2</v>
      </c>
      <c r="BA25" s="78">
        <f t="shared" si="22"/>
        <v>3</v>
      </c>
      <c r="BB25" s="78">
        <f t="shared" si="22"/>
        <v>6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ESE06</v>
      </c>
      <c r="BE25" s="180" t="s">
        <v>348</v>
      </c>
      <c r="BF25" s="184">
        <v>6</v>
      </c>
      <c r="BG25" s="203">
        <f t="shared" si="20"/>
        <v>30.533333333333331</v>
      </c>
      <c r="BH25" s="204">
        <f t="shared" si="21"/>
        <v>34.225000000000001</v>
      </c>
      <c r="BI25" s="453"/>
      <c r="BJ25" s="454" t="s">
        <v>285</v>
      </c>
      <c r="BK25" s="454" t="s">
        <v>285</v>
      </c>
      <c r="BL25" s="454" t="s">
        <v>285</v>
      </c>
      <c r="BM25" s="454" t="s">
        <v>285</v>
      </c>
      <c r="BN25" s="454" t="s">
        <v>287</v>
      </c>
      <c r="BO25" s="454" t="s">
        <v>339</v>
      </c>
      <c r="BP25" s="455" t="s">
        <v>339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27</v>
      </c>
      <c r="F4" s="41">
        <v>26.2</v>
      </c>
      <c r="G4" s="41">
        <v>25.8</v>
      </c>
      <c r="H4" s="41">
        <v>25.6</v>
      </c>
      <c r="I4" s="41">
        <v>32.200000000000003</v>
      </c>
      <c r="J4" s="41">
        <v>36.1</v>
      </c>
      <c r="K4" s="41">
        <v>32.5</v>
      </c>
      <c r="L4" s="41">
        <v>29.8</v>
      </c>
      <c r="M4" s="88">
        <f t="shared" ref="M4:M25" si="0">IF(COUNT(F4,H4,J4,L4)&gt;=3,AVERAGE(E4:L4),"")</f>
        <v>29.400000000000002</v>
      </c>
      <c r="N4" s="41">
        <v>25.3</v>
      </c>
      <c r="O4" s="53">
        <v>37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323</v>
      </c>
      <c r="AB4" s="41" t="s">
        <v>284</v>
      </c>
      <c r="AC4" s="37" t="s">
        <v>284</v>
      </c>
      <c r="AD4" s="52">
        <v>90.98</v>
      </c>
      <c r="AE4" s="52">
        <v>96.51</v>
      </c>
      <c r="AF4" s="52">
        <v>96.5</v>
      </c>
      <c r="AG4" s="52">
        <v>94.78</v>
      </c>
      <c r="AH4" s="52">
        <v>69.86</v>
      </c>
      <c r="AI4" s="52">
        <v>51.41</v>
      </c>
      <c r="AJ4" s="52">
        <v>67.08</v>
      </c>
      <c r="AK4" s="52">
        <v>86.99</v>
      </c>
      <c r="AL4" s="54">
        <f t="shared" ref="AL4:AL25" si="1">IF(COUNT(AE4,AG4,AI4,AK4)&gt;2,AVERAGE(AD4:AK4),"")</f>
        <v>81.763750000000002</v>
      </c>
      <c r="AM4" s="54">
        <f t="shared" ref="AM4:AM25" si="2">IF(COUNT(AE4,AG4,AI4,AK4)&gt;2,MIN(AD4:AK4),"")</f>
        <v>51.41</v>
      </c>
      <c r="AN4" s="55">
        <v>1005.7</v>
      </c>
      <c r="AO4" s="52">
        <v>1005.4</v>
      </c>
      <c r="AP4" s="52">
        <v>1004.7</v>
      </c>
      <c r="AQ4" s="52">
        <v>1005.3</v>
      </c>
      <c r="AR4" s="52">
        <v>1004.9</v>
      </c>
      <c r="AS4" s="52">
        <v>1003.2</v>
      </c>
      <c r="AT4" s="52">
        <v>1002.2</v>
      </c>
      <c r="AU4" s="56">
        <v>1003.8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1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W01</v>
      </c>
      <c r="BE4" s="177" t="s">
        <v>317</v>
      </c>
      <c r="BF4" s="181">
        <v>1</v>
      </c>
      <c r="BG4" s="114">
        <f t="shared" ref="BG4:BG10" si="5">IF(COUNT(F4,H4)&gt;=1,AVERAGE(E4:H4),"")</f>
        <v>26.15</v>
      </c>
      <c r="BH4" s="115">
        <f t="shared" ref="BH4:BH10" si="6">IF(COUNT(J4,L4)&gt;=1,AVERAGE(I4:L4),"")</f>
        <v>32.650000000000006</v>
      </c>
      <c r="BI4" s="459" t="s">
        <v>285</v>
      </c>
      <c r="BJ4" s="460" t="s">
        <v>285</v>
      </c>
      <c r="BK4" s="460" t="s">
        <v>285</v>
      </c>
      <c r="BL4" s="460" t="s">
        <v>287</v>
      </c>
      <c r="BM4" s="460" t="s">
        <v>287</v>
      </c>
      <c r="BN4" s="460" t="s">
        <v>324</v>
      </c>
      <c r="BO4" s="460" t="s">
        <v>324</v>
      </c>
      <c r="BP4" s="461" t="s">
        <v>331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29.3</v>
      </c>
      <c r="G5" s="41"/>
      <c r="H5" s="41">
        <v>28.8</v>
      </c>
      <c r="I5" s="41"/>
      <c r="J5" s="41">
        <v>34.5</v>
      </c>
      <c r="K5" s="41"/>
      <c r="L5" s="41">
        <v>30.9</v>
      </c>
      <c r="M5" s="88">
        <f t="shared" si="0"/>
        <v>30.875</v>
      </c>
      <c r="N5" s="41">
        <v>28.2</v>
      </c>
      <c r="O5" s="53">
        <v>34.9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390</v>
      </c>
      <c r="X5" s="41"/>
      <c r="Y5" s="41" t="s">
        <v>398</v>
      </c>
      <c r="Z5" s="41"/>
      <c r="AA5" s="41" t="s">
        <v>313</v>
      </c>
      <c r="AB5" s="41"/>
      <c r="AC5" s="37" t="s">
        <v>344</v>
      </c>
      <c r="AD5" s="52"/>
      <c r="AE5" s="52">
        <v>88.49</v>
      </c>
      <c r="AF5" s="52"/>
      <c r="AG5" s="52">
        <v>84.87</v>
      </c>
      <c r="AH5" s="52"/>
      <c r="AI5" s="52">
        <v>56.84</v>
      </c>
      <c r="AJ5" s="52"/>
      <c r="AK5" s="52">
        <v>74.33</v>
      </c>
      <c r="AL5" s="54">
        <f t="shared" si="1"/>
        <v>76.132500000000007</v>
      </c>
      <c r="AM5" s="54">
        <f t="shared" si="2"/>
        <v>56.84</v>
      </c>
      <c r="AN5" s="55"/>
      <c r="AO5" s="52">
        <v>1005.2</v>
      </c>
      <c r="AP5" s="52"/>
      <c r="AQ5" s="52">
        <v>1005.7</v>
      </c>
      <c r="AR5" s="52"/>
      <c r="AS5" s="52">
        <v>1004.3</v>
      </c>
      <c r="AT5" s="52"/>
      <c r="AU5" s="56">
        <v>1003.7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2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3</v>
      </c>
      <c r="BD5" s="51" t="str">
        <f t="shared" si="4"/>
        <v>SE03</v>
      </c>
      <c r="BE5" s="177" t="s">
        <v>303</v>
      </c>
      <c r="BF5" s="181">
        <v>3</v>
      </c>
      <c r="BG5" s="114">
        <f t="shared" si="5"/>
        <v>29.05</v>
      </c>
      <c r="BH5" s="115">
        <f t="shared" si="6"/>
        <v>32.700000000000003</v>
      </c>
      <c r="BI5" s="450"/>
      <c r="BJ5" s="451" t="s">
        <v>287</v>
      </c>
      <c r="BK5" s="451"/>
      <c r="BL5" s="451" t="s">
        <v>285</v>
      </c>
      <c r="BM5" s="451"/>
      <c r="BN5" s="451" t="s">
        <v>287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30.2</v>
      </c>
      <c r="G6" s="41"/>
      <c r="H6" s="41">
        <v>29.6</v>
      </c>
      <c r="I6" s="41"/>
      <c r="J6" s="41">
        <v>33.1</v>
      </c>
      <c r="K6" s="41"/>
      <c r="L6" s="41">
        <v>30.6</v>
      </c>
      <c r="M6" s="88">
        <f t="shared" si="0"/>
        <v>30.875</v>
      </c>
      <c r="N6" s="41">
        <v>28.4</v>
      </c>
      <c r="O6" s="53">
        <v>33.700000000000003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284</v>
      </c>
      <c r="X6" s="41"/>
      <c r="Y6" s="41" t="s">
        <v>304</v>
      </c>
      <c r="Z6" s="41"/>
      <c r="AA6" s="41" t="s">
        <v>391</v>
      </c>
      <c r="AB6" s="41"/>
      <c r="AC6" s="37" t="s">
        <v>390</v>
      </c>
      <c r="AD6" s="52"/>
      <c r="AE6" s="52">
        <v>75.55</v>
      </c>
      <c r="AF6" s="52"/>
      <c r="AG6" s="52">
        <v>73.680000000000007</v>
      </c>
      <c r="AH6" s="52"/>
      <c r="AI6" s="52">
        <v>61.1</v>
      </c>
      <c r="AJ6" s="52"/>
      <c r="AK6" s="52">
        <v>76.97</v>
      </c>
      <c r="AL6" s="54">
        <f t="shared" si="1"/>
        <v>71.825000000000003</v>
      </c>
      <c r="AM6" s="54">
        <f t="shared" si="2"/>
        <v>61.1</v>
      </c>
      <c r="AN6" s="55"/>
      <c r="AO6" s="52">
        <v>1004.1</v>
      </c>
      <c r="AP6" s="52"/>
      <c r="AQ6" s="52">
        <v>1004.2</v>
      </c>
      <c r="AR6" s="52"/>
      <c r="AS6" s="52">
        <v>1004.1</v>
      </c>
      <c r="AT6" s="52"/>
      <c r="AU6" s="56">
        <v>1003.4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ENE01</v>
      </c>
      <c r="BE6" s="177" t="s">
        <v>399</v>
      </c>
      <c r="BF6" s="181">
        <v>1</v>
      </c>
      <c r="BG6" s="114">
        <f t="shared" si="5"/>
        <v>29.9</v>
      </c>
      <c r="BH6" s="115">
        <f t="shared" si="6"/>
        <v>31.85</v>
      </c>
      <c r="BI6" s="450"/>
      <c r="BJ6" s="451" t="s">
        <v>285</v>
      </c>
      <c r="BK6" s="451"/>
      <c r="BL6" s="451" t="s">
        <v>285</v>
      </c>
      <c r="BM6" s="451"/>
      <c r="BN6" s="451" t="s">
        <v>339</v>
      </c>
      <c r="BO6" s="451"/>
      <c r="BP6" s="452" t="s">
        <v>320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27.4</v>
      </c>
      <c r="G7" s="51"/>
      <c r="H7" s="51">
        <v>27</v>
      </c>
      <c r="I7" s="51"/>
      <c r="J7" s="51">
        <v>35</v>
      </c>
      <c r="K7" s="51"/>
      <c r="L7" s="51">
        <v>31</v>
      </c>
      <c r="M7" s="88">
        <f t="shared" si="0"/>
        <v>30.1</v>
      </c>
      <c r="N7" s="51">
        <v>26.3</v>
      </c>
      <c r="O7" s="76">
        <v>36.799999999999997</v>
      </c>
      <c r="P7" s="41" t="s">
        <v>301</v>
      </c>
      <c r="Q7" s="41" t="s">
        <v>301</v>
      </c>
      <c r="R7" s="41" t="s">
        <v>301</v>
      </c>
      <c r="S7" s="41">
        <v>3</v>
      </c>
      <c r="T7" s="38">
        <v>3.4</v>
      </c>
      <c r="U7" s="41">
        <v>3.4</v>
      </c>
      <c r="V7" s="41"/>
      <c r="W7" s="41" t="s">
        <v>284</v>
      </c>
      <c r="X7" s="41"/>
      <c r="Y7" s="41" t="s">
        <v>284</v>
      </c>
      <c r="Z7" s="41"/>
      <c r="AA7" s="41" t="s">
        <v>305</v>
      </c>
      <c r="AB7" s="41"/>
      <c r="AC7" s="37" t="s">
        <v>354</v>
      </c>
      <c r="AD7" s="52"/>
      <c r="AE7" s="52">
        <v>92.09</v>
      </c>
      <c r="AF7" s="52"/>
      <c r="AG7" s="52">
        <v>94.27</v>
      </c>
      <c r="AH7" s="52"/>
      <c r="AI7" s="52">
        <v>59.37</v>
      </c>
      <c r="AJ7" s="52"/>
      <c r="AK7" s="52">
        <v>73.91</v>
      </c>
      <c r="AL7" s="54">
        <f t="shared" si="1"/>
        <v>79.91</v>
      </c>
      <c r="AM7" s="54">
        <f t="shared" si="2"/>
        <v>59.37</v>
      </c>
      <c r="AN7" s="55"/>
      <c r="AO7" s="52">
        <v>1004.9</v>
      </c>
      <c r="AP7" s="52"/>
      <c r="AQ7" s="52">
        <v>1005.7</v>
      </c>
      <c r="AR7" s="52"/>
      <c r="AS7" s="52">
        <v>1003.9</v>
      </c>
      <c r="AT7" s="52"/>
      <c r="AU7" s="56">
        <v>1004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2</v>
      </c>
      <c r="BD7" s="51" t="str">
        <f t="shared" si="4"/>
        <v>NW02</v>
      </c>
      <c r="BE7" s="177" t="s">
        <v>342</v>
      </c>
      <c r="BF7" s="181">
        <v>2</v>
      </c>
      <c r="BG7" s="114">
        <f t="shared" si="5"/>
        <v>27.2</v>
      </c>
      <c r="BH7" s="115">
        <f t="shared" si="6"/>
        <v>33</v>
      </c>
      <c r="BI7" s="450"/>
      <c r="BJ7" s="451" t="s">
        <v>306</v>
      </c>
      <c r="BK7" s="451"/>
      <c r="BL7" s="451" t="s">
        <v>306</v>
      </c>
      <c r="BM7" s="451"/>
      <c r="BN7" s="451" t="s">
        <v>324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30.6</v>
      </c>
      <c r="F8" s="51">
        <v>29</v>
      </c>
      <c r="G8" s="51">
        <v>27.8</v>
      </c>
      <c r="H8" s="51">
        <v>28.6</v>
      </c>
      <c r="I8" s="51">
        <v>33.299999999999997</v>
      </c>
      <c r="J8" s="51">
        <v>34.9</v>
      </c>
      <c r="K8" s="51">
        <v>32.6</v>
      </c>
      <c r="L8" s="51">
        <v>30.6</v>
      </c>
      <c r="M8" s="88">
        <f t="shared" si="0"/>
        <v>30.925000000000001</v>
      </c>
      <c r="N8" s="51">
        <v>27.5</v>
      </c>
      <c r="O8" s="76">
        <v>35.299999999999997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356</v>
      </c>
      <c r="W8" s="41" t="s">
        <v>395</v>
      </c>
      <c r="X8" s="41" t="s">
        <v>391</v>
      </c>
      <c r="Y8" s="41" t="s">
        <v>338</v>
      </c>
      <c r="Z8" s="41" t="s">
        <v>315</v>
      </c>
      <c r="AA8" s="41" t="s">
        <v>344</v>
      </c>
      <c r="AB8" s="41" t="s">
        <v>407</v>
      </c>
      <c r="AC8" s="37" t="s">
        <v>334</v>
      </c>
      <c r="AD8" s="52">
        <v>81.64</v>
      </c>
      <c r="AE8" s="52">
        <v>83.9</v>
      </c>
      <c r="AF8" s="52">
        <v>88.9</v>
      </c>
      <c r="AG8" s="52">
        <v>78.06</v>
      </c>
      <c r="AH8" s="52">
        <v>59.34</v>
      </c>
      <c r="AI8" s="52">
        <v>54.6</v>
      </c>
      <c r="AJ8" s="52">
        <v>68.3</v>
      </c>
      <c r="AK8" s="52">
        <v>77.430000000000007</v>
      </c>
      <c r="AL8" s="54">
        <f t="shared" si="1"/>
        <v>74.021250000000009</v>
      </c>
      <c r="AM8" s="54">
        <f t="shared" si="2"/>
        <v>54.6</v>
      </c>
      <c r="AN8" s="55">
        <v>1004.6</v>
      </c>
      <c r="AO8" s="52">
        <v>1004.5</v>
      </c>
      <c r="AP8" s="52">
        <v>1004.3</v>
      </c>
      <c r="AQ8" s="52">
        <v>1005</v>
      </c>
      <c r="AR8" s="52">
        <v>1005.2</v>
      </c>
      <c r="AS8" s="52">
        <v>1004</v>
      </c>
      <c r="AT8" s="52">
        <v>1002.5</v>
      </c>
      <c r="AU8" s="56">
        <v>1003.7</v>
      </c>
      <c r="AV8" s="51">
        <f t="shared" si="3"/>
        <v>3</v>
      </c>
      <c r="AW8" s="51">
        <f t="shared" si="3"/>
        <v>3</v>
      </c>
      <c r="AX8" s="51">
        <f t="shared" si="3"/>
        <v>1</v>
      </c>
      <c r="AY8" s="51">
        <f t="shared" si="3"/>
        <v>3</v>
      </c>
      <c r="AZ8" s="51">
        <f t="shared" si="3"/>
        <v>3</v>
      </c>
      <c r="BA8" s="51">
        <f t="shared" si="3"/>
        <v>3</v>
      </c>
      <c r="BB8" s="51">
        <f t="shared" si="3"/>
        <v>5</v>
      </c>
      <c r="BC8" s="51">
        <f t="shared" si="3"/>
        <v>5</v>
      </c>
      <c r="BD8" s="51" t="str">
        <f t="shared" si="4"/>
        <v>SE05</v>
      </c>
      <c r="BE8" s="177" t="s">
        <v>303</v>
      </c>
      <c r="BF8" s="181">
        <v>5</v>
      </c>
      <c r="BG8" s="114">
        <f t="shared" si="5"/>
        <v>29</v>
      </c>
      <c r="BH8" s="115">
        <f t="shared" si="6"/>
        <v>32.849999999999994</v>
      </c>
      <c r="BI8" s="450" t="s">
        <v>324</v>
      </c>
      <c r="BJ8" s="451" t="s">
        <v>285</v>
      </c>
      <c r="BK8" s="451" t="s">
        <v>287</v>
      </c>
      <c r="BL8" s="451" t="s">
        <v>285</v>
      </c>
      <c r="BM8" s="451" t="s">
        <v>285</v>
      </c>
      <c r="BN8" s="451" t="s">
        <v>287</v>
      </c>
      <c r="BO8" s="451" t="s">
        <v>285</v>
      </c>
      <c r="BP8" s="452" t="s">
        <v>309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27.4</v>
      </c>
      <c r="G9" s="51"/>
      <c r="H9" s="51">
        <v>27.7</v>
      </c>
      <c r="I9" s="51"/>
      <c r="J9" s="51">
        <v>35.200000000000003</v>
      </c>
      <c r="K9" s="51"/>
      <c r="L9" s="51">
        <v>30.7</v>
      </c>
      <c r="M9" s="88">
        <f t="shared" si="0"/>
        <v>30.25</v>
      </c>
      <c r="N9" s="51">
        <v>26.4</v>
      </c>
      <c r="O9" s="76">
        <v>36.299999999999997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327</v>
      </c>
      <c r="X9" s="41"/>
      <c r="Y9" s="41" t="s">
        <v>284</v>
      </c>
      <c r="Z9" s="41"/>
      <c r="AA9" s="41" t="s">
        <v>284</v>
      </c>
      <c r="AB9" s="41"/>
      <c r="AC9" s="37" t="s">
        <v>376</v>
      </c>
      <c r="AD9" s="52"/>
      <c r="AE9" s="52">
        <v>93.18</v>
      </c>
      <c r="AF9" s="52"/>
      <c r="AG9" s="52">
        <v>91.02</v>
      </c>
      <c r="AH9" s="52"/>
      <c r="AI9" s="52">
        <v>60.13</v>
      </c>
      <c r="AJ9" s="52"/>
      <c r="AK9" s="52">
        <v>75.19</v>
      </c>
      <c r="AL9" s="54">
        <f t="shared" si="1"/>
        <v>79.88</v>
      </c>
      <c r="AM9" s="54">
        <f t="shared" si="2"/>
        <v>60.13</v>
      </c>
      <c r="AN9" s="55"/>
      <c r="AO9" s="52">
        <v>1004.6</v>
      </c>
      <c r="AP9" s="52"/>
      <c r="AQ9" s="52">
        <v>1005.1</v>
      </c>
      <c r="AR9" s="52"/>
      <c r="AS9" s="52">
        <v>1004.1</v>
      </c>
      <c r="AT9" s="52"/>
      <c r="AU9" s="56">
        <v>1003.7</v>
      </c>
      <c r="AV9" s="51" t="str">
        <f t="shared" si="3"/>
        <v/>
      </c>
      <c r="AW9" s="51">
        <f t="shared" si="3"/>
        <v>2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1</v>
      </c>
      <c r="BD9" s="51" t="str">
        <f t="shared" si="4"/>
        <v>W02</v>
      </c>
      <c r="BE9" s="177" t="s">
        <v>317</v>
      </c>
      <c r="BF9" s="181">
        <v>2</v>
      </c>
      <c r="BG9" s="114">
        <f t="shared" si="5"/>
        <v>27.549999999999997</v>
      </c>
      <c r="BH9" s="115">
        <f t="shared" si="6"/>
        <v>32.950000000000003</v>
      </c>
      <c r="BI9" s="450"/>
      <c r="BJ9" s="451" t="s">
        <v>285</v>
      </c>
      <c r="BK9" s="451"/>
      <c r="BL9" s="451" t="s">
        <v>285</v>
      </c>
      <c r="BM9" s="451"/>
      <c r="BN9" s="451" t="s">
        <v>287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30</v>
      </c>
      <c r="G10" s="51"/>
      <c r="H10" s="51">
        <v>28.6</v>
      </c>
      <c r="I10" s="51"/>
      <c r="J10" s="51">
        <v>33.6</v>
      </c>
      <c r="K10" s="51"/>
      <c r="L10" s="51">
        <v>30.9</v>
      </c>
      <c r="M10" s="88">
        <f t="shared" si="0"/>
        <v>30.774999999999999</v>
      </c>
      <c r="N10" s="51">
        <v>27.9</v>
      </c>
      <c r="O10" s="76">
        <v>36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319</v>
      </c>
      <c r="X10" s="41"/>
      <c r="Y10" s="41" t="s">
        <v>313</v>
      </c>
      <c r="Z10" s="41"/>
      <c r="AA10" s="41" t="s">
        <v>344</v>
      </c>
      <c r="AB10" s="41"/>
      <c r="AC10" s="37" t="s">
        <v>330</v>
      </c>
      <c r="AD10" s="52"/>
      <c r="AE10" s="52">
        <v>72.430000000000007</v>
      </c>
      <c r="AF10" s="52"/>
      <c r="AG10" s="52">
        <v>82.37</v>
      </c>
      <c r="AH10" s="52"/>
      <c r="AI10" s="52">
        <v>66.510000000000005</v>
      </c>
      <c r="AJ10" s="52"/>
      <c r="AK10" s="52">
        <v>77.930000000000007</v>
      </c>
      <c r="AL10" s="54">
        <f t="shared" si="1"/>
        <v>74.81</v>
      </c>
      <c r="AM10" s="54">
        <f t="shared" si="2"/>
        <v>66.510000000000005</v>
      </c>
      <c r="AN10" s="55"/>
      <c r="AO10" s="52">
        <v>1004.7</v>
      </c>
      <c r="AP10" s="52"/>
      <c r="AQ10" s="52">
        <v>1005</v>
      </c>
      <c r="AR10" s="52"/>
      <c r="AS10" s="52">
        <v>1004.1</v>
      </c>
      <c r="AT10" s="52"/>
      <c r="AU10" s="56">
        <v>1003.2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2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3</v>
      </c>
      <c r="BD10" s="51" t="str">
        <f t="shared" si="4"/>
        <v>SE03</v>
      </c>
      <c r="BE10" s="177" t="s">
        <v>303</v>
      </c>
      <c r="BF10" s="181">
        <v>3</v>
      </c>
      <c r="BG10" s="114">
        <f t="shared" si="5"/>
        <v>29.3</v>
      </c>
      <c r="BH10" s="115">
        <f t="shared" si="6"/>
        <v>32.25</v>
      </c>
      <c r="BI10" s="450"/>
      <c r="BJ10" s="451" t="s">
        <v>285</v>
      </c>
      <c r="BK10" s="451"/>
      <c r="BL10" s="451" t="s">
        <v>291</v>
      </c>
      <c r="BM10" s="451"/>
      <c r="BN10" s="451" t="s">
        <v>287</v>
      </c>
      <c r="BO10" s="451"/>
      <c r="BP10" s="452" t="s">
        <v>339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29.5</v>
      </c>
      <c r="G11" s="51"/>
      <c r="H11" s="51">
        <v>29.4</v>
      </c>
      <c r="I11" s="51"/>
      <c r="J11" s="51">
        <v>33.4</v>
      </c>
      <c r="K11" s="51"/>
      <c r="L11" s="51">
        <v>30.5</v>
      </c>
      <c r="M11" s="88">
        <f t="shared" si="0"/>
        <v>30.7</v>
      </c>
      <c r="N11" s="51">
        <v>29.4</v>
      </c>
      <c r="O11" s="76">
        <v>33.799999999999997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305</v>
      </c>
      <c r="X11" s="41"/>
      <c r="Y11" s="41" t="s">
        <v>298</v>
      </c>
      <c r="Z11" s="41"/>
      <c r="AA11" s="41" t="s">
        <v>344</v>
      </c>
      <c r="AB11" s="41"/>
      <c r="AC11" s="37" t="s">
        <v>349</v>
      </c>
      <c r="AD11" s="52"/>
      <c r="AE11" s="52">
        <v>86.46</v>
      </c>
      <c r="AF11" s="52"/>
      <c r="AG11" s="52">
        <v>85.44</v>
      </c>
      <c r="AH11" s="52"/>
      <c r="AI11" s="52">
        <v>63.39</v>
      </c>
      <c r="AJ11" s="52"/>
      <c r="AK11" s="52">
        <v>76.05</v>
      </c>
      <c r="AL11" s="54">
        <f t="shared" ref="AL11" si="7">IF(COUNT(AE11,AG11,AI11,AK11)&gt;2,AVERAGE(AD11:AK11),"")</f>
        <v>77.834999999999994</v>
      </c>
      <c r="AM11" s="54">
        <f t="shared" ref="AM11" si="8">IF(COUNT(AE11,AG11,AI11,AK11)&gt;2,MIN(AD11:AK11),"")</f>
        <v>63.39</v>
      </c>
      <c r="AN11" s="55"/>
      <c r="AO11" s="52">
        <v>1004.7</v>
      </c>
      <c r="AP11" s="52"/>
      <c r="AQ11" s="52">
        <v>1005.3</v>
      </c>
      <c r="AR11" s="52"/>
      <c r="AS11" s="52">
        <v>1004.5</v>
      </c>
      <c r="AT11" s="52"/>
      <c r="AU11" s="56">
        <v>1003.8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8" t="s">
        <v>303</v>
      </c>
      <c r="BF11" s="182">
        <v>4</v>
      </c>
      <c r="BG11" s="112">
        <f t="shared" ref="BG11" si="9">IF(COUNT(F11,H11)&gt;=1,AVERAGE(E11:H11),"")</f>
        <v>29.45</v>
      </c>
      <c r="BH11" s="113">
        <f t="shared" ref="BH11" si="10">IF(COUNT(J11,L11)&gt;=1,AVERAGE(I11:L11),"")</f>
        <v>31.95</v>
      </c>
      <c r="BI11" s="462"/>
      <c r="BJ11" s="463" t="s">
        <v>285</v>
      </c>
      <c r="BK11" s="463"/>
      <c r="BL11" s="463" t="s">
        <v>322</v>
      </c>
      <c r="BM11" s="463"/>
      <c r="BN11" s="463" t="s">
        <v>339</v>
      </c>
      <c r="BO11" s="463"/>
      <c r="BP11" s="464" t="s">
        <v>320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25.3</v>
      </c>
      <c r="G12" s="84"/>
      <c r="H12" s="84">
        <v>25.2</v>
      </c>
      <c r="I12" s="84"/>
      <c r="J12" s="84">
        <v>35.6</v>
      </c>
      <c r="K12" s="84"/>
      <c r="L12" s="84">
        <v>30.8</v>
      </c>
      <c r="M12" s="100">
        <f t="shared" si="0"/>
        <v>29.224999999999998</v>
      </c>
      <c r="N12" s="84">
        <v>24.4</v>
      </c>
      <c r="O12" s="85">
        <v>37.200000000000003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329</v>
      </c>
      <c r="AB12" s="57"/>
      <c r="AC12" s="59" t="s">
        <v>284</v>
      </c>
      <c r="AD12" s="60"/>
      <c r="AE12" s="60">
        <v>95.34</v>
      </c>
      <c r="AF12" s="60"/>
      <c r="AG12" s="60">
        <v>95.34</v>
      </c>
      <c r="AH12" s="60"/>
      <c r="AI12" s="60">
        <v>56.09</v>
      </c>
      <c r="AJ12" s="60"/>
      <c r="AK12" s="60">
        <v>78.38</v>
      </c>
      <c r="AL12" s="101">
        <f t="shared" si="1"/>
        <v>81.287499999999994</v>
      </c>
      <c r="AM12" s="101">
        <f t="shared" si="2"/>
        <v>56.09</v>
      </c>
      <c r="AN12" s="61"/>
      <c r="AO12" s="60">
        <v>1006.4</v>
      </c>
      <c r="AP12" s="60"/>
      <c r="AQ12" s="60">
        <v>1007</v>
      </c>
      <c r="AR12" s="60"/>
      <c r="AS12" s="60">
        <v>1004.6</v>
      </c>
      <c r="AT12" s="60"/>
      <c r="AU12" s="62">
        <v>1004.2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NE01</v>
      </c>
      <c r="BE12" s="179" t="s">
        <v>404</v>
      </c>
      <c r="BF12" s="183">
        <v>1</v>
      </c>
      <c r="BG12" s="114">
        <f t="shared" ref="BG12:BG25" si="20">IF(COUNT(F12,H12)&gt;=1,AVERAGE(E12:H12),"")</f>
        <v>25.25</v>
      </c>
      <c r="BH12" s="115">
        <f t="shared" ref="BH12:BH25" si="21">IF(COUNT(J12,L12)&gt;=1,AVERAGE(I12:L12),"")</f>
        <v>33.200000000000003</v>
      </c>
      <c r="BI12" s="465"/>
      <c r="BJ12" s="466" t="s">
        <v>287</v>
      </c>
      <c r="BK12" s="466"/>
      <c r="BL12" s="466" t="s">
        <v>331</v>
      </c>
      <c r="BM12" s="466"/>
      <c r="BN12" s="466" t="s">
        <v>306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26.9</v>
      </c>
      <c r="F13" s="51">
        <v>25.7</v>
      </c>
      <c r="G13" s="51">
        <v>25</v>
      </c>
      <c r="H13" s="51">
        <v>25.1</v>
      </c>
      <c r="I13" s="51">
        <v>30.9</v>
      </c>
      <c r="J13" s="51">
        <v>35.299999999999997</v>
      </c>
      <c r="K13" s="51">
        <v>37.200000000000003</v>
      </c>
      <c r="L13" s="51">
        <v>34.799999999999997</v>
      </c>
      <c r="M13" s="88">
        <f t="shared" si="0"/>
        <v>30.112499999999997</v>
      </c>
      <c r="N13" s="51">
        <v>24.9</v>
      </c>
      <c r="O13" s="76">
        <v>38</v>
      </c>
      <c r="P13" s="41">
        <v>0.3</v>
      </c>
      <c r="Q13" s="41">
        <v>0.3</v>
      </c>
      <c r="R13" s="41">
        <v>0.3</v>
      </c>
      <c r="S13" s="41">
        <v>0.3</v>
      </c>
      <c r="T13" s="38">
        <v>0.3</v>
      </c>
      <c r="U13" s="41">
        <v>0.3</v>
      </c>
      <c r="V13" s="41" t="s">
        <v>323</v>
      </c>
      <c r="W13" s="41" t="s">
        <v>284</v>
      </c>
      <c r="X13" s="41" t="s">
        <v>284</v>
      </c>
      <c r="Y13" s="41" t="s">
        <v>284</v>
      </c>
      <c r="Z13" s="41" t="s">
        <v>329</v>
      </c>
      <c r="AA13" s="41" t="s">
        <v>305</v>
      </c>
      <c r="AB13" s="41" t="s">
        <v>284</v>
      </c>
      <c r="AC13" s="37" t="s">
        <v>284</v>
      </c>
      <c r="AD13" s="52">
        <v>90.97</v>
      </c>
      <c r="AE13" s="52">
        <v>93.1</v>
      </c>
      <c r="AF13" s="52">
        <v>93.07</v>
      </c>
      <c r="AG13" s="52">
        <v>93.07</v>
      </c>
      <c r="AH13" s="52">
        <v>67.16</v>
      </c>
      <c r="AI13" s="52">
        <v>49.39</v>
      </c>
      <c r="AJ13" s="52">
        <v>42.9</v>
      </c>
      <c r="AK13" s="52">
        <v>48.37</v>
      </c>
      <c r="AL13" s="54">
        <f t="shared" si="1"/>
        <v>72.253749999999997</v>
      </c>
      <c r="AM13" s="54">
        <f t="shared" si="2"/>
        <v>42.9</v>
      </c>
      <c r="AN13" s="55">
        <v>1006.5</v>
      </c>
      <c r="AO13" s="52">
        <v>1006.4</v>
      </c>
      <c r="AP13" s="52">
        <v>1005.6</v>
      </c>
      <c r="AQ13" s="52">
        <v>1006.5</v>
      </c>
      <c r="AR13" s="52">
        <v>1006.3</v>
      </c>
      <c r="AS13" s="52">
        <v>1004.3</v>
      </c>
      <c r="AT13" s="52">
        <v>1002.1</v>
      </c>
      <c r="AU13" s="56">
        <v>1002.3</v>
      </c>
      <c r="AV13" s="51">
        <f t="shared" si="11"/>
        <v>1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W01</v>
      </c>
      <c r="BE13" s="177" t="s">
        <v>317</v>
      </c>
      <c r="BF13" s="181">
        <v>1</v>
      </c>
      <c r="BG13" s="114">
        <f t="shared" si="20"/>
        <v>25.674999999999997</v>
      </c>
      <c r="BH13" s="115">
        <f t="shared" si="21"/>
        <v>34.549999999999997</v>
      </c>
      <c r="BI13" s="450" t="s">
        <v>331</v>
      </c>
      <c r="BJ13" s="451" t="s">
        <v>331</v>
      </c>
      <c r="BK13" s="451" t="s">
        <v>331</v>
      </c>
      <c r="BL13" s="451" t="s">
        <v>331</v>
      </c>
      <c r="BM13" s="451" t="s">
        <v>310</v>
      </c>
      <c r="BN13" s="451" t="s">
        <v>314</v>
      </c>
      <c r="BO13" s="451" t="s">
        <v>321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27.4</v>
      </c>
      <c r="G14" s="51"/>
      <c r="H14" s="51">
        <v>27.5</v>
      </c>
      <c r="I14" s="51"/>
      <c r="J14" s="51">
        <v>36</v>
      </c>
      <c r="K14" s="51"/>
      <c r="L14" s="51">
        <v>31.7</v>
      </c>
      <c r="M14" s="88">
        <f t="shared" si="0"/>
        <v>30.650000000000002</v>
      </c>
      <c r="N14" s="51">
        <v>26.2</v>
      </c>
      <c r="O14" s="76">
        <v>38.4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295</v>
      </c>
      <c r="AB14" s="41"/>
      <c r="AC14" s="37" t="s">
        <v>401</v>
      </c>
      <c r="AD14" s="52"/>
      <c r="AE14" s="52">
        <v>87.82</v>
      </c>
      <c r="AF14" s="52"/>
      <c r="AG14" s="52">
        <v>91.01</v>
      </c>
      <c r="AH14" s="52"/>
      <c r="AI14" s="52">
        <v>49.87</v>
      </c>
      <c r="AJ14" s="52"/>
      <c r="AK14" s="52">
        <v>69.77</v>
      </c>
      <c r="AL14" s="54">
        <f t="shared" si="1"/>
        <v>74.617499999999993</v>
      </c>
      <c r="AM14" s="54">
        <f t="shared" si="2"/>
        <v>49.87</v>
      </c>
      <c r="AN14" s="55"/>
      <c r="AO14" s="52">
        <v>1005.1</v>
      </c>
      <c r="AP14" s="52"/>
      <c r="AQ14" s="52">
        <v>1005.8</v>
      </c>
      <c r="AR14" s="52"/>
      <c r="AS14" s="52">
        <v>1003.6</v>
      </c>
      <c r="AT14" s="52"/>
      <c r="AU14" s="56">
        <v>1002.7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2</v>
      </c>
      <c r="BD14" s="51" t="str">
        <f t="shared" si="19"/>
        <v>NE02</v>
      </c>
      <c r="BE14" s="177" t="s">
        <v>404</v>
      </c>
      <c r="BF14" s="181">
        <v>2</v>
      </c>
      <c r="BG14" s="114">
        <f t="shared" si="20"/>
        <v>27.45</v>
      </c>
      <c r="BH14" s="115">
        <f t="shared" si="21"/>
        <v>33.85</v>
      </c>
      <c r="BI14" s="450"/>
      <c r="BJ14" s="451" t="s">
        <v>287</v>
      </c>
      <c r="BK14" s="451"/>
      <c r="BL14" s="451" t="s">
        <v>314</v>
      </c>
      <c r="BM14" s="451"/>
      <c r="BN14" s="451" t="s">
        <v>310</v>
      </c>
      <c r="BO14" s="451"/>
      <c r="BP14" s="452" t="s">
        <v>306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27.3</v>
      </c>
      <c r="G15" s="51"/>
      <c r="H15" s="51">
        <v>26.1</v>
      </c>
      <c r="I15" s="51"/>
      <c r="J15" s="51">
        <v>37.200000000000003</v>
      </c>
      <c r="K15" s="51"/>
      <c r="L15" s="51">
        <v>31.1</v>
      </c>
      <c r="M15" s="88">
        <f t="shared" si="0"/>
        <v>30.425000000000004</v>
      </c>
      <c r="N15" s="51">
        <v>25.9</v>
      </c>
      <c r="O15" s="76">
        <v>37.4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313</v>
      </c>
      <c r="AB15" s="41"/>
      <c r="AC15" s="37" t="s">
        <v>284</v>
      </c>
      <c r="AD15" s="52"/>
      <c r="AE15" s="52">
        <v>87.29</v>
      </c>
      <c r="AF15" s="52"/>
      <c r="AG15" s="52">
        <v>91.47</v>
      </c>
      <c r="AH15" s="52"/>
      <c r="AI15" s="52">
        <v>49.87</v>
      </c>
      <c r="AJ15" s="52"/>
      <c r="AK15" s="52">
        <v>66.8</v>
      </c>
      <c r="AL15" s="54">
        <f t="shared" si="1"/>
        <v>73.857500000000002</v>
      </c>
      <c r="AM15" s="54">
        <f t="shared" si="2"/>
        <v>49.87</v>
      </c>
      <c r="AN15" s="55"/>
      <c r="AO15" s="52">
        <v>1003.1</v>
      </c>
      <c r="AP15" s="52"/>
      <c r="AQ15" s="52">
        <v>1004</v>
      </c>
      <c r="AR15" s="52"/>
      <c r="AS15" s="52">
        <v>1002.4</v>
      </c>
      <c r="AT15" s="52"/>
      <c r="AU15" s="56">
        <v>1000.9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0</v>
      </c>
      <c r="BD15" s="51" t="str">
        <f t="shared" si="19"/>
        <v>SW02</v>
      </c>
      <c r="BE15" s="177" t="s">
        <v>297</v>
      </c>
      <c r="BF15" s="181">
        <v>2</v>
      </c>
      <c r="BG15" s="114">
        <f t="shared" si="20"/>
        <v>26.700000000000003</v>
      </c>
      <c r="BH15" s="115">
        <f t="shared" si="21"/>
        <v>34.150000000000006</v>
      </c>
      <c r="BI15" s="450"/>
      <c r="BJ15" s="451" t="s">
        <v>296</v>
      </c>
      <c r="BK15" s="451"/>
      <c r="BL15" s="451" t="s">
        <v>296</v>
      </c>
      <c r="BM15" s="451"/>
      <c r="BN15" s="451" t="s">
        <v>287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28.3</v>
      </c>
      <c r="G16" s="51"/>
      <c r="H16" s="51">
        <v>27.3</v>
      </c>
      <c r="I16" s="51"/>
      <c r="J16" s="51">
        <v>36.799999999999997</v>
      </c>
      <c r="K16" s="51"/>
      <c r="L16" s="51">
        <v>35.6</v>
      </c>
      <c r="M16" s="88">
        <f t="shared" si="0"/>
        <v>32</v>
      </c>
      <c r="N16" s="51">
        <v>27.1</v>
      </c>
      <c r="O16" s="76">
        <v>38.299999999999997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398</v>
      </c>
      <c r="X16" s="41"/>
      <c r="Y16" s="41" t="s">
        <v>354</v>
      </c>
      <c r="Z16" s="41"/>
      <c r="AA16" s="41" t="s">
        <v>337</v>
      </c>
      <c r="AB16" s="41"/>
      <c r="AC16" s="37" t="s">
        <v>313</v>
      </c>
      <c r="AD16" s="52"/>
      <c r="AE16" s="52">
        <v>79.44</v>
      </c>
      <c r="AF16" s="52"/>
      <c r="AG16" s="52">
        <v>84.72</v>
      </c>
      <c r="AH16" s="52"/>
      <c r="AI16" s="52">
        <v>50.07</v>
      </c>
      <c r="AJ16" s="52"/>
      <c r="AK16" s="52">
        <v>53.16</v>
      </c>
      <c r="AL16" s="54">
        <f t="shared" si="1"/>
        <v>66.847499999999997</v>
      </c>
      <c r="AM16" s="54">
        <f t="shared" si="2"/>
        <v>50.07</v>
      </c>
      <c r="AN16" s="55"/>
      <c r="AO16" s="52">
        <v>1006.3</v>
      </c>
      <c r="AP16" s="52"/>
      <c r="AQ16" s="52">
        <v>1006.6</v>
      </c>
      <c r="AR16" s="52"/>
      <c r="AS16" s="52">
        <v>1005.7</v>
      </c>
      <c r="AT16" s="52"/>
      <c r="AU16" s="56">
        <v>1003.5</v>
      </c>
      <c r="AV16" s="51" t="str">
        <f t="shared" si="11"/>
        <v/>
      </c>
      <c r="AW16" s="51">
        <f t="shared" si="12"/>
        <v>2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3</v>
      </c>
      <c r="BB16" s="51" t="str">
        <f t="shared" si="17"/>
        <v/>
      </c>
      <c r="BC16" s="51">
        <f t="shared" si="18"/>
        <v>2</v>
      </c>
      <c r="BD16" s="51" t="str">
        <f t="shared" si="19"/>
        <v>WSW03</v>
      </c>
      <c r="BE16" s="177" t="s">
        <v>363</v>
      </c>
      <c r="BF16" s="181">
        <v>3</v>
      </c>
      <c r="BG16" s="114">
        <f t="shared" si="20"/>
        <v>27.8</v>
      </c>
      <c r="BH16" s="115">
        <f t="shared" si="21"/>
        <v>36.200000000000003</v>
      </c>
      <c r="BI16" s="450"/>
      <c r="BJ16" s="451" t="s">
        <v>312</v>
      </c>
      <c r="BK16" s="451"/>
      <c r="BL16" s="451" t="s">
        <v>310</v>
      </c>
      <c r="BM16" s="451"/>
      <c r="BN16" s="451" t="s">
        <v>310</v>
      </c>
      <c r="BO16" s="451"/>
      <c r="BP16" s="452" t="s">
        <v>321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29.6</v>
      </c>
      <c r="F17" s="51">
        <v>28.2</v>
      </c>
      <c r="G17" s="51">
        <v>27.6</v>
      </c>
      <c r="H17" s="51">
        <v>29.1</v>
      </c>
      <c r="I17" s="51">
        <v>33.200000000000003</v>
      </c>
      <c r="J17" s="51">
        <v>34.6</v>
      </c>
      <c r="K17" s="51">
        <v>33</v>
      </c>
      <c r="L17" s="51">
        <v>30.3</v>
      </c>
      <c r="M17" s="88">
        <f t="shared" si="0"/>
        <v>30.7</v>
      </c>
      <c r="N17" s="51">
        <v>27.4</v>
      </c>
      <c r="O17" s="76">
        <v>35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333</v>
      </c>
      <c r="W17" s="41" t="s">
        <v>313</v>
      </c>
      <c r="X17" s="41" t="s">
        <v>319</v>
      </c>
      <c r="Y17" s="41" t="s">
        <v>313</v>
      </c>
      <c r="Z17" s="41" t="s">
        <v>338</v>
      </c>
      <c r="AA17" s="41" t="s">
        <v>405</v>
      </c>
      <c r="AB17" s="41" t="s">
        <v>349</v>
      </c>
      <c r="AC17" s="37" t="s">
        <v>349</v>
      </c>
      <c r="AD17" s="52">
        <v>70.22</v>
      </c>
      <c r="AE17" s="52">
        <v>78.010000000000005</v>
      </c>
      <c r="AF17" s="52">
        <v>83.74</v>
      </c>
      <c r="AG17" s="52">
        <v>79.069999999999993</v>
      </c>
      <c r="AH17" s="52">
        <v>58.26</v>
      </c>
      <c r="AI17" s="52">
        <v>61.43</v>
      </c>
      <c r="AJ17" s="52">
        <v>67.58</v>
      </c>
      <c r="AK17" s="52">
        <v>81.61</v>
      </c>
      <c r="AL17" s="54">
        <f t="shared" si="1"/>
        <v>72.489999999999995</v>
      </c>
      <c r="AM17" s="54">
        <f t="shared" si="2"/>
        <v>58.26</v>
      </c>
      <c r="AN17" s="55">
        <v>1005.3</v>
      </c>
      <c r="AO17" s="52">
        <v>1005</v>
      </c>
      <c r="AP17" s="52">
        <v>1004.4</v>
      </c>
      <c r="AQ17" s="52">
        <v>1005.5</v>
      </c>
      <c r="AR17" s="52">
        <v>1004.8</v>
      </c>
      <c r="AS17" s="52">
        <v>1003.9</v>
      </c>
      <c r="AT17" s="52">
        <v>1002.1</v>
      </c>
      <c r="AU17" s="56">
        <v>1003.1</v>
      </c>
      <c r="AV17" s="51">
        <f t="shared" si="11"/>
        <v>4</v>
      </c>
      <c r="AW17" s="51">
        <f t="shared" si="12"/>
        <v>2</v>
      </c>
      <c r="AX17" s="51">
        <f t="shared" si="13"/>
        <v>1</v>
      </c>
      <c r="AY17" s="51">
        <f t="shared" si="14"/>
        <v>2</v>
      </c>
      <c r="AZ17" s="51">
        <f t="shared" si="15"/>
        <v>3</v>
      </c>
      <c r="BA17" s="51">
        <f t="shared" si="16"/>
        <v>4</v>
      </c>
      <c r="BB17" s="51">
        <f t="shared" si="17"/>
        <v>4</v>
      </c>
      <c r="BC17" s="51">
        <f t="shared" si="18"/>
        <v>4</v>
      </c>
      <c r="BD17" s="51" t="str">
        <f t="shared" si="19"/>
        <v>SW04</v>
      </c>
      <c r="BE17" s="177" t="s">
        <v>297</v>
      </c>
      <c r="BF17" s="181">
        <v>4</v>
      </c>
      <c r="BG17" s="114">
        <f t="shared" si="20"/>
        <v>28.625</v>
      </c>
      <c r="BH17" s="115">
        <f t="shared" si="21"/>
        <v>32.775000000000006</v>
      </c>
      <c r="BI17" s="450" t="s">
        <v>322</v>
      </c>
      <c r="BJ17" s="451" t="s">
        <v>322</v>
      </c>
      <c r="BK17" s="451" t="s">
        <v>322</v>
      </c>
      <c r="BL17" s="451" t="s">
        <v>358</v>
      </c>
      <c r="BM17" s="451" t="s">
        <v>358</v>
      </c>
      <c r="BN17" s="451" t="s">
        <v>322</v>
      </c>
      <c r="BO17" s="451" t="s">
        <v>396</v>
      </c>
      <c r="BP17" s="452" t="s">
        <v>339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29.5</v>
      </c>
      <c r="G18" s="51"/>
      <c r="H18" s="51">
        <v>29.2</v>
      </c>
      <c r="I18" s="51"/>
      <c r="J18" s="51">
        <v>36.299999999999997</v>
      </c>
      <c r="K18" s="51"/>
      <c r="L18" s="51">
        <v>32.200000000000003</v>
      </c>
      <c r="M18" s="88">
        <f t="shared" si="0"/>
        <v>31.8</v>
      </c>
      <c r="N18" s="51">
        <v>28.1</v>
      </c>
      <c r="O18" s="76">
        <v>37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295</v>
      </c>
      <c r="AB18" s="41"/>
      <c r="AC18" s="37" t="s">
        <v>305</v>
      </c>
      <c r="AD18" s="52"/>
      <c r="AE18" s="52">
        <v>68.94</v>
      </c>
      <c r="AF18" s="52"/>
      <c r="AG18" s="52">
        <v>81.96</v>
      </c>
      <c r="AH18" s="52"/>
      <c r="AI18" s="52">
        <v>52.08</v>
      </c>
      <c r="AJ18" s="52"/>
      <c r="AK18" s="52">
        <v>67.42</v>
      </c>
      <c r="AL18" s="54">
        <f t="shared" si="1"/>
        <v>67.599999999999994</v>
      </c>
      <c r="AM18" s="54">
        <f t="shared" si="2"/>
        <v>52.08</v>
      </c>
      <c r="AN18" s="55"/>
      <c r="AO18" s="52">
        <v>1005.8</v>
      </c>
      <c r="AP18" s="52"/>
      <c r="AQ18" s="52">
        <v>1006.4</v>
      </c>
      <c r="AR18" s="52"/>
      <c r="AS18" s="52">
        <v>1004.2</v>
      </c>
      <c r="AT18" s="52"/>
      <c r="AU18" s="56">
        <v>1003.3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SW01</v>
      </c>
      <c r="BE18" s="177" t="s">
        <v>297</v>
      </c>
      <c r="BF18" s="181">
        <v>1</v>
      </c>
      <c r="BG18" s="114">
        <f t="shared" si="20"/>
        <v>29.35</v>
      </c>
      <c r="BH18" s="115">
        <f t="shared" si="21"/>
        <v>34.25</v>
      </c>
      <c r="BI18" s="450"/>
      <c r="BJ18" s="451" t="s">
        <v>331</v>
      </c>
      <c r="BK18" s="451"/>
      <c r="BL18" s="451" t="s">
        <v>289</v>
      </c>
      <c r="BM18" s="451"/>
      <c r="BN18" s="451" t="s">
        <v>321</v>
      </c>
      <c r="BO18" s="451"/>
      <c r="BP18" s="452" t="s">
        <v>289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30.5</v>
      </c>
      <c r="F19" s="51">
        <v>29.5</v>
      </c>
      <c r="G19" s="51">
        <v>29.4</v>
      </c>
      <c r="H19" s="51">
        <v>28.2</v>
      </c>
      <c r="I19" s="51">
        <v>33.1</v>
      </c>
      <c r="J19" s="51">
        <v>33.200000000000003</v>
      </c>
      <c r="K19" s="51">
        <v>32.9</v>
      </c>
      <c r="L19" s="51">
        <v>30.3</v>
      </c>
      <c r="M19" s="88">
        <f t="shared" si="0"/>
        <v>30.887500000000006</v>
      </c>
      <c r="N19" s="51">
        <v>28.1</v>
      </c>
      <c r="O19" s="76">
        <v>35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307</v>
      </c>
      <c r="W19" s="41" t="s">
        <v>300</v>
      </c>
      <c r="X19" s="41" t="s">
        <v>300</v>
      </c>
      <c r="Y19" s="41" t="s">
        <v>356</v>
      </c>
      <c r="Z19" s="41" t="s">
        <v>313</v>
      </c>
      <c r="AA19" s="41" t="s">
        <v>311</v>
      </c>
      <c r="AB19" s="41" t="s">
        <v>408</v>
      </c>
      <c r="AC19" s="37" t="s">
        <v>350</v>
      </c>
      <c r="AD19" s="52">
        <v>69.13</v>
      </c>
      <c r="AE19" s="52">
        <v>71.05</v>
      </c>
      <c r="AF19" s="52">
        <v>68.510000000000005</v>
      </c>
      <c r="AG19" s="52">
        <v>78.48</v>
      </c>
      <c r="AH19" s="52">
        <v>67.989999999999995</v>
      </c>
      <c r="AI19" s="52">
        <v>70.459999999999994</v>
      </c>
      <c r="AJ19" s="52">
        <v>72.930000000000007</v>
      </c>
      <c r="AK19" s="52">
        <v>83.06</v>
      </c>
      <c r="AL19" s="54">
        <f t="shared" si="1"/>
        <v>72.701250000000002</v>
      </c>
      <c r="AM19" s="54">
        <f t="shared" si="2"/>
        <v>67.989999999999995</v>
      </c>
      <c r="AN19" s="55">
        <v>1006.8</v>
      </c>
      <c r="AO19" s="52">
        <v>1006.9</v>
      </c>
      <c r="AP19" s="52">
        <v>1006.2</v>
      </c>
      <c r="AQ19" s="52">
        <v>1006.4</v>
      </c>
      <c r="AR19" s="52">
        <v>1007.2</v>
      </c>
      <c r="AS19" s="52">
        <v>1005.7</v>
      </c>
      <c r="AT19" s="52">
        <v>1004.5</v>
      </c>
      <c r="AU19" s="56">
        <v>1003.7</v>
      </c>
      <c r="AV19" s="51">
        <f t="shared" si="11"/>
        <v>4</v>
      </c>
      <c r="AW19" s="51">
        <f t="shared" si="12"/>
        <v>4</v>
      </c>
      <c r="AX19" s="51">
        <f t="shared" si="13"/>
        <v>4</v>
      </c>
      <c r="AY19" s="51">
        <f t="shared" si="14"/>
        <v>3</v>
      </c>
      <c r="AZ19" s="51">
        <f t="shared" si="15"/>
        <v>2</v>
      </c>
      <c r="BA19" s="51">
        <f t="shared" si="16"/>
        <v>1</v>
      </c>
      <c r="BB19" s="51">
        <f t="shared" si="17"/>
        <v>3</v>
      </c>
      <c r="BC19" s="51">
        <f t="shared" si="18"/>
        <v>7</v>
      </c>
      <c r="BD19" s="51" t="str">
        <f t="shared" si="19"/>
        <v>SSE07</v>
      </c>
      <c r="BE19" s="177" t="s">
        <v>294</v>
      </c>
      <c r="BF19" s="181">
        <v>7</v>
      </c>
      <c r="BG19" s="114">
        <f t="shared" si="20"/>
        <v>29.400000000000002</v>
      </c>
      <c r="BH19" s="115">
        <f t="shared" si="21"/>
        <v>32.375000000000007</v>
      </c>
      <c r="BI19" s="450" t="s">
        <v>321</v>
      </c>
      <c r="BJ19" s="451" t="s">
        <v>366</v>
      </c>
      <c r="BK19" s="451" t="s">
        <v>340</v>
      </c>
      <c r="BL19" s="451" t="s">
        <v>293</v>
      </c>
      <c r="BM19" s="451" t="s">
        <v>293</v>
      </c>
      <c r="BN19" s="451" t="s">
        <v>293</v>
      </c>
      <c r="BO19" s="451" t="s">
        <v>366</v>
      </c>
      <c r="BP19" s="452" t="s">
        <v>289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30.6</v>
      </c>
      <c r="F20" s="81">
        <v>30.5</v>
      </c>
      <c r="G20" s="81">
        <v>29.5</v>
      </c>
      <c r="H20" s="81">
        <v>29.5</v>
      </c>
      <c r="I20" s="81">
        <v>34.299999999999997</v>
      </c>
      <c r="J20" s="81">
        <v>35.700000000000003</v>
      </c>
      <c r="K20" s="81">
        <v>31.5</v>
      </c>
      <c r="L20" s="81">
        <v>30</v>
      </c>
      <c r="M20" s="98">
        <f t="shared" si="0"/>
        <v>31.449999999999996</v>
      </c>
      <c r="N20" s="81">
        <v>28.3</v>
      </c>
      <c r="O20" s="82">
        <v>36.200000000000003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313</v>
      </c>
      <c r="W20" s="63" t="s">
        <v>319</v>
      </c>
      <c r="X20" s="63" t="s">
        <v>284</v>
      </c>
      <c r="Y20" s="63" t="s">
        <v>290</v>
      </c>
      <c r="Z20" s="63" t="s">
        <v>326</v>
      </c>
      <c r="AA20" s="63" t="s">
        <v>295</v>
      </c>
      <c r="AB20" s="63" t="s">
        <v>351</v>
      </c>
      <c r="AC20" s="65" t="s">
        <v>369</v>
      </c>
      <c r="AD20" s="66">
        <v>65.11</v>
      </c>
      <c r="AE20" s="66">
        <v>64.7</v>
      </c>
      <c r="AF20" s="66">
        <v>67.7</v>
      </c>
      <c r="AG20" s="66">
        <v>73.22</v>
      </c>
      <c r="AH20" s="66">
        <v>60.28</v>
      </c>
      <c r="AI20" s="66">
        <v>48.6</v>
      </c>
      <c r="AJ20" s="66">
        <v>62.61</v>
      </c>
      <c r="AK20" s="66">
        <v>82.05</v>
      </c>
      <c r="AL20" s="99">
        <f t="shared" si="1"/>
        <v>65.533749999999998</v>
      </c>
      <c r="AM20" s="99">
        <f t="shared" si="2"/>
        <v>48.6</v>
      </c>
      <c r="AN20" s="67">
        <v>1005.6</v>
      </c>
      <c r="AO20" s="66">
        <v>1004.9</v>
      </c>
      <c r="AP20" s="66">
        <v>1004.5</v>
      </c>
      <c r="AQ20" s="66">
        <v>1005.7</v>
      </c>
      <c r="AR20" s="66">
        <v>1005.8</v>
      </c>
      <c r="AS20" s="66">
        <v>1002.9</v>
      </c>
      <c r="AT20" s="66">
        <v>1002.9</v>
      </c>
      <c r="AU20" s="68">
        <v>1003.6</v>
      </c>
      <c r="AV20" s="81">
        <f t="shared" si="11"/>
        <v>2</v>
      </c>
      <c r="AW20" s="81">
        <f t="shared" si="12"/>
        <v>1</v>
      </c>
      <c r="AX20" s="81">
        <f t="shared" si="13"/>
        <v>0</v>
      </c>
      <c r="AY20" s="81">
        <f t="shared" si="14"/>
        <v>2</v>
      </c>
      <c r="AZ20" s="81">
        <f t="shared" si="15"/>
        <v>2</v>
      </c>
      <c r="BA20" s="81">
        <f t="shared" si="16"/>
        <v>1</v>
      </c>
      <c r="BB20" s="81">
        <f t="shared" si="17"/>
        <v>2</v>
      </c>
      <c r="BC20" s="81">
        <f t="shared" si="18"/>
        <v>2</v>
      </c>
      <c r="BD20" s="81" t="str">
        <f t="shared" si="19"/>
        <v>SW02</v>
      </c>
      <c r="BE20" s="178" t="s">
        <v>297</v>
      </c>
      <c r="BF20" s="182">
        <v>2</v>
      </c>
      <c r="BG20" s="114">
        <f t="shared" si="20"/>
        <v>30.024999999999999</v>
      </c>
      <c r="BH20" s="115">
        <f t="shared" si="21"/>
        <v>32.875</v>
      </c>
      <c r="BI20" s="462" t="s">
        <v>291</v>
      </c>
      <c r="BJ20" s="463" t="s">
        <v>287</v>
      </c>
      <c r="BK20" s="463" t="s">
        <v>285</v>
      </c>
      <c r="BL20" s="463" t="s">
        <v>339</v>
      </c>
      <c r="BM20" s="463" t="s">
        <v>285</v>
      </c>
      <c r="BN20" s="463" t="s">
        <v>339</v>
      </c>
      <c r="BO20" s="463" t="s">
        <v>287</v>
      </c>
      <c r="BP20" s="464" t="s">
        <v>285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30.2</v>
      </c>
      <c r="F21" s="84">
        <v>30.1</v>
      </c>
      <c r="G21" s="84">
        <v>29.1</v>
      </c>
      <c r="H21" s="84">
        <v>28.8</v>
      </c>
      <c r="I21" s="84">
        <v>33.799999999999997</v>
      </c>
      <c r="J21" s="84">
        <v>37.299999999999997</v>
      </c>
      <c r="K21" s="84">
        <v>37.799999999999997</v>
      </c>
      <c r="L21" s="84">
        <v>34.1</v>
      </c>
      <c r="M21" s="100">
        <f t="shared" si="0"/>
        <v>32.650000000000006</v>
      </c>
      <c r="N21" s="84">
        <v>27.1</v>
      </c>
      <c r="O21" s="85">
        <v>38.200000000000003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328</v>
      </c>
      <c r="W21" s="57" t="s">
        <v>284</v>
      </c>
      <c r="X21" s="57" t="s">
        <v>295</v>
      </c>
      <c r="Y21" s="57" t="s">
        <v>400</v>
      </c>
      <c r="Z21" s="57" t="s">
        <v>337</v>
      </c>
      <c r="AA21" s="57" t="s">
        <v>333</v>
      </c>
      <c r="AB21" s="57" t="s">
        <v>368</v>
      </c>
      <c r="AC21" s="59" t="s">
        <v>295</v>
      </c>
      <c r="AD21" s="60">
        <v>61.19</v>
      </c>
      <c r="AE21" s="60">
        <v>61.92</v>
      </c>
      <c r="AF21" s="60">
        <v>66.81</v>
      </c>
      <c r="AG21" s="60">
        <v>83.88</v>
      </c>
      <c r="AH21" s="60">
        <v>54.34</v>
      </c>
      <c r="AI21" s="60">
        <v>43.46</v>
      </c>
      <c r="AJ21" s="60">
        <v>41.53</v>
      </c>
      <c r="AK21" s="60">
        <v>51.22</v>
      </c>
      <c r="AL21" s="101">
        <f t="shared" si="1"/>
        <v>58.043750000000003</v>
      </c>
      <c r="AM21" s="101">
        <f t="shared" si="2"/>
        <v>41.53</v>
      </c>
      <c r="AN21" s="61">
        <v>1005.5</v>
      </c>
      <c r="AO21" s="60">
        <v>1004.7</v>
      </c>
      <c r="AP21" s="60">
        <v>1004.4</v>
      </c>
      <c r="AQ21" s="60">
        <v>1005.4</v>
      </c>
      <c r="AR21" s="60">
        <v>1005.5</v>
      </c>
      <c r="AS21" s="60">
        <v>1003.6</v>
      </c>
      <c r="AT21" s="60">
        <v>1002</v>
      </c>
      <c r="AU21" s="62">
        <v>1002.6</v>
      </c>
      <c r="AV21" s="84">
        <f t="shared" si="11"/>
        <v>1</v>
      </c>
      <c r="AW21" s="84">
        <f t="shared" si="12"/>
        <v>0</v>
      </c>
      <c r="AX21" s="84">
        <f t="shared" si="13"/>
        <v>1</v>
      </c>
      <c r="AY21" s="84">
        <f t="shared" si="14"/>
        <v>1</v>
      </c>
      <c r="AZ21" s="84">
        <f t="shared" si="15"/>
        <v>3</v>
      </c>
      <c r="BA21" s="84">
        <f t="shared" si="16"/>
        <v>4</v>
      </c>
      <c r="BB21" s="84">
        <f t="shared" si="17"/>
        <v>5</v>
      </c>
      <c r="BC21" s="84">
        <f t="shared" si="18"/>
        <v>1</v>
      </c>
      <c r="BD21" s="84" t="str">
        <f t="shared" si="19"/>
        <v>SW05</v>
      </c>
      <c r="BE21" s="179" t="s">
        <v>297</v>
      </c>
      <c r="BF21" s="183">
        <v>5</v>
      </c>
      <c r="BG21" s="110">
        <f t="shared" si="20"/>
        <v>29.55</v>
      </c>
      <c r="BH21" s="111">
        <f t="shared" si="21"/>
        <v>35.75</v>
      </c>
      <c r="BI21" s="450" t="s">
        <v>331</v>
      </c>
      <c r="BJ21" s="451" t="s">
        <v>331</v>
      </c>
      <c r="BK21" s="451" t="s">
        <v>314</v>
      </c>
      <c r="BL21" s="451" t="s">
        <v>289</v>
      </c>
      <c r="BM21" s="451" t="s">
        <v>310</v>
      </c>
      <c r="BN21" s="451" t="s">
        <v>287</v>
      </c>
      <c r="BO21" s="451" t="s">
        <v>321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</v>
      </c>
      <c r="F22" s="51">
        <v>29.1</v>
      </c>
      <c r="G22" s="51">
        <v>28.6</v>
      </c>
      <c r="H22" s="51">
        <v>30.2</v>
      </c>
      <c r="I22" s="51">
        <v>33.700000000000003</v>
      </c>
      <c r="J22" s="51">
        <v>34.799999999999997</v>
      </c>
      <c r="K22" s="51">
        <v>34</v>
      </c>
      <c r="L22" s="51">
        <v>33.200000000000003</v>
      </c>
      <c r="M22" s="88">
        <f t="shared" si="0"/>
        <v>31.700000000000003</v>
      </c>
      <c r="N22" s="51">
        <v>29.4</v>
      </c>
      <c r="O22" s="76">
        <v>35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298</v>
      </c>
      <c r="W22" s="41" t="s">
        <v>319</v>
      </c>
      <c r="X22" s="41" t="s">
        <v>311</v>
      </c>
      <c r="Y22" s="41" t="s">
        <v>284</v>
      </c>
      <c r="Z22" s="41" t="s">
        <v>402</v>
      </c>
      <c r="AA22" s="41" t="s">
        <v>406</v>
      </c>
      <c r="AB22" s="41" t="s">
        <v>351</v>
      </c>
      <c r="AC22" s="37" t="s">
        <v>305</v>
      </c>
      <c r="AD22" s="52">
        <v>63.04</v>
      </c>
      <c r="AE22" s="52">
        <v>66.81</v>
      </c>
      <c r="AF22" s="52">
        <v>67.94</v>
      </c>
      <c r="AG22" s="52">
        <v>68.66</v>
      </c>
      <c r="AH22" s="52">
        <v>55.3</v>
      </c>
      <c r="AI22" s="52">
        <v>55.57</v>
      </c>
      <c r="AJ22" s="52">
        <v>58.8</v>
      </c>
      <c r="AK22" s="52">
        <v>65.650000000000006</v>
      </c>
      <c r="AL22" s="54">
        <f t="shared" si="1"/>
        <v>62.721249999999998</v>
      </c>
      <c r="AM22" s="54">
        <f t="shared" si="2"/>
        <v>55.3</v>
      </c>
      <c r="AN22" s="55">
        <v>1005.8</v>
      </c>
      <c r="AO22" s="52">
        <v>1005.3</v>
      </c>
      <c r="AP22" s="52">
        <v>1004.7</v>
      </c>
      <c r="AQ22" s="52">
        <v>1005.6</v>
      </c>
      <c r="AR22" s="52">
        <v>1006</v>
      </c>
      <c r="AS22" s="52">
        <v>1004.6</v>
      </c>
      <c r="AT22" s="52">
        <v>1003.2</v>
      </c>
      <c r="AU22" s="56">
        <v>1002.9</v>
      </c>
      <c r="AV22" s="51">
        <f t="shared" si="11"/>
        <v>2</v>
      </c>
      <c r="AW22" s="51">
        <f t="shared" si="12"/>
        <v>1</v>
      </c>
      <c r="AX22" s="51">
        <f t="shared" si="13"/>
        <v>1</v>
      </c>
      <c r="AY22" s="51">
        <f t="shared" si="14"/>
        <v>0</v>
      </c>
      <c r="AZ22" s="51">
        <f t="shared" si="15"/>
        <v>1</v>
      </c>
      <c r="BA22" s="51">
        <f t="shared" si="16"/>
        <v>2</v>
      </c>
      <c r="BB22" s="51">
        <f t="shared" si="17"/>
        <v>2</v>
      </c>
      <c r="BC22" s="51">
        <f t="shared" si="18"/>
        <v>1</v>
      </c>
      <c r="BD22" s="51" t="str">
        <f t="shared" si="19"/>
        <v>SSW02</v>
      </c>
      <c r="BE22" s="177" t="s">
        <v>299</v>
      </c>
      <c r="BF22" s="181">
        <v>2</v>
      </c>
      <c r="BG22" s="114">
        <f t="shared" si="20"/>
        <v>29.475000000000001</v>
      </c>
      <c r="BH22" s="115">
        <f t="shared" si="21"/>
        <v>33.924999999999997</v>
      </c>
      <c r="BI22" s="450" t="s">
        <v>287</v>
      </c>
      <c r="BJ22" s="451" t="s">
        <v>287</v>
      </c>
      <c r="BK22" s="451" t="s">
        <v>287</v>
      </c>
      <c r="BL22" s="451" t="s">
        <v>285</v>
      </c>
      <c r="BM22" s="451" t="s">
        <v>358</v>
      </c>
      <c r="BN22" s="451" t="s">
        <v>287</v>
      </c>
      <c r="BO22" s="451" t="s">
        <v>306</v>
      </c>
      <c r="BP22" s="452" t="s">
        <v>285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28.2</v>
      </c>
      <c r="G23" s="51"/>
      <c r="H23" s="51">
        <v>28</v>
      </c>
      <c r="I23" s="51"/>
      <c r="J23" s="51">
        <v>38</v>
      </c>
      <c r="K23" s="51"/>
      <c r="L23" s="51">
        <v>33.9</v>
      </c>
      <c r="M23" s="88">
        <f t="shared" si="0"/>
        <v>32.024999999999999</v>
      </c>
      <c r="N23" s="51">
        <v>26.2</v>
      </c>
      <c r="O23" s="76">
        <v>39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354</v>
      </c>
      <c r="AB23" s="41"/>
      <c r="AC23" s="37" t="s">
        <v>313</v>
      </c>
      <c r="AD23" s="52"/>
      <c r="AE23" s="52">
        <v>74.34</v>
      </c>
      <c r="AF23" s="52"/>
      <c r="AG23" s="52">
        <v>84.29</v>
      </c>
      <c r="AH23" s="52"/>
      <c r="AI23" s="52">
        <v>40.090000000000003</v>
      </c>
      <c r="AJ23" s="52"/>
      <c r="AK23" s="52">
        <v>51.16</v>
      </c>
      <c r="AL23" s="54">
        <f t="shared" si="1"/>
        <v>62.47</v>
      </c>
      <c r="AM23" s="54">
        <f t="shared" si="2"/>
        <v>40.090000000000003</v>
      </c>
      <c r="AN23" s="55"/>
      <c r="AO23" s="52">
        <v>1005.3</v>
      </c>
      <c r="AP23" s="52"/>
      <c r="AQ23" s="52">
        <v>1005.2</v>
      </c>
      <c r="AR23" s="52"/>
      <c r="AS23" s="52">
        <v>1004.1</v>
      </c>
      <c r="AT23" s="52"/>
      <c r="AU23" s="56">
        <v>1003.1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2</v>
      </c>
      <c r="BD23" s="51" t="str">
        <f t="shared" si="19"/>
        <v>NW02</v>
      </c>
      <c r="BE23" s="177" t="s">
        <v>342</v>
      </c>
      <c r="BF23" s="181">
        <v>2</v>
      </c>
      <c r="BG23" s="114">
        <f t="shared" si="20"/>
        <v>28.1</v>
      </c>
      <c r="BH23" s="115">
        <f t="shared" si="21"/>
        <v>35.950000000000003</v>
      </c>
      <c r="BI23" s="450"/>
      <c r="BJ23" s="451" t="s">
        <v>289</v>
      </c>
      <c r="BK23" s="451"/>
      <c r="BL23" s="451" t="s">
        <v>310</v>
      </c>
      <c r="BM23" s="451"/>
      <c r="BN23" s="451" t="s">
        <v>366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29.9</v>
      </c>
      <c r="G24" s="51"/>
      <c r="H24" s="51">
        <v>30.6</v>
      </c>
      <c r="I24" s="51"/>
      <c r="J24" s="51">
        <v>34</v>
      </c>
      <c r="K24" s="51"/>
      <c r="L24" s="51">
        <v>30.7</v>
      </c>
      <c r="M24" s="88">
        <f t="shared" si="0"/>
        <v>31.3</v>
      </c>
      <c r="N24" s="51">
        <v>29.5</v>
      </c>
      <c r="O24" s="76">
        <v>34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370</v>
      </c>
      <c r="X24" s="41"/>
      <c r="Y24" s="41" t="s">
        <v>292</v>
      </c>
      <c r="Z24" s="41"/>
      <c r="AA24" s="41" t="s">
        <v>286</v>
      </c>
      <c r="AB24" s="41"/>
      <c r="AC24" s="37" t="s">
        <v>307</v>
      </c>
      <c r="AD24" s="52"/>
      <c r="AE24" s="52">
        <v>66.16</v>
      </c>
      <c r="AF24" s="52"/>
      <c r="AG24" s="52">
        <v>65.900000000000006</v>
      </c>
      <c r="AH24" s="52"/>
      <c r="AI24" s="52">
        <v>59.86</v>
      </c>
      <c r="AJ24" s="52"/>
      <c r="AK24" s="52">
        <v>79.760000000000005</v>
      </c>
      <c r="AL24" s="54">
        <f>IF(COUNT(AE24,AG24,AI24,AK24)&gt;2,AVERAGE(AD24:AK24),"")</f>
        <v>67.92</v>
      </c>
      <c r="AM24" s="54">
        <f>IF(COUNT(AE24,AG24,AI24,AK24)&gt;2,MIN(AD24:AK24),"")</f>
        <v>59.86</v>
      </c>
      <c r="AN24" s="55"/>
      <c r="AO24" s="52">
        <v>1006.4</v>
      </c>
      <c r="AP24" s="52"/>
      <c r="AQ24" s="52">
        <v>1006.4</v>
      </c>
      <c r="AR24" s="52"/>
      <c r="AS24" s="52">
        <v>1006.1</v>
      </c>
      <c r="AT24" s="52"/>
      <c r="AU24" s="56">
        <v>1005.5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6</v>
      </c>
      <c r="BG24" s="114">
        <f t="shared" si="20"/>
        <v>30.25</v>
      </c>
      <c r="BH24" s="115">
        <f t="shared" si="21"/>
        <v>32.35</v>
      </c>
      <c r="BI24" s="450"/>
      <c r="BJ24" s="451" t="s">
        <v>308</v>
      </c>
      <c r="BK24" s="451"/>
      <c r="BL24" s="451" t="s">
        <v>285</v>
      </c>
      <c r="BM24" s="451"/>
      <c r="BN24" s="451" t="s">
        <v>285</v>
      </c>
      <c r="BO24" s="451"/>
      <c r="BP24" s="452" t="s">
        <v>285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29.2</v>
      </c>
      <c r="F25" s="78">
        <v>28.2</v>
      </c>
      <c r="G25" s="78">
        <v>28.1</v>
      </c>
      <c r="H25" s="78">
        <v>29.4</v>
      </c>
      <c r="I25" s="78">
        <v>34.1</v>
      </c>
      <c r="J25" s="78">
        <v>36.799999999999997</v>
      </c>
      <c r="K25" s="78">
        <v>36.299999999999997</v>
      </c>
      <c r="L25" s="78">
        <v>33</v>
      </c>
      <c r="M25" s="89">
        <f t="shared" si="0"/>
        <v>31.887500000000003</v>
      </c>
      <c r="N25" s="78">
        <v>27.9</v>
      </c>
      <c r="O25" s="79">
        <v>36.9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300</v>
      </c>
      <c r="W25" s="69" t="s">
        <v>295</v>
      </c>
      <c r="X25" s="69" t="s">
        <v>284</v>
      </c>
      <c r="Y25" s="69" t="s">
        <v>401</v>
      </c>
      <c r="Z25" s="69" t="s">
        <v>290</v>
      </c>
      <c r="AA25" s="69" t="s">
        <v>388</v>
      </c>
      <c r="AB25" s="69" t="s">
        <v>400</v>
      </c>
      <c r="AC25" s="71" t="s">
        <v>290</v>
      </c>
      <c r="AD25" s="72">
        <v>66.83</v>
      </c>
      <c r="AE25" s="72">
        <v>70.819999999999993</v>
      </c>
      <c r="AF25" s="72">
        <v>74.319999999999993</v>
      </c>
      <c r="AG25" s="72">
        <v>73.64</v>
      </c>
      <c r="AH25" s="72">
        <v>59.52</v>
      </c>
      <c r="AI25" s="72">
        <v>53.46</v>
      </c>
      <c r="AJ25" s="72">
        <v>54.62</v>
      </c>
      <c r="AK25" s="72">
        <v>65.599999999999994</v>
      </c>
      <c r="AL25" s="87">
        <f t="shared" si="1"/>
        <v>64.851249999999993</v>
      </c>
      <c r="AM25" s="87">
        <f t="shared" si="2"/>
        <v>53.46</v>
      </c>
      <c r="AN25" s="73">
        <v>1005.2</v>
      </c>
      <c r="AO25" s="72">
        <v>1004.8</v>
      </c>
      <c r="AP25" s="72">
        <v>1003.8</v>
      </c>
      <c r="AQ25" s="72">
        <v>1004.9</v>
      </c>
      <c r="AR25" s="72">
        <v>1005.8</v>
      </c>
      <c r="AS25" s="72">
        <v>1003.7</v>
      </c>
      <c r="AT25" s="72">
        <v>1002.7</v>
      </c>
      <c r="AU25" s="74">
        <v>1003.6</v>
      </c>
      <c r="AV25" s="78">
        <f t="shared" ref="AV25:BC25" si="22">IF(RIGHT(V25,2)="","",IF(RIGHT(V25,2)="LG",0,INT(RIGHT(V25,2))))</f>
        <v>4</v>
      </c>
      <c r="AW25" s="78">
        <f t="shared" si="22"/>
        <v>1</v>
      </c>
      <c r="AX25" s="78">
        <f t="shared" si="22"/>
        <v>0</v>
      </c>
      <c r="AY25" s="78">
        <f t="shared" si="22"/>
        <v>2</v>
      </c>
      <c r="AZ25" s="78">
        <f t="shared" si="22"/>
        <v>2</v>
      </c>
      <c r="BA25" s="78">
        <f t="shared" si="22"/>
        <v>4</v>
      </c>
      <c r="BB25" s="78">
        <f t="shared" si="22"/>
        <v>1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SSW04</v>
      </c>
      <c r="BE25" s="180" t="s">
        <v>299</v>
      </c>
      <c r="BF25" s="184">
        <v>4</v>
      </c>
      <c r="BG25" s="203">
        <f t="shared" si="20"/>
        <v>28.725000000000001</v>
      </c>
      <c r="BH25" s="204">
        <f t="shared" si="21"/>
        <v>35.049999999999997</v>
      </c>
      <c r="BI25" s="453" t="s">
        <v>285</v>
      </c>
      <c r="BJ25" s="454" t="s">
        <v>285</v>
      </c>
      <c r="BK25" s="454" t="s">
        <v>285</v>
      </c>
      <c r="BL25" s="454" t="s">
        <v>287</v>
      </c>
      <c r="BM25" s="454" t="s">
        <v>403</v>
      </c>
      <c r="BN25" s="454" t="s">
        <v>287</v>
      </c>
      <c r="BO25" s="454" t="s">
        <v>397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25.2</v>
      </c>
      <c r="F4" s="41">
        <v>25.2</v>
      </c>
      <c r="G4" s="41">
        <v>25</v>
      </c>
      <c r="H4" s="41">
        <v>25.4</v>
      </c>
      <c r="I4" s="41">
        <v>31</v>
      </c>
      <c r="J4" s="41">
        <v>36</v>
      </c>
      <c r="K4" s="41">
        <v>29.4</v>
      </c>
      <c r="L4" s="41">
        <v>28</v>
      </c>
      <c r="M4" s="88">
        <f t="shared" ref="M4:M25" si="0">IF(COUNT(F4,H4,J4,L4)&gt;=3,AVERAGE(E4:L4),"")</f>
        <v>28.150000000000002</v>
      </c>
      <c r="N4" s="41">
        <v>25</v>
      </c>
      <c r="O4" s="53">
        <v>37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98.82</v>
      </c>
      <c r="AE4" s="52">
        <v>98.82</v>
      </c>
      <c r="AF4" s="52">
        <v>98.81</v>
      </c>
      <c r="AG4" s="52">
        <v>99.41</v>
      </c>
      <c r="AH4" s="52">
        <v>79.8</v>
      </c>
      <c r="AI4" s="52">
        <v>52</v>
      </c>
      <c r="AJ4" s="52">
        <v>70.180000000000007</v>
      </c>
      <c r="AK4" s="52">
        <v>86.83</v>
      </c>
      <c r="AL4" s="54">
        <f t="shared" ref="AL4:AL25" si="1">IF(COUNT(AE4,AG4,AI4,AK4)&gt;2,AVERAGE(AD4:AK4),"")</f>
        <v>85.583750000000023</v>
      </c>
      <c r="AM4" s="54">
        <f t="shared" ref="AM4:AM25" si="2">IF(COUNT(AE4,AG4,AI4,AK4)&gt;2,MIN(AD4:AK4),"")</f>
        <v>52</v>
      </c>
      <c r="AN4" s="55">
        <v>1005.4</v>
      </c>
      <c r="AO4" s="52">
        <v>1005.3</v>
      </c>
      <c r="AP4" s="52">
        <v>1004.7</v>
      </c>
      <c r="AQ4" s="52">
        <v>1005.1</v>
      </c>
      <c r="AR4" s="52">
        <v>1004.9</v>
      </c>
      <c r="AS4" s="52">
        <v>1002.7</v>
      </c>
      <c r="AT4" s="52">
        <v>1002.4</v>
      </c>
      <c r="AU4" s="56">
        <v>1003.9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25.200000000000003</v>
      </c>
      <c r="BH4" s="115">
        <f t="shared" ref="BH4:BH10" si="6">IF(COUNT(J4,L4)&gt;=1,AVERAGE(I4:L4),"")</f>
        <v>31.1</v>
      </c>
      <c r="BI4" s="459" t="s">
        <v>387</v>
      </c>
      <c r="BJ4" s="460" t="s">
        <v>387</v>
      </c>
      <c r="BK4" s="460" t="s">
        <v>387</v>
      </c>
      <c r="BL4" s="460" t="s">
        <v>287</v>
      </c>
      <c r="BM4" s="460" t="s">
        <v>285</v>
      </c>
      <c r="BN4" s="460" t="s">
        <v>287</v>
      </c>
      <c r="BO4" s="460" t="s">
        <v>320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27.3</v>
      </c>
      <c r="G5" s="41"/>
      <c r="H5" s="41">
        <v>28.3</v>
      </c>
      <c r="I5" s="41"/>
      <c r="J5" s="41">
        <v>34.6</v>
      </c>
      <c r="K5" s="41"/>
      <c r="L5" s="41">
        <v>31.5</v>
      </c>
      <c r="M5" s="88">
        <f t="shared" si="0"/>
        <v>30.425000000000001</v>
      </c>
      <c r="N5" s="41">
        <v>27.2</v>
      </c>
      <c r="O5" s="53">
        <v>35.5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355</v>
      </c>
      <c r="X5" s="41"/>
      <c r="Y5" s="41" t="s">
        <v>284</v>
      </c>
      <c r="Z5" s="41"/>
      <c r="AA5" s="41" t="s">
        <v>369</v>
      </c>
      <c r="AB5" s="41"/>
      <c r="AC5" s="37" t="s">
        <v>351</v>
      </c>
      <c r="AD5" s="52"/>
      <c r="AE5" s="52">
        <v>90.46</v>
      </c>
      <c r="AF5" s="52"/>
      <c r="AG5" s="52">
        <v>93.78</v>
      </c>
      <c r="AH5" s="52"/>
      <c r="AI5" s="52">
        <v>62.16</v>
      </c>
      <c r="AJ5" s="52"/>
      <c r="AK5" s="52">
        <v>73.989999999999995</v>
      </c>
      <c r="AL5" s="54">
        <f t="shared" si="1"/>
        <v>80.097499999999997</v>
      </c>
      <c r="AM5" s="54">
        <f t="shared" si="2"/>
        <v>62.16</v>
      </c>
      <c r="AN5" s="55"/>
      <c r="AO5" s="52">
        <v>1005.1</v>
      </c>
      <c r="AP5" s="52"/>
      <c r="AQ5" s="52">
        <v>1005.2</v>
      </c>
      <c r="AR5" s="52"/>
      <c r="AS5" s="52">
        <v>1003.6</v>
      </c>
      <c r="AT5" s="52"/>
      <c r="AU5" s="56">
        <v>1004.1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2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27.8</v>
      </c>
      <c r="BH5" s="115">
        <f t="shared" si="6"/>
        <v>33.049999999999997</v>
      </c>
      <c r="BI5" s="450"/>
      <c r="BJ5" s="451" t="s">
        <v>306</v>
      </c>
      <c r="BK5" s="451"/>
      <c r="BL5" s="451" t="s">
        <v>306</v>
      </c>
      <c r="BM5" s="451"/>
      <c r="BN5" s="451" t="s">
        <v>321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29.8</v>
      </c>
      <c r="G6" s="41"/>
      <c r="H6" s="41">
        <v>29.8</v>
      </c>
      <c r="I6" s="41"/>
      <c r="J6" s="41">
        <v>33.9</v>
      </c>
      <c r="K6" s="41"/>
      <c r="L6" s="41">
        <v>31.2</v>
      </c>
      <c r="M6" s="88">
        <f t="shared" si="0"/>
        <v>31.175000000000001</v>
      </c>
      <c r="N6" s="41">
        <v>29</v>
      </c>
      <c r="O6" s="53">
        <v>34.299999999999997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388</v>
      </c>
      <c r="X6" s="41"/>
      <c r="Y6" s="41" t="s">
        <v>376</v>
      </c>
      <c r="Z6" s="41"/>
      <c r="AA6" s="41" t="s">
        <v>319</v>
      </c>
      <c r="AB6" s="41"/>
      <c r="AC6" s="37" t="s">
        <v>351</v>
      </c>
      <c r="AD6" s="52"/>
      <c r="AE6" s="52">
        <v>75.94</v>
      </c>
      <c r="AF6" s="52"/>
      <c r="AG6" s="52">
        <v>77.31</v>
      </c>
      <c r="AH6" s="52"/>
      <c r="AI6" s="52">
        <v>65.02</v>
      </c>
      <c r="AJ6" s="52"/>
      <c r="AK6" s="52">
        <v>74.38</v>
      </c>
      <c r="AL6" s="54">
        <f t="shared" si="1"/>
        <v>73.162499999999994</v>
      </c>
      <c r="AM6" s="54">
        <f t="shared" si="2"/>
        <v>65.02</v>
      </c>
      <c r="AN6" s="55"/>
      <c r="AO6" s="52">
        <v>1003.4</v>
      </c>
      <c r="AP6" s="52"/>
      <c r="AQ6" s="52">
        <v>1003.2</v>
      </c>
      <c r="AR6" s="52"/>
      <c r="AS6" s="52">
        <v>1003.3</v>
      </c>
      <c r="AT6" s="52"/>
      <c r="AU6" s="56">
        <v>1002.8</v>
      </c>
      <c r="AV6" s="51" t="str">
        <f t="shared" si="3"/>
        <v/>
      </c>
      <c r="AW6" s="51">
        <f t="shared" si="3"/>
        <v>4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E04</v>
      </c>
      <c r="BE6" s="177" t="s">
        <v>389</v>
      </c>
      <c r="BF6" s="181">
        <v>4</v>
      </c>
      <c r="BG6" s="114">
        <f t="shared" si="5"/>
        <v>29.8</v>
      </c>
      <c r="BH6" s="115">
        <f t="shared" si="6"/>
        <v>32.549999999999997</v>
      </c>
      <c r="BI6" s="450"/>
      <c r="BJ6" s="451" t="s">
        <v>285</v>
      </c>
      <c r="BK6" s="451"/>
      <c r="BL6" s="451" t="s">
        <v>287</v>
      </c>
      <c r="BM6" s="451"/>
      <c r="BN6" s="451" t="s">
        <v>285</v>
      </c>
      <c r="BO6" s="451"/>
      <c r="BP6" s="452" t="s">
        <v>320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26.8</v>
      </c>
      <c r="G7" s="51"/>
      <c r="H7" s="51">
        <v>28</v>
      </c>
      <c r="I7" s="51"/>
      <c r="J7" s="51">
        <v>35.4</v>
      </c>
      <c r="K7" s="51"/>
      <c r="L7" s="51">
        <v>30.7</v>
      </c>
      <c r="M7" s="88">
        <f t="shared" si="0"/>
        <v>30.224999999999998</v>
      </c>
      <c r="N7" s="51">
        <v>26.3</v>
      </c>
      <c r="O7" s="76">
        <v>36.5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376</v>
      </c>
      <c r="AB7" s="41"/>
      <c r="AC7" s="37" t="s">
        <v>284</v>
      </c>
      <c r="AD7" s="52"/>
      <c r="AE7" s="52">
        <v>91.51</v>
      </c>
      <c r="AF7" s="52"/>
      <c r="AG7" s="52">
        <v>92.12</v>
      </c>
      <c r="AH7" s="52"/>
      <c r="AI7" s="52">
        <v>60.17</v>
      </c>
      <c r="AJ7" s="52"/>
      <c r="AK7" s="52">
        <v>77.44</v>
      </c>
      <c r="AL7" s="54">
        <f t="shared" si="1"/>
        <v>80.31</v>
      </c>
      <c r="AM7" s="54">
        <f t="shared" si="2"/>
        <v>60.17</v>
      </c>
      <c r="AN7" s="55"/>
      <c r="AO7" s="52">
        <v>1004.9</v>
      </c>
      <c r="AP7" s="52"/>
      <c r="AQ7" s="52">
        <v>1004.9</v>
      </c>
      <c r="AR7" s="52"/>
      <c r="AS7" s="52">
        <v>1002.9</v>
      </c>
      <c r="AT7" s="52"/>
      <c r="AU7" s="56">
        <v>1003.1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E01</v>
      </c>
      <c r="BE7" s="177" t="s">
        <v>389</v>
      </c>
      <c r="BF7" s="181">
        <v>1</v>
      </c>
      <c r="BG7" s="114">
        <f t="shared" si="5"/>
        <v>27.4</v>
      </c>
      <c r="BH7" s="115">
        <f t="shared" si="6"/>
        <v>33.049999999999997</v>
      </c>
      <c r="BI7" s="450"/>
      <c r="BJ7" s="451" t="s">
        <v>309</v>
      </c>
      <c r="BK7" s="451"/>
      <c r="BL7" s="451" t="s">
        <v>308</v>
      </c>
      <c r="BM7" s="451"/>
      <c r="BN7" s="451" t="s">
        <v>331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28.3</v>
      </c>
      <c r="F8" s="51">
        <v>27.6</v>
      </c>
      <c r="G8" s="51">
        <v>27.5</v>
      </c>
      <c r="H8" s="51">
        <v>28.4</v>
      </c>
      <c r="I8" s="51">
        <v>33</v>
      </c>
      <c r="J8" s="51">
        <v>35.200000000000003</v>
      </c>
      <c r="K8" s="51">
        <v>33.9</v>
      </c>
      <c r="L8" s="51">
        <v>31.3</v>
      </c>
      <c r="M8" s="88">
        <f t="shared" si="0"/>
        <v>30.650000000000002</v>
      </c>
      <c r="N8" s="51">
        <v>27.4</v>
      </c>
      <c r="O8" s="76">
        <v>35.6</v>
      </c>
      <c r="P8" s="41" t="s">
        <v>301</v>
      </c>
      <c r="Q8" s="41" t="s">
        <v>301</v>
      </c>
      <c r="R8" s="41" t="s">
        <v>301</v>
      </c>
      <c r="S8" s="41">
        <v>0</v>
      </c>
      <c r="T8" s="38">
        <v>0</v>
      </c>
      <c r="U8" s="41">
        <v>0</v>
      </c>
      <c r="V8" s="41" t="s">
        <v>355</v>
      </c>
      <c r="W8" s="41" t="s">
        <v>390</v>
      </c>
      <c r="X8" s="41" t="s">
        <v>384</v>
      </c>
      <c r="Y8" s="41" t="s">
        <v>390</v>
      </c>
      <c r="Z8" s="41" t="s">
        <v>315</v>
      </c>
      <c r="AA8" s="41" t="s">
        <v>330</v>
      </c>
      <c r="AB8" s="41" t="s">
        <v>345</v>
      </c>
      <c r="AC8" s="37" t="s">
        <v>292</v>
      </c>
      <c r="AD8" s="52">
        <v>84.32</v>
      </c>
      <c r="AE8" s="52">
        <v>87.31</v>
      </c>
      <c r="AF8" s="52">
        <v>87.83</v>
      </c>
      <c r="AG8" s="52">
        <v>87.38</v>
      </c>
      <c r="AH8" s="52">
        <v>61.44</v>
      </c>
      <c r="AI8" s="52">
        <v>57</v>
      </c>
      <c r="AJ8" s="52">
        <v>59.12</v>
      </c>
      <c r="AK8" s="52">
        <v>71.37</v>
      </c>
      <c r="AL8" s="54">
        <f t="shared" si="1"/>
        <v>74.471249999999998</v>
      </c>
      <c r="AM8" s="54">
        <f t="shared" si="2"/>
        <v>57</v>
      </c>
      <c r="AN8" s="55">
        <v>1004.4</v>
      </c>
      <c r="AO8" s="52">
        <v>1004.6</v>
      </c>
      <c r="AP8" s="52">
        <v>1003.6</v>
      </c>
      <c r="AQ8" s="52">
        <v>1004.5</v>
      </c>
      <c r="AR8" s="52">
        <v>1004.3</v>
      </c>
      <c r="AS8" s="52">
        <v>1003</v>
      </c>
      <c r="AT8" s="52">
        <v>1001.6</v>
      </c>
      <c r="AU8" s="56">
        <v>1003.1</v>
      </c>
      <c r="AV8" s="51">
        <f t="shared" si="3"/>
        <v>1</v>
      </c>
      <c r="AW8" s="51">
        <f t="shared" si="3"/>
        <v>1</v>
      </c>
      <c r="AX8" s="51">
        <f t="shared" si="3"/>
        <v>4</v>
      </c>
      <c r="AY8" s="51">
        <f t="shared" si="3"/>
        <v>1</v>
      </c>
      <c r="AZ8" s="51">
        <f t="shared" si="3"/>
        <v>3</v>
      </c>
      <c r="BA8" s="51">
        <f t="shared" si="3"/>
        <v>3</v>
      </c>
      <c r="BB8" s="51">
        <f t="shared" si="3"/>
        <v>5</v>
      </c>
      <c r="BC8" s="51">
        <f t="shared" si="3"/>
        <v>2</v>
      </c>
      <c r="BD8" s="51" t="str">
        <f t="shared" si="4"/>
        <v>SSE05</v>
      </c>
      <c r="BE8" s="177" t="s">
        <v>294</v>
      </c>
      <c r="BF8" s="181">
        <v>5</v>
      </c>
      <c r="BG8" s="114">
        <f t="shared" si="5"/>
        <v>27.950000000000003</v>
      </c>
      <c r="BH8" s="115">
        <f t="shared" si="6"/>
        <v>33.35</v>
      </c>
      <c r="BI8" s="450" t="s">
        <v>287</v>
      </c>
      <c r="BJ8" s="451" t="s">
        <v>306</v>
      </c>
      <c r="BK8" s="451" t="s">
        <v>306</v>
      </c>
      <c r="BL8" s="451" t="s">
        <v>287</v>
      </c>
      <c r="BM8" s="451" t="s">
        <v>366</v>
      </c>
      <c r="BN8" s="451" t="s">
        <v>287</v>
      </c>
      <c r="BO8" s="451" t="s">
        <v>324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</v>
      </c>
      <c r="G9" s="51"/>
      <c r="H9" s="51">
        <v>28.6</v>
      </c>
      <c r="I9" s="51"/>
      <c r="J9" s="51">
        <v>35.4</v>
      </c>
      <c r="K9" s="51"/>
      <c r="L9" s="51">
        <v>30.1</v>
      </c>
      <c r="M9" s="88">
        <f t="shared" si="0"/>
        <v>30.524999999999999</v>
      </c>
      <c r="N9" s="51">
        <v>27.2</v>
      </c>
      <c r="O9" s="76">
        <v>37.299999999999997</v>
      </c>
      <c r="P9" s="41" t="s">
        <v>301</v>
      </c>
      <c r="Q9" s="41" t="s">
        <v>301</v>
      </c>
      <c r="R9" s="41" t="s">
        <v>301</v>
      </c>
      <c r="S9" s="41">
        <v>2</v>
      </c>
      <c r="T9" s="38">
        <v>1.8</v>
      </c>
      <c r="U9" s="41">
        <v>1.8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92.12</v>
      </c>
      <c r="AF9" s="52"/>
      <c r="AG9" s="52">
        <v>90.55</v>
      </c>
      <c r="AH9" s="52"/>
      <c r="AI9" s="52">
        <v>57.73</v>
      </c>
      <c r="AJ9" s="52"/>
      <c r="AK9" s="52">
        <v>90.12</v>
      </c>
      <c r="AL9" s="54">
        <f t="shared" si="1"/>
        <v>82.63</v>
      </c>
      <c r="AM9" s="54">
        <f t="shared" si="2"/>
        <v>57.73</v>
      </c>
      <c r="AN9" s="55"/>
      <c r="AO9" s="52">
        <v>1004.7</v>
      </c>
      <c r="AP9" s="52"/>
      <c r="AQ9" s="52">
        <v>1004.7</v>
      </c>
      <c r="AR9" s="52"/>
      <c r="AS9" s="52">
        <v>1003.7</v>
      </c>
      <c r="AT9" s="52"/>
      <c r="AU9" s="56">
        <v>1003.5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28.3</v>
      </c>
      <c r="BH9" s="115">
        <f t="shared" si="6"/>
        <v>32.75</v>
      </c>
      <c r="BI9" s="450"/>
      <c r="BJ9" s="451" t="s">
        <v>331</v>
      </c>
      <c r="BK9" s="451"/>
      <c r="BL9" s="451" t="s">
        <v>285</v>
      </c>
      <c r="BM9" s="451"/>
      <c r="BN9" s="451" t="s">
        <v>339</v>
      </c>
      <c r="BO9" s="451"/>
      <c r="BP9" s="452" t="s">
        <v>309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30.9</v>
      </c>
      <c r="G10" s="51"/>
      <c r="H10" s="51">
        <v>29.5</v>
      </c>
      <c r="I10" s="51"/>
      <c r="J10" s="51">
        <v>37.5</v>
      </c>
      <c r="K10" s="51"/>
      <c r="L10" s="51">
        <v>31.2</v>
      </c>
      <c r="M10" s="88">
        <f t="shared" si="0"/>
        <v>32.274999999999999</v>
      </c>
      <c r="N10" s="51">
        <v>28.8</v>
      </c>
      <c r="O10" s="76">
        <v>38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315</v>
      </c>
      <c r="AB10" s="41"/>
      <c r="AC10" s="37" t="s">
        <v>330</v>
      </c>
      <c r="AD10" s="52"/>
      <c r="AE10" s="52">
        <v>67.16</v>
      </c>
      <c r="AF10" s="52"/>
      <c r="AG10" s="52">
        <v>80.069999999999993</v>
      </c>
      <c r="AH10" s="52"/>
      <c r="AI10" s="52">
        <v>50.25</v>
      </c>
      <c r="AJ10" s="52"/>
      <c r="AK10" s="52">
        <v>77.06</v>
      </c>
      <c r="AL10" s="54">
        <f t="shared" si="1"/>
        <v>68.634999999999991</v>
      </c>
      <c r="AM10" s="54">
        <f t="shared" si="2"/>
        <v>50.25</v>
      </c>
      <c r="AN10" s="55"/>
      <c r="AO10" s="52">
        <v>1004.7</v>
      </c>
      <c r="AP10" s="52"/>
      <c r="AQ10" s="52">
        <v>1004.5</v>
      </c>
      <c r="AR10" s="52"/>
      <c r="AS10" s="52">
        <v>1003.8</v>
      </c>
      <c r="AT10" s="52"/>
      <c r="AU10" s="56">
        <v>1002.7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3</v>
      </c>
      <c r="BD10" s="51" t="str">
        <f t="shared" si="4"/>
        <v>SSW03</v>
      </c>
      <c r="BE10" s="177" t="s">
        <v>299</v>
      </c>
      <c r="BF10" s="181">
        <v>3</v>
      </c>
      <c r="BG10" s="114">
        <f t="shared" si="5"/>
        <v>30.2</v>
      </c>
      <c r="BH10" s="115">
        <f t="shared" si="6"/>
        <v>34.35</v>
      </c>
      <c r="BI10" s="450"/>
      <c r="BJ10" s="451" t="s">
        <v>306</v>
      </c>
      <c r="BK10" s="451"/>
      <c r="BL10" s="451" t="s">
        <v>287</v>
      </c>
      <c r="BM10" s="451"/>
      <c r="BN10" s="451" t="s">
        <v>339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28.6</v>
      </c>
      <c r="G11" s="51"/>
      <c r="H11" s="51">
        <v>29.3</v>
      </c>
      <c r="I11" s="51"/>
      <c r="J11" s="51">
        <v>33.799999999999997</v>
      </c>
      <c r="K11" s="51"/>
      <c r="L11" s="51">
        <v>30.8</v>
      </c>
      <c r="M11" s="88">
        <f t="shared" si="0"/>
        <v>30.625</v>
      </c>
      <c r="N11" s="51">
        <v>27.8</v>
      </c>
      <c r="O11" s="76">
        <v>34.200000000000003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284</v>
      </c>
      <c r="X11" s="41"/>
      <c r="Y11" s="41" t="s">
        <v>326</v>
      </c>
      <c r="Z11" s="41"/>
      <c r="AA11" s="41" t="s">
        <v>347</v>
      </c>
      <c r="AB11" s="41"/>
      <c r="AC11" s="37" t="s">
        <v>336</v>
      </c>
      <c r="AD11" s="52"/>
      <c r="AE11" s="52">
        <v>84.35</v>
      </c>
      <c r="AF11" s="52"/>
      <c r="AG11" s="52">
        <v>85.43</v>
      </c>
      <c r="AH11" s="52"/>
      <c r="AI11" s="52">
        <v>64.989999999999995</v>
      </c>
      <c r="AJ11" s="52"/>
      <c r="AK11" s="52">
        <v>73.88</v>
      </c>
      <c r="AL11" s="54">
        <f t="shared" ref="AL11" si="7">IF(COUNT(AE11,AG11,AI11,AK11)&gt;2,AVERAGE(AD11:AK11),"")</f>
        <v>77.162499999999994</v>
      </c>
      <c r="AM11" s="54">
        <f t="shared" ref="AM11" si="8">IF(COUNT(AE11,AG11,AI11,AK11)&gt;2,MIN(AD11:AK11),"")</f>
        <v>64.989999999999995</v>
      </c>
      <c r="AN11" s="55"/>
      <c r="AO11" s="52">
        <v>1004.7</v>
      </c>
      <c r="AP11" s="52"/>
      <c r="AQ11" s="52">
        <v>1004.9</v>
      </c>
      <c r="AR11" s="52"/>
      <c r="AS11" s="52">
        <v>1004</v>
      </c>
      <c r="AT11" s="52"/>
      <c r="AU11" s="56">
        <v>1004.2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8" t="s">
        <v>348</v>
      </c>
      <c r="BF11" s="182">
        <v>3</v>
      </c>
      <c r="BG11" s="112">
        <f t="shared" ref="BG11" si="9">IF(COUNT(F11,H11)&gt;=1,AVERAGE(E11:H11),"")</f>
        <v>28.950000000000003</v>
      </c>
      <c r="BH11" s="113">
        <f t="shared" ref="BH11" si="10">IF(COUNT(J11,L11)&gt;=1,AVERAGE(I11:L11),"")</f>
        <v>32.299999999999997</v>
      </c>
      <c r="BI11" s="462"/>
      <c r="BJ11" s="463" t="s">
        <v>339</v>
      </c>
      <c r="BK11" s="463"/>
      <c r="BL11" s="463" t="s">
        <v>339</v>
      </c>
      <c r="BM11" s="463"/>
      <c r="BN11" s="463" t="s">
        <v>339</v>
      </c>
      <c r="BO11" s="463"/>
      <c r="BP11" s="464" t="s">
        <v>287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27.1</v>
      </c>
      <c r="G12" s="84"/>
      <c r="H12" s="84">
        <v>26.8</v>
      </c>
      <c r="I12" s="84"/>
      <c r="J12" s="84">
        <v>35.299999999999997</v>
      </c>
      <c r="K12" s="84"/>
      <c r="L12" s="84">
        <v>29.3</v>
      </c>
      <c r="M12" s="100">
        <f t="shared" si="0"/>
        <v>29.625</v>
      </c>
      <c r="N12" s="84">
        <v>25.4</v>
      </c>
      <c r="O12" s="85">
        <v>36.200000000000003</v>
      </c>
      <c r="P12" s="57" t="s">
        <v>301</v>
      </c>
      <c r="Q12" s="57" t="s">
        <v>301</v>
      </c>
      <c r="R12" s="57" t="s">
        <v>301</v>
      </c>
      <c r="S12" s="57">
        <v>2</v>
      </c>
      <c r="T12" s="58">
        <v>2.4</v>
      </c>
      <c r="U12" s="57">
        <v>2.4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91.53</v>
      </c>
      <c r="AF12" s="60"/>
      <c r="AG12" s="60">
        <v>91.51</v>
      </c>
      <c r="AH12" s="60"/>
      <c r="AI12" s="60">
        <v>56.35</v>
      </c>
      <c r="AJ12" s="60"/>
      <c r="AK12" s="60">
        <v>90.06</v>
      </c>
      <c r="AL12" s="101">
        <f t="shared" si="1"/>
        <v>82.362500000000011</v>
      </c>
      <c r="AM12" s="101">
        <f t="shared" si="2"/>
        <v>56.35</v>
      </c>
      <c r="AN12" s="61"/>
      <c r="AO12" s="60">
        <v>1006.3</v>
      </c>
      <c r="AP12" s="60"/>
      <c r="AQ12" s="60">
        <v>1006.4</v>
      </c>
      <c r="AR12" s="60"/>
      <c r="AS12" s="60">
        <v>1004.2</v>
      </c>
      <c r="AT12" s="60"/>
      <c r="AU12" s="62">
        <v>1004.2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26.950000000000003</v>
      </c>
      <c r="BH12" s="115">
        <f t="shared" ref="BH12:BH25" si="21">IF(COUNT(J12,L12)&gt;=1,AVERAGE(I12:L12),"")</f>
        <v>32.299999999999997</v>
      </c>
      <c r="BI12" s="465"/>
      <c r="BJ12" s="466" t="s">
        <v>287</v>
      </c>
      <c r="BK12" s="466"/>
      <c r="BL12" s="466" t="s">
        <v>306</v>
      </c>
      <c r="BM12" s="466"/>
      <c r="BN12" s="466" t="s">
        <v>287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28.2</v>
      </c>
      <c r="F13" s="51">
        <v>26.2</v>
      </c>
      <c r="G13" s="51">
        <v>25.6</v>
      </c>
      <c r="H13" s="51">
        <v>26.1</v>
      </c>
      <c r="I13" s="51">
        <v>31.4</v>
      </c>
      <c r="J13" s="51">
        <v>36.200000000000003</v>
      </c>
      <c r="K13" s="51">
        <v>35.9</v>
      </c>
      <c r="L13" s="51">
        <v>33.200000000000003</v>
      </c>
      <c r="M13" s="88">
        <f t="shared" si="0"/>
        <v>30.35</v>
      </c>
      <c r="N13" s="51">
        <v>25.5</v>
      </c>
      <c r="O13" s="76">
        <v>37.1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323</v>
      </c>
      <c r="X13" s="41" t="s">
        <v>284</v>
      </c>
      <c r="Y13" s="41" t="s">
        <v>352</v>
      </c>
      <c r="Z13" s="41" t="s">
        <v>352</v>
      </c>
      <c r="AA13" s="41" t="s">
        <v>355</v>
      </c>
      <c r="AB13" s="41" t="s">
        <v>284</v>
      </c>
      <c r="AC13" s="37" t="s">
        <v>284</v>
      </c>
      <c r="AD13" s="52">
        <v>78.010000000000005</v>
      </c>
      <c r="AE13" s="52">
        <v>87.72</v>
      </c>
      <c r="AF13" s="52">
        <v>91.44</v>
      </c>
      <c r="AG13" s="52">
        <v>91.47</v>
      </c>
      <c r="AH13" s="52">
        <v>62.58</v>
      </c>
      <c r="AI13" s="52">
        <v>47</v>
      </c>
      <c r="AJ13" s="52">
        <v>44.97</v>
      </c>
      <c r="AK13" s="52">
        <v>50.99</v>
      </c>
      <c r="AL13" s="54">
        <f t="shared" si="1"/>
        <v>69.272499999999994</v>
      </c>
      <c r="AM13" s="54">
        <f t="shared" si="2"/>
        <v>44.97</v>
      </c>
      <c r="AN13" s="55">
        <v>1004.6</v>
      </c>
      <c r="AO13" s="52">
        <v>1005.5</v>
      </c>
      <c r="AP13" s="52">
        <v>1005.3</v>
      </c>
      <c r="AQ13" s="52">
        <v>1006.1</v>
      </c>
      <c r="AR13" s="52">
        <v>1006.3</v>
      </c>
      <c r="AS13" s="52">
        <v>1004.2</v>
      </c>
      <c r="AT13" s="52">
        <v>1002.1</v>
      </c>
      <c r="AU13" s="56">
        <v>1002.8</v>
      </c>
      <c r="AV13" s="51">
        <f t="shared" si="11"/>
        <v>0</v>
      </c>
      <c r="AW13" s="51">
        <f t="shared" si="12"/>
        <v>1</v>
      </c>
      <c r="AX13" s="51">
        <f t="shared" si="13"/>
        <v>0</v>
      </c>
      <c r="AY13" s="51">
        <f t="shared" si="14"/>
        <v>1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W01</v>
      </c>
      <c r="BE13" s="177" t="s">
        <v>317</v>
      </c>
      <c r="BF13" s="181">
        <v>1</v>
      </c>
      <c r="BG13" s="114">
        <f t="shared" si="20"/>
        <v>26.524999999999999</v>
      </c>
      <c r="BH13" s="115">
        <f t="shared" si="21"/>
        <v>34.174999999999997</v>
      </c>
      <c r="BI13" s="450" t="s">
        <v>321</v>
      </c>
      <c r="BJ13" s="451" t="s">
        <v>321</v>
      </c>
      <c r="BK13" s="451" t="s">
        <v>310</v>
      </c>
      <c r="BL13" s="451" t="s">
        <v>331</v>
      </c>
      <c r="BM13" s="451" t="s">
        <v>289</v>
      </c>
      <c r="BN13" s="451" t="s">
        <v>321</v>
      </c>
      <c r="BO13" s="451" t="s">
        <v>321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28.7</v>
      </c>
      <c r="G14" s="51"/>
      <c r="H14" s="51">
        <v>28.2</v>
      </c>
      <c r="I14" s="51"/>
      <c r="J14" s="51">
        <v>36.200000000000003</v>
      </c>
      <c r="K14" s="51"/>
      <c r="L14" s="51">
        <v>31.3</v>
      </c>
      <c r="M14" s="88">
        <f t="shared" si="0"/>
        <v>31.099999999999998</v>
      </c>
      <c r="N14" s="51">
        <v>27.3</v>
      </c>
      <c r="O14" s="76">
        <v>37.6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302</v>
      </c>
      <c r="AB14" s="41"/>
      <c r="AC14" s="37" t="s">
        <v>284</v>
      </c>
      <c r="AD14" s="52"/>
      <c r="AE14" s="52">
        <v>87.41</v>
      </c>
      <c r="AF14" s="52"/>
      <c r="AG14" s="52">
        <v>86.85</v>
      </c>
      <c r="AH14" s="52"/>
      <c r="AI14" s="52">
        <v>53.95</v>
      </c>
      <c r="AJ14" s="52"/>
      <c r="AK14" s="52">
        <v>72.66</v>
      </c>
      <c r="AL14" s="54">
        <f t="shared" si="1"/>
        <v>75.217500000000001</v>
      </c>
      <c r="AM14" s="54">
        <f t="shared" si="2"/>
        <v>53.95</v>
      </c>
      <c r="AN14" s="55"/>
      <c r="AO14" s="52">
        <v>1005.4</v>
      </c>
      <c r="AP14" s="52"/>
      <c r="AQ14" s="52">
        <v>1005.6</v>
      </c>
      <c r="AR14" s="52"/>
      <c r="AS14" s="52">
        <v>1002.3</v>
      </c>
      <c r="AT14" s="52"/>
      <c r="AU14" s="56">
        <v>1002.2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SE01</v>
      </c>
      <c r="BE14" s="177" t="s">
        <v>303</v>
      </c>
      <c r="BF14" s="181">
        <v>1</v>
      </c>
      <c r="BG14" s="114">
        <f t="shared" si="20"/>
        <v>28.45</v>
      </c>
      <c r="BH14" s="115">
        <f t="shared" si="21"/>
        <v>33.75</v>
      </c>
      <c r="BI14" s="450"/>
      <c r="BJ14" s="451" t="s">
        <v>289</v>
      </c>
      <c r="BK14" s="451"/>
      <c r="BL14" s="451" t="s">
        <v>310</v>
      </c>
      <c r="BM14" s="451"/>
      <c r="BN14" s="451" t="s">
        <v>310</v>
      </c>
      <c r="BO14" s="451"/>
      <c r="BP14" s="452" t="s">
        <v>331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28.2</v>
      </c>
      <c r="G15" s="51"/>
      <c r="H15" s="51">
        <v>26.4</v>
      </c>
      <c r="I15" s="51"/>
      <c r="J15" s="51">
        <v>37.200000000000003</v>
      </c>
      <c r="K15" s="51"/>
      <c r="L15" s="51">
        <v>32.299999999999997</v>
      </c>
      <c r="M15" s="88">
        <f t="shared" si="0"/>
        <v>31.024999999999999</v>
      </c>
      <c r="N15" s="51">
        <v>26.2</v>
      </c>
      <c r="O15" s="76">
        <v>38.200000000000003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354</v>
      </c>
      <c r="AB15" s="41"/>
      <c r="AC15" s="37" t="s">
        <v>284</v>
      </c>
      <c r="AD15" s="52"/>
      <c r="AE15" s="52">
        <v>82.82</v>
      </c>
      <c r="AF15" s="52"/>
      <c r="AG15" s="52">
        <v>84.62</v>
      </c>
      <c r="AH15" s="52"/>
      <c r="AI15" s="52">
        <v>45.58</v>
      </c>
      <c r="AJ15" s="52"/>
      <c r="AK15" s="52">
        <v>67.040000000000006</v>
      </c>
      <c r="AL15" s="54">
        <f t="shared" si="1"/>
        <v>70.015000000000001</v>
      </c>
      <c r="AM15" s="54">
        <f t="shared" si="2"/>
        <v>45.58</v>
      </c>
      <c r="AN15" s="55"/>
      <c r="AO15" s="52">
        <v>1003</v>
      </c>
      <c r="AP15" s="52"/>
      <c r="AQ15" s="52">
        <v>1002.9</v>
      </c>
      <c r="AR15" s="52"/>
      <c r="AS15" s="52">
        <v>1001.5</v>
      </c>
      <c r="AT15" s="52"/>
      <c r="AU15" s="56">
        <v>1000.7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0</v>
      </c>
      <c r="BD15" s="51" t="str">
        <f t="shared" si="19"/>
        <v>NW02</v>
      </c>
      <c r="BE15" s="177" t="s">
        <v>342</v>
      </c>
      <c r="BF15" s="181">
        <v>2</v>
      </c>
      <c r="BG15" s="114">
        <f t="shared" si="20"/>
        <v>27.299999999999997</v>
      </c>
      <c r="BH15" s="115">
        <f t="shared" si="21"/>
        <v>34.75</v>
      </c>
      <c r="BI15" s="450"/>
      <c r="BJ15" s="451" t="s">
        <v>314</v>
      </c>
      <c r="BK15" s="451"/>
      <c r="BL15" s="451" t="s">
        <v>310</v>
      </c>
      <c r="BM15" s="451"/>
      <c r="BN15" s="451" t="s">
        <v>332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</v>
      </c>
      <c r="G16" s="51"/>
      <c r="H16" s="51">
        <v>27.9</v>
      </c>
      <c r="I16" s="51"/>
      <c r="J16" s="51">
        <v>36.200000000000003</v>
      </c>
      <c r="K16" s="51"/>
      <c r="L16" s="51">
        <v>33.700000000000003</v>
      </c>
      <c r="M16" s="88">
        <f t="shared" si="0"/>
        <v>31.45</v>
      </c>
      <c r="N16" s="51">
        <v>27.2</v>
      </c>
      <c r="O16" s="76">
        <v>37.299999999999997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390</v>
      </c>
      <c r="Z16" s="41"/>
      <c r="AA16" s="41" t="s">
        <v>395</v>
      </c>
      <c r="AB16" s="41"/>
      <c r="AC16" s="37" t="s">
        <v>313</v>
      </c>
      <c r="AD16" s="52"/>
      <c r="AE16" s="52">
        <v>85.3</v>
      </c>
      <c r="AF16" s="52"/>
      <c r="AG16" s="52">
        <v>83.78</v>
      </c>
      <c r="AH16" s="52"/>
      <c r="AI16" s="52">
        <v>49.92</v>
      </c>
      <c r="AJ16" s="52"/>
      <c r="AK16" s="52">
        <v>55.3</v>
      </c>
      <c r="AL16" s="54">
        <f t="shared" si="1"/>
        <v>68.575000000000003</v>
      </c>
      <c r="AM16" s="54">
        <f t="shared" si="2"/>
        <v>49.92</v>
      </c>
      <c r="AN16" s="55"/>
      <c r="AO16" s="52">
        <v>1006.3</v>
      </c>
      <c r="AP16" s="52"/>
      <c r="AQ16" s="52">
        <v>1006.3</v>
      </c>
      <c r="AR16" s="52"/>
      <c r="AS16" s="52">
        <v>1005.9</v>
      </c>
      <c r="AT16" s="52"/>
      <c r="AU16" s="56">
        <v>1004.2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3</v>
      </c>
      <c r="BB16" s="51" t="str">
        <f t="shared" si="17"/>
        <v/>
      </c>
      <c r="BC16" s="51">
        <f t="shared" si="18"/>
        <v>2</v>
      </c>
      <c r="BD16" s="51" t="str">
        <f t="shared" si="19"/>
        <v>WNW03</v>
      </c>
      <c r="BE16" s="177" t="s">
        <v>393</v>
      </c>
      <c r="BF16" s="181">
        <v>3</v>
      </c>
      <c r="BG16" s="114">
        <f t="shared" si="20"/>
        <v>27.95</v>
      </c>
      <c r="BH16" s="115">
        <f t="shared" si="21"/>
        <v>34.950000000000003</v>
      </c>
      <c r="BI16" s="450"/>
      <c r="BJ16" s="451" t="s">
        <v>312</v>
      </c>
      <c r="BK16" s="451"/>
      <c r="BL16" s="451" t="s">
        <v>331</v>
      </c>
      <c r="BM16" s="451"/>
      <c r="BN16" s="451" t="s">
        <v>321</v>
      </c>
      <c r="BO16" s="451"/>
      <c r="BP16" s="452" t="s">
        <v>310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30.5</v>
      </c>
      <c r="F17" s="51">
        <v>29.4</v>
      </c>
      <c r="G17" s="51">
        <v>29.2</v>
      </c>
      <c r="H17" s="51">
        <v>29.8</v>
      </c>
      <c r="I17" s="51">
        <v>33.5</v>
      </c>
      <c r="J17" s="51">
        <v>35.9</v>
      </c>
      <c r="K17" s="51">
        <v>33.799999999999997</v>
      </c>
      <c r="L17" s="51">
        <v>32.299999999999997</v>
      </c>
      <c r="M17" s="88">
        <f t="shared" si="0"/>
        <v>31.799999999999997</v>
      </c>
      <c r="N17" s="51">
        <v>28.5</v>
      </c>
      <c r="O17" s="76">
        <v>37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333</v>
      </c>
      <c r="W17" s="41" t="s">
        <v>391</v>
      </c>
      <c r="X17" s="41" t="s">
        <v>319</v>
      </c>
      <c r="Y17" s="41" t="s">
        <v>313</v>
      </c>
      <c r="Z17" s="41" t="s">
        <v>338</v>
      </c>
      <c r="AA17" s="41" t="s">
        <v>298</v>
      </c>
      <c r="AB17" s="41" t="s">
        <v>307</v>
      </c>
      <c r="AC17" s="37" t="s">
        <v>290</v>
      </c>
      <c r="AD17" s="52">
        <v>69.55</v>
      </c>
      <c r="AE17" s="52">
        <v>77.709999999999994</v>
      </c>
      <c r="AF17" s="52">
        <v>79.56</v>
      </c>
      <c r="AG17" s="52">
        <v>80.59</v>
      </c>
      <c r="AH17" s="52">
        <v>64.55</v>
      </c>
      <c r="AI17" s="52">
        <v>53.24</v>
      </c>
      <c r="AJ17" s="52">
        <v>59.81</v>
      </c>
      <c r="AK17" s="52">
        <v>65.849999999999994</v>
      </c>
      <c r="AL17" s="54">
        <f t="shared" si="1"/>
        <v>68.857500000000002</v>
      </c>
      <c r="AM17" s="54">
        <f t="shared" si="2"/>
        <v>53.24</v>
      </c>
      <c r="AN17" s="55">
        <v>1004.8</v>
      </c>
      <c r="AO17" s="52">
        <v>1004.7</v>
      </c>
      <c r="AP17" s="52">
        <v>1003.9</v>
      </c>
      <c r="AQ17" s="52">
        <v>1005.2</v>
      </c>
      <c r="AR17" s="52">
        <v>1005.4</v>
      </c>
      <c r="AS17" s="52">
        <v>1003.7</v>
      </c>
      <c r="AT17" s="52">
        <v>1002</v>
      </c>
      <c r="AU17" s="56">
        <v>1003.4</v>
      </c>
      <c r="AV17" s="51">
        <f t="shared" si="11"/>
        <v>4</v>
      </c>
      <c r="AW17" s="51">
        <f t="shared" si="12"/>
        <v>1</v>
      </c>
      <c r="AX17" s="51">
        <f t="shared" si="13"/>
        <v>1</v>
      </c>
      <c r="AY17" s="51">
        <f t="shared" si="14"/>
        <v>2</v>
      </c>
      <c r="AZ17" s="51">
        <f t="shared" si="15"/>
        <v>3</v>
      </c>
      <c r="BA17" s="51">
        <f t="shared" si="16"/>
        <v>2</v>
      </c>
      <c r="BB17" s="51">
        <f t="shared" si="17"/>
        <v>4</v>
      </c>
      <c r="BC17" s="51">
        <f t="shared" si="18"/>
        <v>2</v>
      </c>
      <c r="BD17" s="51" t="str">
        <f t="shared" si="19"/>
        <v>SW04</v>
      </c>
      <c r="BE17" s="177" t="s">
        <v>297</v>
      </c>
      <c r="BF17" s="181">
        <v>4</v>
      </c>
      <c r="BG17" s="114">
        <f t="shared" si="20"/>
        <v>29.724999999999998</v>
      </c>
      <c r="BH17" s="115">
        <f t="shared" si="21"/>
        <v>33.875</v>
      </c>
      <c r="BI17" s="450" t="s">
        <v>321</v>
      </c>
      <c r="BJ17" s="451" t="s">
        <v>312</v>
      </c>
      <c r="BK17" s="451" t="s">
        <v>293</v>
      </c>
      <c r="BL17" s="451" t="s">
        <v>321</v>
      </c>
      <c r="BM17" s="451" t="s">
        <v>321</v>
      </c>
      <c r="BN17" s="451" t="s">
        <v>366</v>
      </c>
      <c r="BO17" s="451" t="s">
        <v>397</v>
      </c>
      <c r="BP17" s="452" t="s">
        <v>396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30.1</v>
      </c>
      <c r="G18" s="51"/>
      <c r="H18" s="51">
        <v>30</v>
      </c>
      <c r="I18" s="51"/>
      <c r="J18" s="51">
        <v>36.9</v>
      </c>
      <c r="K18" s="51"/>
      <c r="L18" s="51">
        <v>32.5</v>
      </c>
      <c r="M18" s="88">
        <f t="shared" si="0"/>
        <v>32.375</v>
      </c>
      <c r="N18" s="51">
        <v>28.2</v>
      </c>
      <c r="O18" s="76">
        <v>38.5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302</v>
      </c>
      <c r="Z18" s="41"/>
      <c r="AA18" s="41" t="s">
        <v>327</v>
      </c>
      <c r="AB18" s="41"/>
      <c r="AC18" s="37" t="s">
        <v>323</v>
      </c>
      <c r="AD18" s="52"/>
      <c r="AE18" s="52">
        <v>70.73</v>
      </c>
      <c r="AF18" s="52"/>
      <c r="AG18" s="52">
        <v>74.63</v>
      </c>
      <c r="AH18" s="52"/>
      <c r="AI18" s="52">
        <v>46.33</v>
      </c>
      <c r="AJ18" s="52"/>
      <c r="AK18" s="52">
        <v>56.37</v>
      </c>
      <c r="AL18" s="54">
        <f t="shared" si="1"/>
        <v>62.015000000000001</v>
      </c>
      <c r="AM18" s="54">
        <f t="shared" si="2"/>
        <v>46.33</v>
      </c>
      <c r="AN18" s="55"/>
      <c r="AO18" s="52">
        <v>1006.2</v>
      </c>
      <c r="AP18" s="52"/>
      <c r="AQ18" s="52">
        <v>1006.5</v>
      </c>
      <c r="AR18" s="52"/>
      <c r="AS18" s="52">
        <v>1004.2</v>
      </c>
      <c r="AT18" s="52"/>
      <c r="AU18" s="56">
        <v>1003.4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1</v>
      </c>
      <c r="BD18" s="51" t="str">
        <f t="shared" si="19"/>
        <v>W02</v>
      </c>
      <c r="BE18" s="177" t="s">
        <v>317</v>
      </c>
      <c r="BF18" s="181">
        <v>2</v>
      </c>
      <c r="BG18" s="114">
        <f t="shared" si="20"/>
        <v>30.05</v>
      </c>
      <c r="BH18" s="115">
        <f t="shared" si="21"/>
        <v>34.700000000000003</v>
      </c>
      <c r="BI18" s="450"/>
      <c r="BJ18" s="451" t="s">
        <v>312</v>
      </c>
      <c r="BK18" s="451"/>
      <c r="BL18" s="451" t="s">
        <v>331</v>
      </c>
      <c r="BM18" s="451"/>
      <c r="BN18" s="451" t="s">
        <v>321</v>
      </c>
      <c r="BO18" s="451"/>
      <c r="BP18" s="452" t="s">
        <v>289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29.8</v>
      </c>
      <c r="F19" s="51">
        <v>29.6</v>
      </c>
      <c r="G19" s="51">
        <v>28.1</v>
      </c>
      <c r="H19" s="51">
        <v>29</v>
      </c>
      <c r="I19" s="51">
        <v>31.3</v>
      </c>
      <c r="J19" s="51">
        <v>34.5</v>
      </c>
      <c r="K19" s="51">
        <v>32.4</v>
      </c>
      <c r="L19" s="51">
        <v>31</v>
      </c>
      <c r="M19" s="88">
        <f t="shared" si="0"/>
        <v>30.712500000000002</v>
      </c>
      <c r="N19" s="51">
        <v>28.1</v>
      </c>
      <c r="O19" s="76">
        <v>36.299999999999997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286</v>
      </c>
      <c r="W19" s="41" t="s">
        <v>356</v>
      </c>
      <c r="X19" s="41" t="s">
        <v>356</v>
      </c>
      <c r="Y19" s="41" t="s">
        <v>361</v>
      </c>
      <c r="Z19" s="41" t="s">
        <v>394</v>
      </c>
      <c r="AA19" s="41" t="s">
        <v>315</v>
      </c>
      <c r="AB19" s="41" t="s">
        <v>350</v>
      </c>
      <c r="AC19" s="37" t="s">
        <v>307</v>
      </c>
      <c r="AD19" s="52">
        <v>74.599999999999994</v>
      </c>
      <c r="AE19" s="52">
        <v>72.36</v>
      </c>
      <c r="AF19" s="52">
        <v>82.81</v>
      </c>
      <c r="AG19" s="52">
        <v>68.849999999999994</v>
      </c>
      <c r="AH19" s="52">
        <v>65.650000000000006</v>
      </c>
      <c r="AI19" s="52">
        <v>55.83</v>
      </c>
      <c r="AJ19" s="52">
        <v>73.7</v>
      </c>
      <c r="AK19" s="52">
        <v>80.27</v>
      </c>
      <c r="AL19" s="54">
        <f t="shared" si="1"/>
        <v>71.758749999999992</v>
      </c>
      <c r="AM19" s="54">
        <f t="shared" si="2"/>
        <v>55.83</v>
      </c>
      <c r="AN19" s="55">
        <v>1005.8</v>
      </c>
      <c r="AO19" s="52">
        <v>1006.2</v>
      </c>
      <c r="AP19" s="52">
        <v>1004.9</v>
      </c>
      <c r="AQ19" s="52">
        <v>1005.8</v>
      </c>
      <c r="AR19" s="52">
        <v>1006.8</v>
      </c>
      <c r="AS19" s="52">
        <v>1006.1</v>
      </c>
      <c r="AT19" s="52">
        <v>1003.7</v>
      </c>
      <c r="AU19" s="56">
        <v>1003.6</v>
      </c>
      <c r="AV19" s="51">
        <f t="shared" si="11"/>
        <v>4</v>
      </c>
      <c r="AW19" s="51">
        <f t="shared" si="12"/>
        <v>3</v>
      </c>
      <c r="AX19" s="51">
        <f t="shared" si="13"/>
        <v>3</v>
      </c>
      <c r="AY19" s="51">
        <f t="shared" si="14"/>
        <v>6</v>
      </c>
      <c r="AZ19" s="51">
        <f t="shared" si="15"/>
        <v>8</v>
      </c>
      <c r="BA19" s="51">
        <f t="shared" si="16"/>
        <v>3</v>
      </c>
      <c r="BB19" s="51">
        <f t="shared" si="17"/>
        <v>7</v>
      </c>
      <c r="BC19" s="51">
        <f t="shared" si="18"/>
        <v>4</v>
      </c>
      <c r="BD19" s="51" t="str">
        <f t="shared" si="19"/>
        <v>SSW08</v>
      </c>
      <c r="BE19" s="177" t="s">
        <v>299</v>
      </c>
      <c r="BF19" s="181">
        <v>8</v>
      </c>
      <c r="BG19" s="114">
        <f t="shared" si="20"/>
        <v>29.125</v>
      </c>
      <c r="BH19" s="115">
        <f t="shared" si="21"/>
        <v>32.299999999999997</v>
      </c>
      <c r="BI19" s="450" t="s">
        <v>293</v>
      </c>
      <c r="BJ19" s="451" t="s">
        <v>392</v>
      </c>
      <c r="BK19" s="451" t="s">
        <v>340</v>
      </c>
      <c r="BL19" s="451" t="s">
        <v>321</v>
      </c>
      <c r="BM19" s="451" t="s">
        <v>375</v>
      </c>
      <c r="BN19" s="451" t="s">
        <v>321</v>
      </c>
      <c r="BO19" s="451" t="s">
        <v>353</v>
      </c>
      <c r="BP19" s="452" t="s">
        <v>310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31.4</v>
      </c>
      <c r="F20" s="81">
        <v>30</v>
      </c>
      <c r="G20" s="81">
        <v>29.7</v>
      </c>
      <c r="H20" s="81">
        <v>30.6</v>
      </c>
      <c r="I20" s="81">
        <v>33.700000000000003</v>
      </c>
      <c r="J20" s="81">
        <v>36</v>
      </c>
      <c r="K20" s="81">
        <v>34.6</v>
      </c>
      <c r="L20" s="81">
        <v>32</v>
      </c>
      <c r="M20" s="98">
        <f t="shared" si="0"/>
        <v>32.25</v>
      </c>
      <c r="N20" s="81">
        <v>29.7</v>
      </c>
      <c r="O20" s="82">
        <v>36.700000000000003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319</v>
      </c>
      <c r="W20" s="63" t="s">
        <v>284</v>
      </c>
      <c r="X20" s="63" t="s">
        <v>313</v>
      </c>
      <c r="Y20" s="63" t="s">
        <v>338</v>
      </c>
      <c r="Z20" s="63" t="s">
        <v>333</v>
      </c>
      <c r="AA20" s="63" t="s">
        <v>315</v>
      </c>
      <c r="AB20" s="63" t="s">
        <v>338</v>
      </c>
      <c r="AC20" s="65" t="s">
        <v>319</v>
      </c>
      <c r="AD20" s="66">
        <v>62.21</v>
      </c>
      <c r="AE20" s="66">
        <v>72.430000000000007</v>
      </c>
      <c r="AF20" s="66">
        <v>73.69</v>
      </c>
      <c r="AG20" s="66">
        <v>65.900000000000006</v>
      </c>
      <c r="AH20" s="66">
        <v>57.34</v>
      </c>
      <c r="AI20" s="66">
        <v>52.31</v>
      </c>
      <c r="AJ20" s="66">
        <v>53.88</v>
      </c>
      <c r="AK20" s="66">
        <v>61.96</v>
      </c>
      <c r="AL20" s="99">
        <f t="shared" si="1"/>
        <v>62.465000000000003</v>
      </c>
      <c r="AM20" s="99">
        <f t="shared" si="2"/>
        <v>52.31</v>
      </c>
      <c r="AN20" s="67">
        <v>1004.9</v>
      </c>
      <c r="AO20" s="66">
        <v>1005</v>
      </c>
      <c r="AP20" s="66">
        <v>1004.4</v>
      </c>
      <c r="AQ20" s="66">
        <v>1005.6</v>
      </c>
      <c r="AR20" s="66">
        <v>1006.2</v>
      </c>
      <c r="AS20" s="66">
        <v>1003.9</v>
      </c>
      <c r="AT20" s="66">
        <v>1002.4</v>
      </c>
      <c r="AU20" s="68">
        <v>1003.5</v>
      </c>
      <c r="AV20" s="81">
        <f t="shared" si="11"/>
        <v>1</v>
      </c>
      <c r="AW20" s="81">
        <f t="shared" si="12"/>
        <v>0</v>
      </c>
      <c r="AX20" s="81">
        <f t="shared" si="13"/>
        <v>2</v>
      </c>
      <c r="AY20" s="81">
        <f t="shared" si="14"/>
        <v>3</v>
      </c>
      <c r="AZ20" s="81">
        <f t="shared" si="15"/>
        <v>4</v>
      </c>
      <c r="BA20" s="81">
        <f t="shared" si="16"/>
        <v>3</v>
      </c>
      <c r="BB20" s="81">
        <f t="shared" si="17"/>
        <v>3</v>
      </c>
      <c r="BC20" s="81">
        <f t="shared" si="18"/>
        <v>1</v>
      </c>
      <c r="BD20" s="81" t="str">
        <f t="shared" si="19"/>
        <v>SW04</v>
      </c>
      <c r="BE20" s="178" t="s">
        <v>297</v>
      </c>
      <c r="BF20" s="182">
        <v>4</v>
      </c>
      <c r="BG20" s="114">
        <f t="shared" si="20"/>
        <v>30.424999999999997</v>
      </c>
      <c r="BH20" s="115">
        <f t="shared" si="21"/>
        <v>34.075000000000003</v>
      </c>
      <c r="BI20" s="462" t="s">
        <v>287</v>
      </c>
      <c r="BJ20" s="463" t="s">
        <v>287</v>
      </c>
      <c r="BK20" s="463" t="s">
        <v>287</v>
      </c>
      <c r="BL20" s="463" t="s">
        <v>287</v>
      </c>
      <c r="BM20" s="463" t="s">
        <v>331</v>
      </c>
      <c r="BN20" s="463" t="s">
        <v>306</v>
      </c>
      <c r="BO20" s="463" t="s">
        <v>392</v>
      </c>
      <c r="BP20" s="464" t="s">
        <v>339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29.6</v>
      </c>
      <c r="F21" s="84">
        <v>27.6</v>
      </c>
      <c r="G21" s="84">
        <v>29.1</v>
      </c>
      <c r="H21" s="84">
        <v>29.5</v>
      </c>
      <c r="I21" s="84">
        <v>33.200000000000003</v>
      </c>
      <c r="J21" s="84">
        <v>34.799999999999997</v>
      </c>
      <c r="K21" s="84">
        <v>34.200000000000003</v>
      </c>
      <c r="L21" s="84">
        <v>31.1</v>
      </c>
      <c r="M21" s="100">
        <f t="shared" si="0"/>
        <v>31.137499999999999</v>
      </c>
      <c r="N21" s="84">
        <v>27</v>
      </c>
      <c r="O21" s="85">
        <v>35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333</v>
      </c>
      <c r="Y21" s="57" t="s">
        <v>341</v>
      </c>
      <c r="Z21" s="57" t="s">
        <v>316</v>
      </c>
      <c r="AA21" s="57" t="s">
        <v>367</v>
      </c>
      <c r="AB21" s="57" t="s">
        <v>341</v>
      </c>
      <c r="AC21" s="59" t="s">
        <v>329</v>
      </c>
      <c r="AD21" s="60">
        <v>86.47</v>
      </c>
      <c r="AE21" s="60">
        <v>91.02</v>
      </c>
      <c r="AF21" s="60">
        <v>66.81</v>
      </c>
      <c r="AG21" s="60">
        <v>64.489999999999995</v>
      </c>
      <c r="AH21" s="60">
        <v>85.32</v>
      </c>
      <c r="AI21" s="60">
        <v>49.86</v>
      </c>
      <c r="AJ21" s="60">
        <v>51.87</v>
      </c>
      <c r="AK21" s="60">
        <v>59.92</v>
      </c>
      <c r="AL21" s="101">
        <f t="shared" si="1"/>
        <v>69.47</v>
      </c>
      <c r="AM21" s="101">
        <f t="shared" si="2"/>
        <v>49.86</v>
      </c>
      <c r="AN21" s="61">
        <v>1004.6</v>
      </c>
      <c r="AO21" s="60">
        <v>1004.7</v>
      </c>
      <c r="AP21" s="60">
        <v>1004.1</v>
      </c>
      <c r="AQ21" s="60">
        <v>1005.6</v>
      </c>
      <c r="AR21" s="60">
        <v>1005.6</v>
      </c>
      <c r="AS21" s="60">
        <v>1004.3</v>
      </c>
      <c r="AT21" s="60">
        <v>1002.6</v>
      </c>
      <c r="AU21" s="62">
        <v>1002.6</v>
      </c>
      <c r="AV21" s="84">
        <f t="shared" si="11"/>
        <v>0</v>
      </c>
      <c r="AW21" s="84">
        <f t="shared" si="12"/>
        <v>0</v>
      </c>
      <c r="AX21" s="84">
        <f t="shared" si="13"/>
        <v>4</v>
      </c>
      <c r="AY21" s="84">
        <f t="shared" si="14"/>
        <v>3</v>
      </c>
      <c r="AZ21" s="84">
        <f t="shared" si="15"/>
        <v>3</v>
      </c>
      <c r="BA21" s="84">
        <f t="shared" si="16"/>
        <v>4</v>
      </c>
      <c r="BB21" s="84">
        <f t="shared" si="17"/>
        <v>3</v>
      </c>
      <c r="BC21" s="84">
        <f t="shared" si="18"/>
        <v>1</v>
      </c>
      <c r="BD21" s="84" t="str">
        <f t="shared" si="19"/>
        <v>SW04</v>
      </c>
      <c r="BE21" s="179" t="s">
        <v>297</v>
      </c>
      <c r="BF21" s="183">
        <v>4</v>
      </c>
      <c r="BG21" s="110">
        <f t="shared" si="20"/>
        <v>28.950000000000003</v>
      </c>
      <c r="BH21" s="111">
        <f t="shared" si="21"/>
        <v>33.325000000000003</v>
      </c>
      <c r="BI21" s="450" t="s">
        <v>314</v>
      </c>
      <c r="BJ21" s="451" t="s">
        <v>296</v>
      </c>
      <c r="BK21" s="451" t="s">
        <v>296</v>
      </c>
      <c r="BL21" s="451" t="s">
        <v>331</v>
      </c>
      <c r="BM21" s="451" t="s">
        <v>331</v>
      </c>
      <c r="BN21" s="451" t="s">
        <v>289</v>
      </c>
      <c r="BO21" s="451" t="s">
        <v>331</v>
      </c>
      <c r="BP21" s="452" t="s">
        <v>314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31.2</v>
      </c>
      <c r="F22" s="51">
        <v>30.3</v>
      </c>
      <c r="G22" s="51">
        <v>29.7</v>
      </c>
      <c r="H22" s="51">
        <v>30.5</v>
      </c>
      <c r="I22" s="51">
        <v>32.799999999999997</v>
      </c>
      <c r="J22" s="51">
        <v>34.700000000000003</v>
      </c>
      <c r="K22" s="51">
        <v>35.799999999999997</v>
      </c>
      <c r="L22" s="51">
        <v>32</v>
      </c>
      <c r="M22" s="88">
        <f t="shared" si="0"/>
        <v>32.125</v>
      </c>
      <c r="N22" s="51">
        <v>29.6</v>
      </c>
      <c r="O22" s="76">
        <v>35.799999999999997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298</v>
      </c>
      <c r="W22" s="41" t="s">
        <v>298</v>
      </c>
      <c r="X22" s="41" t="s">
        <v>295</v>
      </c>
      <c r="Y22" s="41" t="s">
        <v>390</v>
      </c>
      <c r="Z22" s="41" t="s">
        <v>311</v>
      </c>
      <c r="AA22" s="41" t="s">
        <v>298</v>
      </c>
      <c r="AB22" s="41" t="s">
        <v>286</v>
      </c>
      <c r="AC22" s="37" t="s">
        <v>315</v>
      </c>
      <c r="AD22" s="52">
        <v>63.3</v>
      </c>
      <c r="AE22" s="52">
        <v>66.239999999999995</v>
      </c>
      <c r="AF22" s="52">
        <v>67.739999999999995</v>
      </c>
      <c r="AG22" s="52">
        <v>67.08</v>
      </c>
      <c r="AH22" s="52">
        <v>58.87</v>
      </c>
      <c r="AI22" s="52">
        <v>53.9</v>
      </c>
      <c r="AJ22" s="52">
        <v>49.81</v>
      </c>
      <c r="AK22" s="52">
        <v>53.89</v>
      </c>
      <c r="AL22" s="54">
        <f t="shared" si="1"/>
        <v>60.103749999999991</v>
      </c>
      <c r="AM22" s="54">
        <f t="shared" si="2"/>
        <v>49.81</v>
      </c>
      <c r="AN22" s="55">
        <v>1004.9</v>
      </c>
      <c r="AO22" s="52">
        <v>1005.1</v>
      </c>
      <c r="AP22" s="52">
        <v>1004</v>
      </c>
      <c r="AQ22" s="52">
        <v>1005.5</v>
      </c>
      <c r="AR22" s="52">
        <v>1005.8</v>
      </c>
      <c r="AS22" s="52">
        <v>1004.2</v>
      </c>
      <c r="AT22" s="52">
        <v>1002.8</v>
      </c>
      <c r="AU22" s="56">
        <v>1002.9</v>
      </c>
      <c r="AV22" s="51">
        <f t="shared" si="11"/>
        <v>2</v>
      </c>
      <c r="AW22" s="51">
        <f t="shared" si="12"/>
        <v>2</v>
      </c>
      <c r="AX22" s="51">
        <f t="shared" si="13"/>
        <v>1</v>
      </c>
      <c r="AY22" s="51">
        <f t="shared" si="14"/>
        <v>1</v>
      </c>
      <c r="AZ22" s="51">
        <f t="shared" si="15"/>
        <v>1</v>
      </c>
      <c r="BA22" s="51">
        <f t="shared" si="16"/>
        <v>2</v>
      </c>
      <c r="BB22" s="51">
        <f t="shared" si="17"/>
        <v>4</v>
      </c>
      <c r="BC22" s="51">
        <f t="shared" si="18"/>
        <v>3</v>
      </c>
      <c r="BD22" s="51" t="str">
        <f t="shared" si="19"/>
        <v>S04</v>
      </c>
      <c r="BE22" s="177" t="s">
        <v>288</v>
      </c>
      <c r="BF22" s="181">
        <v>4</v>
      </c>
      <c r="BG22" s="114">
        <f t="shared" si="20"/>
        <v>30.425000000000001</v>
      </c>
      <c r="BH22" s="115">
        <f t="shared" si="21"/>
        <v>33.825000000000003</v>
      </c>
      <c r="BI22" s="450" t="s">
        <v>320</v>
      </c>
      <c r="BJ22" s="451" t="s">
        <v>306</v>
      </c>
      <c r="BK22" s="451" t="s">
        <v>324</v>
      </c>
      <c r="BL22" s="451" t="s">
        <v>320</v>
      </c>
      <c r="BM22" s="451" t="s">
        <v>331</v>
      </c>
      <c r="BN22" s="451" t="s">
        <v>331</v>
      </c>
      <c r="BO22" s="451" t="s">
        <v>287</v>
      </c>
      <c r="BP22" s="452" t="s">
        <v>287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31.2</v>
      </c>
      <c r="G23" s="51"/>
      <c r="H23" s="51">
        <v>30.2</v>
      </c>
      <c r="I23" s="51"/>
      <c r="J23" s="51">
        <v>36.6</v>
      </c>
      <c r="K23" s="51"/>
      <c r="L23" s="51">
        <v>31.8</v>
      </c>
      <c r="M23" s="88">
        <f t="shared" si="0"/>
        <v>32.450000000000003</v>
      </c>
      <c r="N23" s="51">
        <v>29.7</v>
      </c>
      <c r="O23" s="76">
        <v>37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290</v>
      </c>
      <c r="X23" s="41"/>
      <c r="Y23" s="41" t="s">
        <v>352</v>
      </c>
      <c r="Z23" s="41"/>
      <c r="AA23" s="41" t="s">
        <v>380</v>
      </c>
      <c r="AB23" s="41"/>
      <c r="AC23" s="37" t="s">
        <v>305</v>
      </c>
      <c r="AD23" s="52"/>
      <c r="AE23" s="52">
        <v>62.54</v>
      </c>
      <c r="AF23" s="52"/>
      <c r="AG23" s="52">
        <v>67.430000000000007</v>
      </c>
      <c r="AH23" s="52"/>
      <c r="AI23" s="52">
        <v>47.1</v>
      </c>
      <c r="AJ23" s="52"/>
      <c r="AK23" s="52">
        <v>55.86</v>
      </c>
      <c r="AL23" s="54">
        <f t="shared" si="1"/>
        <v>58.232500000000002</v>
      </c>
      <c r="AM23" s="54">
        <f t="shared" si="2"/>
        <v>47.1</v>
      </c>
      <c r="AN23" s="55"/>
      <c r="AO23" s="52">
        <v>1005.1</v>
      </c>
      <c r="AP23" s="52"/>
      <c r="AQ23" s="52">
        <v>1005.3</v>
      </c>
      <c r="AR23" s="52"/>
      <c r="AS23" s="52">
        <v>1004.2</v>
      </c>
      <c r="AT23" s="52"/>
      <c r="AU23" s="56">
        <v>1003.3</v>
      </c>
      <c r="AV23" s="51" t="str">
        <f t="shared" si="11"/>
        <v/>
      </c>
      <c r="AW23" s="51">
        <f t="shared" si="12"/>
        <v>2</v>
      </c>
      <c r="AX23" s="51" t="str">
        <f t="shared" si="13"/>
        <v/>
      </c>
      <c r="AY23" s="51">
        <f t="shared" si="14"/>
        <v>1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S02</v>
      </c>
      <c r="BE23" s="177" t="s">
        <v>288</v>
      </c>
      <c r="BF23" s="181">
        <v>2</v>
      </c>
      <c r="BG23" s="114">
        <f t="shared" si="20"/>
        <v>30.7</v>
      </c>
      <c r="BH23" s="115">
        <f t="shared" si="21"/>
        <v>34.200000000000003</v>
      </c>
      <c r="BI23" s="450"/>
      <c r="BJ23" s="451" t="s">
        <v>289</v>
      </c>
      <c r="BK23" s="451"/>
      <c r="BL23" s="451" t="s">
        <v>331</v>
      </c>
      <c r="BM23" s="451"/>
      <c r="BN23" s="451" t="s">
        <v>314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30.5</v>
      </c>
      <c r="G24" s="51"/>
      <c r="H24" s="51">
        <v>30.9</v>
      </c>
      <c r="I24" s="51"/>
      <c r="J24" s="51">
        <v>34.799999999999997</v>
      </c>
      <c r="K24" s="51"/>
      <c r="L24" s="51">
        <v>31.2</v>
      </c>
      <c r="M24" s="88">
        <f t="shared" si="0"/>
        <v>31.849999999999998</v>
      </c>
      <c r="N24" s="51">
        <v>30.2</v>
      </c>
      <c r="O24" s="76">
        <v>35.799999999999997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292</v>
      </c>
      <c r="X24" s="41"/>
      <c r="Y24" s="41" t="s">
        <v>370</v>
      </c>
      <c r="Z24" s="41"/>
      <c r="AA24" s="41" t="s">
        <v>386</v>
      </c>
      <c r="AB24" s="41"/>
      <c r="AC24" s="37" t="s">
        <v>370</v>
      </c>
      <c r="AD24" s="52"/>
      <c r="AE24" s="52">
        <v>68.31</v>
      </c>
      <c r="AF24" s="52"/>
      <c r="AG24" s="52">
        <v>64.78</v>
      </c>
      <c r="AH24" s="52"/>
      <c r="AI24" s="52">
        <v>55.57</v>
      </c>
      <c r="AJ24" s="52"/>
      <c r="AK24" s="52">
        <v>60.31</v>
      </c>
      <c r="AL24" s="54">
        <f>IF(COUNT(AE24,AG24,AI24,AK24)&gt;2,AVERAGE(AD24:AK24),"")</f>
        <v>62.2425</v>
      </c>
      <c r="AM24" s="54">
        <f>IF(COUNT(AE24,AG24,AI24,AK24)&gt;2,MIN(AD24:AK24),"")</f>
        <v>55.57</v>
      </c>
      <c r="AN24" s="55"/>
      <c r="AO24" s="52">
        <v>1006.2</v>
      </c>
      <c r="AP24" s="52"/>
      <c r="AQ24" s="52">
        <v>1006.4</v>
      </c>
      <c r="AR24" s="52"/>
      <c r="AS24" s="52">
        <v>1005.9</v>
      </c>
      <c r="AT24" s="52"/>
      <c r="AU24" s="56">
        <v>1005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6</v>
      </c>
      <c r="BG24" s="114">
        <f t="shared" si="20"/>
        <v>30.7</v>
      </c>
      <c r="BH24" s="115">
        <f t="shared" si="21"/>
        <v>33</v>
      </c>
      <c r="BI24" s="450"/>
      <c r="BJ24" s="451" t="s">
        <v>331</v>
      </c>
      <c r="BK24" s="451"/>
      <c r="BL24" s="451" t="s">
        <v>314</v>
      </c>
      <c r="BM24" s="451"/>
      <c r="BN24" s="451" t="s">
        <v>321</v>
      </c>
      <c r="BO24" s="451"/>
      <c r="BP24" s="452" t="s">
        <v>332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31.2</v>
      </c>
      <c r="F25" s="78">
        <v>31</v>
      </c>
      <c r="G25" s="78">
        <v>30.3</v>
      </c>
      <c r="H25" s="78">
        <v>30</v>
      </c>
      <c r="I25" s="78">
        <v>33.200000000000003</v>
      </c>
      <c r="J25" s="78">
        <v>35.299999999999997</v>
      </c>
      <c r="K25" s="78">
        <v>35.1</v>
      </c>
      <c r="L25" s="78">
        <v>31.2</v>
      </c>
      <c r="M25" s="89">
        <f t="shared" si="0"/>
        <v>32.162500000000001</v>
      </c>
      <c r="N25" s="78">
        <v>30</v>
      </c>
      <c r="O25" s="79">
        <v>35.4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385</v>
      </c>
      <c r="W25" s="69" t="s">
        <v>300</v>
      </c>
      <c r="X25" s="69" t="s">
        <v>300</v>
      </c>
      <c r="Y25" s="69" t="s">
        <v>338</v>
      </c>
      <c r="Z25" s="69" t="s">
        <v>338</v>
      </c>
      <c r="AA25" s="69" t="s">
        <v>300</v>
      </c>
      <c r="AB25" s="69" t="s">
        <v>300</v>
      </c>
      <c r="AC25" s="71" t="s">
        <v>300</v>
      </c>
      <c r="AD25" s="72">
        <v>66.819999999999993</v>
      </c>
      <c r="AE25" s="72">
        <v>66.78</v>
      </c>
      <c r="AF25" s="72">
        <v>67.45</v>
      </c>
      <c r="AG25" s="72">
        <v>71.14</v>
      </c>
      <c r="AH25" s="72">
        <v>57.22</v>
      </c>
      <c r="AI25" s="72">
        <v>54.37</v>
      </c>
      <c r="AJ25" s="72">
        <v>52.09</v>
      </c>
      <c r="AK25" s="72">
        <v>58.86</v>
      </c>
      <c r="AL25" s="87">
        <f t="shared" si="1"/>
        <v>61.841250000000002</v>
      </c>
      <c r="AM25" s="87">
        <f t="shared" si="2"/>
        <v>52.09</v>
      </c>
      <c r="AN25" s="73">
        <v>1004.8</v>
      </c>
      <c r="AO25" s="72">
        <v>1004.6</v>
      </c>
      <c r="AP25" s="72">
        <v>1003.2</v>
      </c>
      <c r="AQ25" s="72">
        <v>1004.9</v>
      </c>
      <c r="AR25" s="72">
        <v>1005.7</v>
      </c>
      <c r="AS25" s="72">
        <v>1004.5</v>
      </c>
      <c r="AT25" s="72">
        <v>1002.6</v>
      </c>
      <c r="AU25" s="74">
        <v>1003.4</v>
      </c>
      <c r="AV25" s="78">
        <f t="shared" ref="AV25:BC25" si="22">IF(RIGHT(V25,2)="","",IF(RIGHT(V25,2)="LG",0,INT(RIGHT(V25,2))))</f>
        <v>6</v>
      </c>
      <c r="AW25" s="78">
        <f t="shared" si="22"/>
        <v>4</v>
      </c>
      <c r="AX25" s="78">
        <f t="shared" si="22"/>
        <v>4</v>
      </c>
      <c r="AY25" s="78">
        <f t="shared" si="22"/>
        <v>3</v>
      </c>
      <c r="AZ25" s="78">
        <f t="shared" si="22"/>
        <v>3</v>
      </c>
      <c r="BA25" s="78">
        <f t="shared" si="22"/>
        <v>4</v>
      </c>
      <c r="BB25" s="78">
        <f t="shared" si="22"/>
        <v>4</v>
      </c>
      <c r="BC25" s="78">
        <f t="shared" si="22"/>
        <v>4</v>
      </c>
      <c r="BD25" s="78" t="str">
        <f>IF(COUNT(AV25:BC25)=0,"",IF(MAX(AV25:BC25)=0,"LG",IF(MAX(AV25:BC25)=0,"",INDEX(V25:AC25,1,MATCH(MAX(AV25:BC25),AV25:BC25,0)))))</f>
        <v>SSW06</v>
      </c>
      <c r="BE25" s="180" t="s">
        <v>299</v>
      </c>
      <c r="BF25" s="184">
        <v>6</v>
      </c>
      <c r="BG25" s="203">
        <f t="shared" si="20"/>
        <v>30.625</v>
      </c>
      <c r="BH25" s="204">
        <f t="shared" si="21"/>
        <v>33.699999999999996</v>
      </c>
      <c r="BI25" s="453" t="s">
        <v>321</v>
      </c>
      <c r="BJ25" s="454" t="s">
        <v>309</v>
      </c>
      <c r="BK25" s="454" t="s">
        <v>320</v>
      </c>
      <c r="BL25" s="454" t="s">
        <v>324</v>
      </c>
      <c r="BM25" s="454" t="s">
        <v>306</v>
      </c>
      <c r="BN25" s="454" t="s">
        <v>396</v>
      </c>
      <c r="BO25" s="454" t="s">
        <v>339</v>
      </c>
      <c r="BP25" s="455" t="s">
        <v>287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P26"/>
  <sheetViews>
    <sheetView workbookViewId="0">
      <pane xSplit="4" ySplit="3" topLeftCell="AI4" activePane="bottomRight" state="frozen"/>
      <selection activeCell="K19" sqref="K19"/>
      <selection pane="topRight" activeCell="K19" sqref="K19"/>
      <selection pane="bottomLeft" activeCell="K19" sqref="K19"/>
      <selection pane="bottomRight" activeCell="BI2" sqref="BI2:BP25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26.8</v>
      </c>
      <c r="F4" s="41">
        <v>26</v>
      </c>
      <c r="G4" s="41">
        <v>25.9</v>
      </c>
      <c r="H4" s="41">
        <v>26.5</v>
      </c>
      <c r="I4" s="41">
        <v>31.2</v>
      </c>
      <c r="J4" s="41">
        <v>34.6</v>
      </c>
      <c r="K4" s="41">
        <v>33.200000000000003</v>
      </c>
      <c r="L4" s="41">
        <v>30.6</v>
      </c>
      <c r="M4" s="88">
        <f t="shared" ref="M4:M25" si="0">IF(COUNT(F4,H4,J4,L4)&gt;=3,AVERAGE(E4:L4),"")</f>
        <v>29.349999999999998</v>
      </c>
      <c r="N4" s="41">
        <v>25.8</v>
      </c>
      <c r="O4" s="53">
        <v>35.4</v>
      </c>
      <c r="P4" s="41">
        <v>24</v>
      </c>
      <c r="Q4" s="41">
        <v>24</v>
      </c>
      <c r="R4" s="41">
        <v>24</v>
      </c>
      <c r="S4" s="41">
        <v>24</v>
      </c>
      <c r="T4" s="38">
        <v>23.6</v>
      </c>
      <c r="U4" s="41">
        <v>23.6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408</v>
      </c>
      <c r="AC4" s="37" t="s">
        <v>284</v>
      </c>
      <c r="AD4" s="52">
        <v>98.25</v>
      </c>
      <c r="AE4" s="52">
        <v>98.82</v>
      </c>
      <c r="AF4" s="52">
        <v>98.82</v>
      </c>
      <c r="AG4" s="52">
        <v>96.52</v>
      </c>
      <c r="AH4" s="52">
        <v>78.430000000000007</v>
      </c>
      <c r="AI4" s="52">
        <v>64.400000000000006</v>
      </c>
      <c r="AJ4" s="52">
        <v>70.459999999999994</v>
      </c>
      <c r="AK4" s="52">
        <v>81.64</v>
      </c>
      <c r="AL4" s="54">
        <f t="shared" ref="AL4:AL25" si="1">IF(COUNT(AE4,AG4,AI4,AK4)&gt;2,AVERAGE(AD4:AK4),"")</f>
        <v>85.917500000000004</v>
      </c>
      <c r="AM4" s="54">
        <f t="shared" ref="AM4:AM25" si="2">IF(COUNT(AE4,AG4,AI4,AK4)&gt;2,MIN(AD4:AK4),"")</f>
        <v>64.400000000000006</v>
      </c>
      <c r="AN4" s="55">
        <v>1002.4</v>
      </c>
      <c r="AO4" s="52">
        <v>1001.5</v>
      </c>
      <c r="AP4" s="52">
        <v>1000.7</v>
      </c>
      <c r="AQ4" s="52">
        <v>1001.7</v>
      </c>
      <c r="AR4" s="52">
        <v>1001.8</v>
      </c>
      <c r="AS4" s="52">
        <v>1000.5</v>
      </c>
      <c r="AT4" s="52">
        <v>998.8</v>
      </c>
      <c r="AU4" s="56">
        <v>1000.6</v>
      </c>
      <c r="AV4" s="51">
        <f t="shared" ref="AV4:BC9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3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E03</v>
      </c>
      <c r="BE4" s="177" t="s">
        <v>389</v>
      </c>
      <c r="BF4" s="181">
        <v>3</v>
      </c>
      <c r="BG4" s="114">
        <f t="shared" ref="BG4:BG25" si="5">IF(COUNT(F4,H4)&gt;=1,AVERAGE(E4:H4),"")</f>
        <v>26.299999999999997</v>
      </c>
      <c r="BH4" s="115">
        <f t="shared" ref="BH4:BH25" si="6">IF(COUNT(J4,L4)&gt;=1,AVERAGE(I4:L4),"")</f>
        <v>32.4</v>
      </c>
      <c r="BI4" s="459" t="s">
        <v>387</v>
      </c>
      <c r="BJ4" s="460" t="s">
        <v>387</v>
      </c>
      <c r="BK4" s="460" t="s">
        <v>387</v>
      </c>
      <c r="BL4" s="460" t="s">
        <v>387</v>
      </c>
      <c r="BM4" s="460" t="s">
        <v>320</v>
      </c>
      <c r="BN4" s="460" t="s">
        <v>320</v>
      </c>
      <c r="BO4" s="460" t="s">
        <v>309</v>
      </c>
      <c r="BP4" s="461" t="s">
        <v>324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28.2</v>
      </c>
      <c r="G5" s="41"/>
      <c r="H5" s="41">
        <v>27.2</v>
      </c>
      <c r="I5" s="41"/>
      <c r="J5" s="41">
        <v>30.2</v>
      </c>
      <c r="K5" s="41"/>
      <c r="L5" s="41">
        <v>30.2</v>
      </c>
      <c r="M5" s="88">
        <f t="shared" si="0"/>
        <v>28.95</v>
      </c>
      <c r="N5" s="41">
        <v>26.1</v>
      </c>
      <c r="O5" s="53">
        <v>31</v>
      </c>
      <c r="P5" s="41" t="s">
        <v>301</v>
      </c>
      <c r="Q5" s="41">
        <v>6</v>
      </c>
      <c r="R5" s="41">
        <v>6</v>
      </c>
      <c r="S5" s="41">
        <v>6</v>
      </c>
      <c r="T5" s="38">
        <v>6.4</v>
      </c>
      <c r="U5" s="41">
        <v>6.4</v>
      </c>
      <c r="V5" s="41"/>
      <c r="W5" s="41" t="s">
        <v>284</v>
      </c>
      <c r="X5" s="41"/>
      <c r="Y5" s="41" t="s">
        <v>319</v>
      </c>
      <c r="Z5" s="41"/>
      <c r="AA5" s="41" t="s">
        <v>376</v>
      </c>
      <c r="AB5" s="41"/>
      <c r="AC5" s="37" t="s">
        <v>302</v>
      </c>
      <c r="AD5" s="52"/>
      <c r="AE5" s="52">
        <v>92.13</v>
      </c>
      <c r="AF5" s="52"/>
      <c r="AG5" s="52">
        <v>96.53</v>
      </c>
      <c r="AH5" s="52"/>
      <c r="AI5" s="52">
        <v>88.57</v>
      </c>
      <c r="AJ5" s="52"/>
      <c r="AK5" s="52">
        <v>89.08</v>
      </c>
      <c r="AL5" s="54">
        <f t="shared" si="1"/>
        <v>91.577500000000001</v>
      </c>
      <c r="AM5" s="54">
        <f t="shared" si="2"/>
        <v>88.57</v>
      </c>
      <c r="AN5" s="55"/>
      <c r="AO5" s="52">
        <v>1001.1</v>
      </c>
      <c r="AP5" s="52"/>
      <c r="AQ5" s="52">
        <v>1001.8</v>
      </c>
      <c r="AR5" s="52"/>
      <c r="AS5" s="52">
        <v>1001.6</v>
      </c>
      <c r="AT5" s="52"/>
      <c r="AU5" s="56">
        <v>1001.2</v>
      </c>
      <c r="AV5" s="51" t="str">
        <f t="shared" si="3"/>
        <v/>
      </c>
      <c r="AW5" s="51">
        <f t="shared" si="3"/>
        <v>0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SSW01</v>
      </c>
      <c r="BE5" s="177" t="s">
        <v>299</v>
      </c>
      <c r="BF5" s="181">
        <v>1</v>
      </c>
      <c r="BG5" s="114">
        <f t="shared" si="5"/>
        <v>27.7</v>
      </c>
      <c r="BH5" s="115">
        <f t="shared" si="6"/>
        <v>30.2</v>
      </c>
      <c r="BI5" s="450"/>
      <c r="BJ5" s="451" t="s">
        <v>320</v>
      </c>
      <c r="BK5" s="451"/>
      <c r="BL5" s="451" t="s">
        <v>309</v>
      </c>
      <c r="BM5" s="451"/>
      <c r="BN5" s="451" t="s">
        <v>387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30.3</v>
      </c>
      <c r="G6" s="41"/>
      <c r="H6" s="41">
        <v>27.7</v>
      </c>
      <c r="I6" s="41"/>
      <c r="J6" s="41">
        <v>33</v>
      </c>
      <c r="K6" s="41"/>
      <c r="L6" s="41">
        <v>31.4</v>
      </c>
      <c r="M6" s="88">
        <f t="shared" si="0"/>
        <v>30.6</v>
      </c>
      <c r="N6" s="41">
        <v>27.2</v>
      </c>
      <c r="O6" s="53">
        <v>33.200000000000003</v>
      </c>
      <c r="P6" s="41" t="s">
        <v>301</v>
      </c>
      <c r="Q6" s="41">
        <v>10</v>
      </c>
      <c r="R6" s="41">
        <v>10</v>
      </c>
      <c r="S6" s="41">
        <v>10</v>
      </c>
      <c r="T6" s="38">
        <v>10.199999999999999</v>
      </c>
      <c r="U6" s="41">
        <v>10.199999999999999</v>
      </c>
      <c r="V6" s="41"/>
      <c r="W6" s="41" t="s">
        <v>284</v>
      </c>
      <c r="X6" s="41"/>
      <c r="Y6" s="41" t="s">
        <v>284</v>
      </c>
      <c r="Z6" s="41"/>
      <c r="AA6" s="41" t="s">
        <v>295</v>
      </c>
      <c r="AB6" s="41"/>
      <c r="AC6" s="37" t="s">
        <v>284</v>
      </c>
      <c r="AD6" s="52"/>
      <c r="AE6" s="52">
        <v>78.31</v>
      </c>
      <c r="AF6" s="52"/>
      <c r="AG6" s="52">
        <v>89.42</v>
      </c>
      <c r="AH6" s="52"/>
      <c r="AI6" s="52">
        <v>72.09</v>
      </c>
      <c r="AJ6" s="52"/>
      <c r="AK6" s="52">
        <v>74.849999999999994</v>
      </c>
      <c r="AL6" s="54">
        <f t="shared" si="1"/>
        <v>78.667500000000004</v>
      </c>
      <c r="AM6" s="54">
        <f t="shared" si="2"/>
        <v>72.09</v>
      </c>
      <c r="AN6" s="55"/>
      <c r="AO6" s="52">
        <v>1000.1</v>
      </c>
      <c r="AP6" s="52"/>
      <c r="AQ6" s="52">
        <v>1000.5</v>
      </c>
      <c r="AR6" s="52"/>
      <c r="AS6" s="52">
        <v>1000.3</v>
      </c>
      <c r="AT6" s="52"/>
      <c r="AU6" s="56">
        <v>999.8</v>
      </c>
      <c r="AV6" s="51" t="str">
        <f t="shared" si="3"/>
        <v/>
      </c>
      <c r="AW6" s="51">
        <f t="shared" si="3"/>
        <v>0</v>
      </c>
      <c r="AX6" s="51" t="str">
        <f t="shared" si="3"/>
        <v/>
      </c>
      <c r="AY6" s="51">
        <f t="shared" si="3"/>
        <v>0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0</v>
      </c>
      <c r="BD6" s="51" t="str">
        <f t="shared" si="4"/>
        <v>SW01</v>
      </c>
      <c r="BE6" s="177" t="s">
        <v>297</v>
      </c>
      <c r="BF6" s="181">
        <v>1</v>
      </c>
      <c r="BG6" s="114">
        <f t="shared" si="5"/>
        <v>29</v>
      </c>
      <c r="BH6" s="115">
        <f t="shared" si="6"/>
        <v>32.200000000000003</v>
      </c>
      <c r="BI6" s="450"/>
      <c r="BJ6" s="451" t="s">
        <v>320</v>
      </c>
      <c r="BK6" s="451"/>
      <c r="BL6" s="451" t="s">
        <v>309</v>
      </c>
      <c r="BM6" s="451"/>
      <c r="BN6" s="451" t="s">
        <v>321</v>
      </c>
      <c r="BO6" s="451"/>
      <c r="BP6" s="452" t="s">
        <v>331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27.6</v>
      </c>
      <c r="G7" s="51"/>
      <c r="H7" s="51">
        <v>27.5</v>
      </c>
      <c r="I7" s="51"/>
      <c r="J7" s="51">
        <v>31</v>
      </c>
      <c r="K7" s="51"/>
      <c r="L7" s="51">
        <v>28.6</v>
      </c>
      <c r="M7" s="88">
        <f t="shared" si="0"/>
        <v>28.674999999999997</v>
      </c>
      <c r="N7" s="51">
        <v>27.4</v>
      </c>
      <c r="O7" s="76">
        <v>32</v>
      </c>
      <c r="P7" s="41" t="s">
        <v>301</v>
      </c>
      <c r="Q7" s="41" t="s">
        <v>301</v>
      </c>
      <c r="R7" s="41" t="s">
        <v>301</v>
      </c>
      <c r="S7" s="41">
        <v>4</v>
      </c>
      <c r="T7" s="38">
        <v>4</v>
      </c>
      <c r="U7" s="41">
        <v>4</v>
      </c>
      <c r="V7" s="41"/>
      <c r="W7" s="41" t="s">
        <v>284</v>
      </c>
      <c r="X7" s="41"/>
      <c r="Y7" s="41" t="s">
        <v>284</v>
      </c>
      <c r="Z7" s="41"/>
      <c r="AA7" s="41" t="s">
        <v>376</v>
      </c>
      <c r="AB7" s="41"/>
      <c r="AC7" s="37" t="s">
        <v>284</v>
      </c>
      <c r="AD7" s="52"/>
      <c r="AE7" s="52">
        <v>93.19</v>
      </c>
      <c r="AF7" s="52"/>
      <c r="AG7" s="52">
        <v>92.64</v>
      </c>
      <c r="AH7" s="52"/>
      <c r="AI7" s="52">
        <v>65.59</v>
      </c>
      <c r="AJ7" s="52"/>
      <c r="AK7" s="52">
        <v>92.16</v>
      </c>
      <c r="AL7" s="54">
        <f t="shared" si="1"/>
        <v>85.894999999999996</v>
      </c>
      <c r="AM7" s="54">
        <f t="shared" si="2"/>
        <v>65.59</v>
      </c>
      <c r="AN7" s="55"/>
      <c r="AO7" s="52">
        <v>1001.3</v>
      </c>
      <c r="AP7" s="52"/>
      <c r="AQ7" s="52">
        <v>1001.9</v>
      </c>
      <c r="AR7" s="52"/>
      <c r="AS7" s="52">
        <v>1000.7</v>
      </c>
      <c r="AT7" s="52"/>
      <c r="AU7" s="56">
        <v>1000.5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E01</v>
      </c>
      <c r="BE7" s="177" t="s">
        <v>389</v>
      </c>
      <c r="BF7" s="181">
        <v>1</v>
      </c>
      <c r="BG7" s="114">
        <f t="shared" si="5"/>
        <v>27.55</v>
      </c>
      <c r="BH7" s="115">
        <f t="shared" si="6"/>
        <v>29.8</v>
      </c>
      <c r="BI7" s="450"/>
      <c r="BJ7" s="451" t="s">
        <v>309</v>
      </c>
      <c r="BK7" s="451"/>
      <c r="BL7" s="451" t="s">
        <v>387</v>
      </c>
      <c r="BM7" s="451"/>
      <c r="BN7" s="451" t="s">
        <v>309</v>
      </c>
      <c r="BO7" s="451"/>
      <c r="BP7" s="452" t="s">
        <v>331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29.8</v>
      </c>
      <c r="F8" s="51">
        <v>29.1</v>
      </c>
      <c r="G8" s="51">
        <v>28.8</v>
      </c>
      <c r="H8" s="51">
        <v>28</v>
      </c>
      <c r="I8" s="51">
        <v>31.3</v>
      </c>
      <c r="J8" s="51">
        <v>30.9</v>
      </c>
      <c r="K8" s="51">
        <v>32</v>
      </c>
      <c r="L8" s="51">
        <v>30.6</v>
      </c>
      <c r="M8" s="88">
        <f t="shared" si="0"/>
        <v>30.0625</v>
      </c>
      <c r="N8" s="51">
        <v>27.5</v>
      </c>
      <c r="O8" s="76">
        <v>32</v>
      </c>
      <c r="P8" s="41" t="s">
        <v>301</v>
      </c>
      <c r="Q8" s="41">
        <v>0.3</v>
      </c>
      <c r="R8" s="41">
        <v>0.3</v>
      </c>
      <c r="S8" s="41">
        <v>0.3</v>
      </c>
      <c r="T8" s="38">
        <v>0.3</v>
      </c>
      <c r="U8" s="41">
        <v>0.3</v>
      </c>
      <c r="V8" s="41" t="s">
        <v>330</v>
      </c>
      <c r="W8" s="41" t="s">
        <v>355</v>
      </c>
      <c r="X8" s="41" t="s">
        <v>408</v>
      </c>
      <c r="Y8" s="41" t="s">
        <v>329</v>
      </c>
      <c r="Z8" s="41" t="s">
        <v>295</v>
      </c>
      <c r="AA8" s="41" t="s">
        <v>410</v>
      </c>
      <c r="AB8" s="41" t="s">
        <v>305</v>
      </c>
      <c r="AC8" s="37" t="s">
        <v>313</v>
      </c>
      <c r="AD8" s="52">
        <v>84.98</v>
      </c>
      <c r="AE8" s="52">
        <v>86.93</v>
      </c>
      <c r="AF8" s="52">
        <v>90.03</v>
      </c>
      <c r="AG8" s="52">
        <v>89.44</v>
      </c>
      <c r="AH8" s="52">
        <v>79.37</v>
      </c>
      <c r="AI8" s="52">
        <v>77.930000000000007</v>
      </c>
      <c r="AJ8" s="52">
        <v>75.39</v>
      </c>
      <c r="AK8" s="52">
        <v>81.64</v>
      </c>
      <c r="AL8" s="54">
        <f t="shared" si="1"/>
        <v>83.213750000000005</v>
      </c>
      <c r="AM8" s="54">
        <f t="shared" si="2"/>
        <v>75.39</v>
      </c>
      <c r="AN8" s="55">
        <v>1001.7</v>
      </c>
      <c r="AO8" s="52">
        <v>1000.9</v>
      </c>
      <c r="AP8" s="52">
        <v>1000.8</v>
      </c>
      <c r="AQ8" s="52">
        <v>1001.5</v>
      </c>
      <c r="AR8" s="52">
        <v>1002.1</v>
      </c>
      <c r="AS8" s="52">
        <v>1001.6</v>
      </c>
      <c r="AT8" s="52">
        <v>999.4</v>
      </c>
      <c r="AU8" s="56">
        <v>1000.7</v>
      </c>
      <c r="AV8" s="51">
        <f t="shared" si="3"/>
        <v>3</v>
      </c>
      <c r="AW8" s="51">
        <f t="shared" si="3"/>
        <v>1</v>
      </c>
      <c r="AX8" s="51">
        <f t="shared" si="3"/>
        <v>3</v>
      </c>
      <c r="AY8" s="51">
        <f t="shared" si="3"/>
        <v>1</v>
      </c>
      <c r="AZ8" s="51">
        <f t="shared" si="3"/>
        <v>1</v>
      </c>
      <c r="BA8" s="51">
        <f t="shared" si="3"/>
        <v>2</v>
      </c>
      <c r="BB8" s="51">
        <f t="shared" si="3"/>
        <v>1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28.925000000000001</v>
      </c>
      <c r="BH8" s="115">
        <f t="shared" si="6"/>
        <v>31.200000000000003</v>
      </c>
      <c r="BI8" s="450" t="s">
        <v>324</v>
      </c>
      <c r="BJ8" s="451" t="s">
        <v>331</v>
      </c>
      <c r="BK8" s="451" t="s">
        <v>387</v>
      </c>
      <c r="BL8" s="451" t="s">
        <v>309</v>
      </c>
      <c r="BM8" s="451" t="s">
        <v>331</v>
      </c>
      <c r="BN8" s="451" t="s">
        <v>387</v>
      </c>
      <c r="BO8" s="451" t="s">
        <v>309</v>
      </c>
      <c r="BP8" s="452" t="s">
        <v>387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27.8</v>
      </c>
      <c r="G9" s="51"/>
      <c r="H9" s="51">
        <v>27.8</v>
      </c>
      <c r="I9" s="51"/>
      <c r="J9" s="51">
        <v>32.200000000000003</v>
      </c>
      <c r="K9" s="51"/>
      <c r="L9" s="51">
        <v>29.6</v>
      </c>
      <c r="M9" s="88">
        <f t="shared" si="0"/>
        <v>29.35</v>
      </c>
      <c r="N9" s="51">
        <v>27.3</v>
      </c>
      <c r="O9" s="76">
        <v>33.799999999999997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376</v>
      </c>
      <c r="AB9" s="41"/>
      <c r="AC9" s="37" t="s">
        <v>284</v>
      </c>
      <c r="AD9" s="52"/>
      <c r="AE9" s="52">
        <v>93.2</v>
      </c>
      <c r="AF9" s="52"/>
      <c r="AG9" s="52">
        <v>94.31</v>
      </c>
      <c r="AH9" s="52"/>
      <c r="AI9" s="52">
        <v>78.11</v>
      </c>
      <c r="AJ9" s="52"/>
      <c r="AK9" s="52">
        <v>82.98</v>
      </c>
      <c r="AL9" s="54">
        <f t="shared" si="1"/>
        <v>87.15</v>
      </c>
      <c r="AM9" s="54">
        <f t="shared" si="2"/>
        <v>78.11</v>
      </c>
      <c r="AN9" s="55"/>
      <c r="AO9" s="52">
        <v>1000.9</v>
      </c>
      <c r="AP9" s="52"/>
      <c r="AQ9" s="52">
        <v>1001.5</v>
      </c>
      <c r="AR9" s="52"/>
      <c r="AS9" s="52">
        <v>1001.6</v>
      </c>
      <c r="AT9" s="52"/>
      <c r="AU9" s="56">
        <v>1001.2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1</v>
      </c>
      <c r="BB9" s="51" t="str">
        <f t="shared" si="3"/>
        <v/>
      </c>
      <c r="BC9" s="51">
        <f t="shared" si="3"/>
        <v>0</v>
      </c>
      <c r="BD9" s="51" t="str">
        <f t="shared" si="4"/>
        <v>E01</v>
      </c>
      <c r="BE9" s="177" t="s">
        <v>389</v>
      </c>
      <c r="BF9" s="181">
        <v>1</v>
      </c>
      <c r="BG9" s="114">
        <f t="shared" si="5"/>
        <v>27.8</v>
      </c>
      <c r="BH9" s="115">
        <f t="shared" si="6"/>
        <v>30.900000000000002</v>
      </c>
      <c r="BI9" s="450"/>
      <c r="BJ9" s="451" t="s">
        <v>309</v>
      </c>
      <c r="BK9" s="451"/>
      <c r="BL9" s="451" t="s">
        <v>309</v>
      </c>
      <c r="BM9" s="451"/>
      <c r="BN9" s="451" t="s">
        <v>309</v>
      </c>
      <c r="BO9" s="451"/>
      <c r="BP9" s="452" t="s">
        <v>331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</v>
      </c>
      <c r="G10" s="51"/>
      <c r="H10" s="51">
        <v>28.1</v>
      </c>
      <c r="I10" s="51"/>
      <c r="J10" s="51">
        <v>33</v>
      </c>
      <c r="K10" s="51"/>
      <c r="L10" s="51">
        <v>30.8</v>
      </c>
      <c r="M10" s="88">
        <f t="shared" si="0"/>
        <v>30.224999999999998</v>
      </c>
      <c r="N10" s="51">
        <v>26.9</v>
      </c>
      <c r="O10" s="76">
        <v>33.200000000000003</v>
      </c>
      <c r="P10" s="41">
        <v>0.2</v>
      </c>
      <c r="Q10" s="41">
        <v>15</v>
      </c>
      <c r="R10" s="41">
        <v>15</v>
      </c>
      <c r="S10" s="41">
        <v>23</v>
      </c>
      <c r="T10" s="38">
        <v>22.6</v>
      </c>
      <c r="U10" s="41">
        <v>22.6</v>
      </c>
      <c r="V10" s="41"/>
      <c r="W10" s="41" t="s">
        <v>284</v>
      </c>
      <c r="X10" s="41"/>
      <c r="Y10" s="41" t="s">
        <v>284</v>
      </c>
      <c r="Z10" s="41"/>
      <c r="AA10" s="41" t="s">
        <v>329</v>
      </c>
      <c r="AB10" s="41"/>
      <c r="AC10" s="37" t="s">
        <v>284</v>
      </c>
      <c r="AD10" s="52"/>
      <c r="AE10" s="52">
        <v>91.1</v>
      </c>
      <c r="AF10" s="52"/>
      <c r="AG10" s="52">
        <v>92.67</v>
      </c>
      <c r="AH10" s="52"/>
      <c r="AI10" s="52">
        <v>73.37</v>
      </c>
      <c r="AJ10" s="52"/>
      <c r="AK10" s="52">
        <v>83.11</v>
      </c>
      <c r="AL10" s="54">
        <f t="shared" si="1"/>
        <v>85.0625</v>
      </c>
      <c r="AM10" s="54">
        <f t="shared" si="2"/>
        <v>73.37</v>
      </c>
      <c r="AN10" s="55"/>
      <c r="AO10" s="52">
        <v>1000.5</v>
      </c>
      <c r="AP10" s="52"/>
      <c r="AQ10" s="52">
        <v>1000.2</v>
      </c>
      <c r="AR10" s="52"/>
      <c r="AS10" s="52">
        <v>1000.8</v>
      </c>
      <c r="AT10" s="52"/>
      <c r="AU10" s="56">
        <v>1000.2</v>
      </c>
      <c r="AV10" s="51" t="str">
        <f t="shared" ref="AV10:AX23" si="7">IF(RIGHT(V10,2)="","",IF(RIGHT(V10,2)="LG",0,INT(RIGHT(V10,2))))</f>
        <v/>
      </c>
      <c r="AW10" s="51">
        <f t="shared" si="7"/>
        <v>0</v>
      </c>
      <c r="AX10" s="51" t="str">
        <f t="shared" si="7"/>
        <v/>
      </c>
      <c r="AY10" s="51">
        <f>IF(RIGHT(Y10,2)="","",IF(RIGHT(Y10,2)="LG",0,INT(RIGHT(Y10,2))))</f>
        <v>0</v>
      </c>
      <c r="AZ10" s="51" t="str">
        <f>IF(RIGHT(Z10,2)="","",IF(RIGHT(Z10,2)="LG",0,INT(RIGHT(Z10,2))))</f>
        <v/>
      </c>
      <c r="BA10" s="51">
        <f>IF(RIGHT(AA10,2)="","",IF(RIGHT(AA10,2)="LG",0,INT(RIGHT(AA10,2))))</f>
        <v>1</v>
      </c>
      <c r="BB10" s="51" t="str">
        <f>IF(RIGHT(AB10,2)="","",IF(RIGHT(AB10,2)="LG",0,INT(RIGHT(AB10,2))))</f>
        <v/>
      </c>
      <c r="BC10" s="51">
        <f>IF(RIGHT(AC10,2)="","",IF(RIGHT(AC10,2)="LG",0,INT(RIGHT(AC10,2))))</f>
        <v>0</v>
      </c>
      <c r="BD10" s="51" t="str">
        <f t="shared" si="4"/>
        <v>NE01</v>
      </c>
      <c r="BE10" s="177" t="s">
        <v>404</v>
      </c>
      <c r="BF10" s="181">
        <v>1</v>
      </c>
      <c r="BG10" s="114">
        <f t="shared" si="5"/>
        <v>28.55</v>
      </c>
      <c r="BH10" s="115">
        <f t="shared" si="6"/>
        <v>31.9</v>
      </c>
      <c r="BI10" s="450"/>
      <c r="BJ10" s="451" t="s">
        <v>309</v>
      </c>
      <c r="BK10" s="451"/>
      <c r="BL10" s="451" t="s">
        <v>309</v>
      </c>
      <c r="BM10" s="451"/>
      <c r="BN10" s="451" t="s">
        <v>331</v>
      </c>
      <c r="BO10" s="451"/>
      <c r="BP10" s="452" t="s">
        <v>309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29.1</v>
      </c>
      <c r="G11" s="51"/>
      <c r="H11" s="51">
        <v>28.2</v>
      </c>
      <c r="I11" s="51"/>
      <c r="J11" s="51">
        <v>32.700000000000003</v>
      </c>
      <c r="K11" s="51"/>
      <c r="L11" s="51">
        <v>30.6</v>
      </c>
      <c r="M11" s="88">
        <f t="shared" si="0"/>
        <v>30.15</v>
      </c>
      <c r="N11" s="51">
        <v>27.3</v>
      </c>
      <c r="O11" s="76">
        <v>32.9</v>
      </c>
      <c r="P11" s="41" t="s">
        <v>301</v>
      </c>
      <c r="Q11" s="41">
        <v>11</v>
      </c>
      <c r="R11" s="41">
        <v>11</v>
      </c>
      <c r="S11" s="41">
        <v>11</v>
      </c>
      <c r="T11" s="38">
        <v>11.1</v>
      </c>
      <c r="U11" s="41">
        <v>11.1</v>
      </c>
      <c r="V11" s="41"/>
      <c r="W11" s="41" t="s">
        <v>313</v>
      </c>
      <c r="X11" s="41"/>
      <c r="Y11" s="41" t="s">
        <v>284</v>
      </c>
      <c r="Z11" s="41"/>
      <c r="AA11" s="41" t="s">
        <v>330</v>
      </c>
      <c r="AB11" s="41"/>
      <c r="AC11" s="37" t="s">
        <v>400</v>
      </c>
      <c r="AD11" s="52"/>
      <c r="AE11" s="52">
        <v>80.5</v>
      </c>
      <c r="AF11" s="52"/>
      <c r="AG11" s="52">
        <v>89.46</v>
      </c>
      <c r="AH11" s="52"/>
      <c r="AI11" s="52">
        <v>69.540000000000006</v>
      </c>
      <c r="AJ11" s="52"/>
      <c r="AK11" s="52">
        <v>79.75</v>
      </c>
      <c r="AL11" s="54">
        <f t="shared" ref="AL11" si="8">IF(COUNT(AE11,AG11,AI11,AK11)&gt;2,AVERAGE(AD11:AK11),"")</f>
        <v>79.8125</v>
      </c>
      <c r="AM11" s="54">
        <f t="shared" ref="AM11" si="9">IF(COUNT(AE11,AG11,AI11,AK11)&gt;2,MIN(AD11:AK11),"")</f>
        <v>69.540000000000006</v>
      </c>
      <c r="AN11" s="55"/>
      <c r="AO11" s="52">
        <v>1000.9</v>
      </c>
      <c r="AP11" s="52"/>
      <c r="AQ11" s="52">
        <v>1001.5</v>
      </c>
      <c r="AR11" s="52"/>
      <c r="AS11" s="52">
        <v>1001.4</v>
      </c>
      <c r="AT11" s="52"/>
      <c r="AU11" s="56">
        <v>1000.9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1">
        <v>3</v>
      </c>
      <c r="BG11" s="112">
        <f t="shared" si="5"/>
        <v>28.65</v>
      </c>
      <c r="BH11" s="113">
        <f t="shared" si="6"/>
        <v>31.650000000000002</v>
      </c>
      <c r="BI11" s="462"/>
      <c r="BJ11" s="463" t="s">
        <v>331</v>
      </c>
      <c r="BK11" s="463"/>
      <c r="BL11" s="463" t="s">
        <v>309</v>
      </c>
      <c r="BM11" s="463"/>
      <c r="BN11" s="463" t="s">
        <v>289</v>
      </c>
      <c r="BO11" s="463"/>
      <c r="BP11" s="464" t="s">
        <v>314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</v>
      </c>
      <c r="G12" s="84"/>
      <c r="H12" s="84">
        <v>26.2</v>
      </c>
      <c r="I12" s="84"/>
      <c r="J12" s="84">
        <v>33.299999999999997</v>
      </c>
      <c r="K12" s="84"/>
      <c r="L12" s="84">
        <v>28.1</v>
      </c>
      <c r="M12" s="100">
        <f t="shared" si="0"/>
        <v>28.65</v>
      </c>
      <c r="N12" s="84">
        <v>25.7</v>
      </c>
      <c r="O12" s="85">
        <v>33.5</v>
      </c>
      <c r="P12" s="57" t="s">
        <v>301</v>
      </c>
      <c r="Q12" s="57" t="s">
        <v>301</v>
      </c>
      <c r="R12" s="57" t="s">
        <v>301</v>
      </c>
      <c r="S12" s="57">
        <v>16</v>
      </c>
      <c r="T12" s="58">
        <v>15.7</v>
      </c>
      <c r="U12" s="57">
        <v>15.7</v>
      </c>
      <c r="V12" s="57"/>
      <c r="W12" s="57" t="s">
        <v>284</v>
      </c>
      <c r="X12" s="57"/>
      <c r="Y12" s="57" t="s">
        <v>284</v>
      </c>
      <c r="Z12" s="57"/>
      <c r="AA12" s="57" t="s">
        <v>304</v>
      </c>
      <c r="AB12" s="57"/>
      <c r="AC12" s="59" t="s">
        <v>284</v>
      </c>
      <c r="AD12" s="60"/>
      <c r="AE12" s="60">
        <v>92.61</v>
      </c>
      <c r="AF12" s="60"/>
      <c r="AG12" s="60">
        <v>94.8</v>
      </c>
      <c r="AH12" s="60"/>
      <c r="AI12" s="60">
        <v>72.569999999999993</v>
      </c>
      <c r="AJ12" s="60"/>
      <c r="AK12" s="60">
        <v>94.87</v>
      </c>
      <c r="AL12" s="101">
        <f t="shared" si="1"/>
        <v>88.712500000000006</v>
      </c>
      <c r="AM12" s="101">
        <f t="shared" si="2"/>
        <v>72.569999999999993</v>
      </c>
      <c r="AN12" s="61"/>
      <c r="AO12" s="60">
        <v>1002.2</v>
      </c>
      <c r="AP12" s="60"/>
      <c r="AQ12" s="60">
        <v>1002.6</v>
      </c>
      <c r="AR12" s="60"/>
      <c r="AS12" s="60">
        <v>1001.5</v>
      </c>
      <c r="AT12" s="60"/>
      <c r="AU12" s="62">
        <v>1002.1</v>
      </c>
      <c r="AV12" s="84" t="str">
        <f t="shared" si="7"/>
        <v/>
      </c>
      <c r="AW12" s="84">
        <f t="shared" si="7"/>
        <v>0</v>
      </c>
      <c r="AX12" s="84" t="str">
        <f t="shared" si="7"/>
        <v/>
      </c>
      <c r="AY12" s="84">
        <f t="shared" ref="AY12:AY23" si="10">IF(RIGHT(Y12,2)="","",IF(RIGHT(Y12,2)="LG",0,INT(RIGHT(Y12,2))))</f>
        <v>0</v>
      </c>
      <c r="AZ12" s="84" t="str">
        <f t="shared" ref="AZ12:AZ23" si="11">IF(RIGHT(Z12,2)="","",IF(RIGHT(Z12,2)="LG",0,INT(RIGHT(Z12,2))))</f>
        <v/>
      </c>
      <c r="BA12" s="84">
        <f t="shared" ref="BA12:BA23" si="12">IF(RIGHT(AA12,2)="","",IF(RIGHT(AA12,2)="LG",0,INT(RIGHT(AA12,2))))</f>
        <v>1</v>
      </c>
      <c r="BB12" s="84" t="str">
        <f t="shared" ref="BB12:BB23" si="13">IF(RIGHT(AB12,2)="","",IF(RIGHT(AB12,2)="LG",0,INT(RIGHT(AB12,2))))</f>
        <v/>
      </c>
      <c r="BC12" s="84">
        <f t="shared" ref="BC12:BC23" si="14">IF(RIGHT(AC12,2)="","",IF(RIGHT(AC12,2)="LG",0,INT(RIGHT(AC12,2))))</f>
        <v>0</v>
      </c>
      <c r="BD12" s="84" t="str">
        <f t="shared" ref="BD12:BD23" si="15">IF(COUNT(AV12:BC12)=0,"",IF(MAX(AV12:BC12)=0,"LG",IF(MAX(AV12:BC12)=0,"",INDEX(V12:AC12,1,MATCH(MAX(AV12:BC12),AV12:BC12,0)))))</f>
        <v>ENE01</v>
      </c>
      <c r="BE12" s="179" t="s">
        <v>399</v>
      </c>
      <c r="BF12" s="183">
        <v>1</v>
      </c>
      <c r="BG12" s="114">
        <f t="shared" si="5"/>
        <v>26.6</v>
      </c>
      <c r="BH12" s="115">
        <f t="shared" si="6"/>
        <v>30.7</v>
      </c>
      <c r="BI12" s="465"/>
      <c r="BJ12" s="466" t="s">
        <v>321</v>
      </c>
      <c r="BK12" s="466"/>
      <c r="BL12" s="466" t="s">
        <v>331</v>
      </c>
      <c r="BM12" s="466"/>
      <c r="BN12" s="466" t="s">
        <v>314</v>
      </c>
      <c r="BO12" s="466"/>
      <c r="BP12" s="467" t="s">
        <v>309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27.5</v>
      </c>
      <c r="F13" s="51">
        <v>26.1</v>
      </c>
      <c r="G13" s="51">
        <v>25.7</v>
      </c>
      <c r="H13" s="51">
        <v>26</v>
      </c>
      <c r="I13" s="51">
        <v>29.5</v>
      </c>
      <c r="J13" s="51">
        <v>32.5</v>
      </c>
      <c r="K13" s="51">
        <v>29.9</v>
      </c>
      <c r="L13" s="51">
        <v>29</v>
      </c>
      <c r="M13" s="88">
        <f t="shared" si="0"/>
        <v>28.275000000000002</v>
      </c>
      <c r="N13" s="51">
        <v>25.7</v>
      </c>
      <c r="O13" s="76">
        <v>32.5</v>
      </c>
      <c r="P13" s="41" t="s">
        <v>301</v>
      </c>
      <c r="Q13" s="41" t="s">
        <v>301</v>
      </c>
      <c r="R13" s="41">
        <v>20</v>
      </c>
      <c r="S13" s="41">
        <v>24</v>
      </c>
      <c r="T13" s="38">
        <v>23.9</v>
      </c>
      <c r="U13" s="41">
        <v>23.9</v>
      </c>
      <c r="V13" s="41" t="s">
        <v>376</v>
      </c>
      <c r="W13" s="41" t="s">
        <v>284</v>
      </c>
      <c r="X13" s="41" t="s">
        <v>284</v>
      </c>
      <c r="Y13" s="41" t="s">
        <v>376</v>
      </c>
      <c r="Z13" s="41" t="s">
        <v>284</v>
      </c>
      <c r="AA13" s="41" t="s">
        <v>305</v>
      </c>
      <c r="AB13" s="41" t="s">
        <v>305</v>
      </c>
      <c r="AC13" s="37" t="s">
        <v>284</v>
      </c>
      <c r="AD13" s="52">
        <v>92.64</v>
      </c>
      <c r="AE13" s="52">
        <v>93.12</v>
      </c>
      <c r="AF13" s="52">
        <v>94.78</v>
      </c>
      <c r="AG13" s="52">
        <v>94.8</v>
      </c>
      <c r="AH13" s="52">
        <v>76.349999999999994</v>
      </c>
      <c r="AI13" s="52">
        <v>63.58</v>
      </c>
      <c r="AJ13" s="52">
        <v>76.41</v>
      </c>
      <c r="AK13" s="52">
        <v>85.9</v>
      </c>
      <c r="AL13" s="54">
        <f t="shared" si="1"/>
        <v>84.697499999999991</v>
      </c>
      <c r="AM13" s="54">
        <f t="shared" si="2"/>
        <v>63.58</v>
      </c>
      <c r="AN13" s="55">
        <v>1002.3</v>
      </c>
      <c r="AO13" s="52">
        <v>1001.3</v>
      </c>
      <c r="AP13" s="52">
        <v>1001.1</v>
      </c>
      <c r="AQ13" s="52">
        <v>1001.7</v>
      </c>
      <c r="AR13" s="52">
        <v>1003</v>
      </c>
      <c r="AS13" s="52">
        <v>1001.5</v>
      </c>
      <c r="AT13" s="52">
        <v>999.6</v>
      </c>
      <c r="AU13" s="56">
        <v>1000.8</v>
      </c>
      <c r="AV13" s="51">
        <f t="shared" si="7"/>
        <v>1</v>
      </c>
      <c r="AW13" s="51">
        <f t="shared" si="7"/>
        <v>0</v>
      </c>
      <c r="AX13" s="51">
        <f t="shared" si="7"/>
        <v>0</v>
      </c>
      <c r="AY13" s="51">
        <f t="shared" si="10"/>
        <v>1</v>
      </c>
      <c r="AZ13" s="51">
        <f t="shared" si="11"/>
        <v>0</v>
      </c>
      <c r="BA13" s="51">
        <f t="shared" si="12"/>
        <v>1</v>
      </c>
      <c r="BB13" s="51">
        <f t="shared" si="13"/>
        <v>1</v>
      </c>
      <c r="BC13" s="51">
        <f t="shared" si="14"/>
        <v>0</v>
      </c>
      <c r="BD13" s="51" t="str">
        <f t="shared" si="15"/>
        <v>E01</v>
      </c>
      <c r="BE13" s="177" t="s">
        <v>389</v>
      </c>
      <c r="BF13" s="181">
        <v>1</v>
      </c>
      <c r="BG13" s="114">
        <f t="shared" si="5"/>
        <v>26.324999999999999</v>
      </c>
      <c r="BH13" s="115">
        <f t="shared" si="6"/>
        <v>30.225000000000001</v>
      </c>
      <c r="BI13" s="450" t="s">
        <v>387</v>
      </c>
      <c r="BJ13" s="451" t="s">
        <v>387</v>
      </c>
      <c r="BK13" s="451" t="s">
        <v>387</v>
      </c>
      <c r="BL13" s="451" t="s">
        <v>309</v>
      </c>
      <c r="BM13" s="451" t="s">
        <v>309</v>
      </c>
      <c r="BN13" s="451" t="s">
        <v>387</v>
      </c>
      <c r="BO13" s="451" t="s">
        <v>387</v>
      </c>
      <c r="BP13" s="452" t="s">
        <v>387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26.9</v>
      </c>
      <c r="G14" s="51"/>
      <c r="H14" s="51">
        <v>26.8</v>
      </c>
      <c r="I14" s="51"/>
      <c r="J14" s="51">
        <v>30.1</v>
      </c>
      <c r="K14" s="51"/>
      <c r="L14" s="51">
        <v>28.6</v>
      </c>
      <c r="M14" s="88">
        <f t="shared" si="0"/>
        <v>28.1</v>
      </c>
      <c r="N14" s="51">
        <v>26.5</v>
      </c>
      <c r="O14" s="76">
        <v>33</v>
      </c>
      <c r="P14" s="41" t="s">
        <v>301</v>
      </c>
      <c r="Q14" s="41" t="s">
        <v>301</v>
      </c>
      <c r="R14" s="41">
        <v>1</v>
      </c>
      <c r="S14" s="41">
        <v>2</v>
      </c>
      <c r="T14" s="38">
        <v>2.2000000000000002</v>
      </c>
      <c r="U14" s="41">
        <v>2.2000000000000002</v>
      </c>
      <c r="V14" s="41"/>
      <c r="W14" s="41" t="s">
        <v>284</v>
      </c>
      <c r="X14" s="41"/>
      <c r="Y14" s="41" t="s">
        <v>284</v>
      </c>
      <c r="Z14" s="41"/>
      <c r="AA14" s="41" t="s">
        <v>376</v>
      </c>
      <c r="AB14" s="41"/>
      <c r="AC14" s="37" t="s">
        <v>284</v>
      </c>
      <c r="AD14" s="52"/>
      <c r="AE14" s="52">
        <v>94.83</v>
      </c>
      <c r="AF14" s="52"/>
      <c r="AG14" s="52">
        <v>96.52</v>
      </c>
      <c r="AH14" s="52"/>
      <c r="AI14" s="52">
        <v>85.51</v>
      </c>
      <c r="AJ14" s="52"/>
      <c r="AK14" s="52">
        <v>88.44</v>
      </c>
      <c r="AL14" s="54">
        <f t="shared" si="1"/>
        <v>91.325000000000003</v>
      </c>
      <c r="AM14" s="54">
        <f t="shared" si="2"/>
        <v>85.51</v>
      </c>
      <c r="AN14" s="55"/>
      <c r="AO14" s="52">
        <v>1000.3</v>
      </c>
      <c r="AP14" s="52"/>
      <c r="AQ14" s="52">
        <v>1001.1</v>
      </c>
      <c r="AR14" s="52"/>
      <c r="AS14" s="52">
        <v>1001.5</v>
      </c>
      <c r="AT14" s="52"/>
      <c r="AU14" s="56">
        <v>1000.5</v>
      </c>
      <c r="AV14" s="51" t="str">
        <f t="shared" si="7"/>
        <v/>
      </c>
      <c r="AW14" s="51">
        <f t="shared" si="7"/>
        <v>0</v>
      </c>
      <c r="AX14" s="51" t="str">
        <f t="shared" si="7"/>
        <v/>
      </c>
      <c r="AY14" s="51">
        <f t="shared" si="10"/>
        <v>0</v>
      </c>
      <c r="AZ14" s="51" t="str">
        <f t="shared" si="11"/>
        <v/>
      </c>
      <c r="BA14" s="51">
        <f t="shared" si="12"/>
        <v>1</v>
      </c>
      <c r="BB14" s="51" t="str">
        <f t="shared" si="13"/>
        <v/>
      </c>
      <c r="BC14" s="51">
        <f t="shared" si="14"/>
        <v>0</v>
      </c>
      <c r="BD14" s="51" t="str">
        <f t="shared" si="15"/>
        <v>E01</v>
      </c>
      <c r="BE14" s="177" t="s">
        <v>389</v>
      </c>
      <c r="BF14" s="181">
        <v>1</v>
      </c>
      <c r="BG14" s="114">
        <f t="shared" si="5"/>
        <v>26.85</v>
      </c>
      <c r="BH14" s="115">
        <f t="shared" si="6"/>
        <v>29.35</v>
      </c>
      <c r="BI14" s="450"/>
      <c r="BJ14" s="451" t="s">
        <v>287</v>
      </c>
      <c r="BK14" s="451"/>
      <c r="BL14" s="451" t="s">
        <v>309</v>
      </c>
      <c r="BM14" s="451"/>
      <c r="BN14" s="451" t="s">
        <v>387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27.2</v>
      </c>
      <c r="G15" s="51"/>
      <c r="H15" s="51">
        <v>26.2</v>
      </c>
      <c r="I15" s="51"/>
      <c r="J15" s="51">
        <v>33.200000000000003</v>
      </c>
      <c r="K15" s="51"/>
      <c r="L15" s="51">
        <v>29.2</v>
      </c>
      <c r="M15" s="88">
        <f t="shared" si="0"/>
        <v>28.95</v>
      </c>
      <c r="N15" s="51">
        <v>26.1</v>
      </c>
      <c r="O15" s="76">
        <v>34.1</v>
      </c>
      <c r="P15" s="41" t="s">
        <v>301</v>
      </c>
      <c r="Q15" s="41" t="s">
        <v>301</v>
      </c>
      <c r="R15" s="41" t="s">
        <v>301</v>
      </c>
      <c r="S15" s="41">
        <v>0.4</v>
      </c>
      <c r="T15" s="38">
        <v>0.4</v>
      </c>
      <c r="U15" s="41">
        <v>0.4</v>
      </c>
      <c r="V15" s="41"/>
      <c r="W15" s="41" t="s">
        <v>284</v>
      </c>
      <c r="X15" s="41"/>
      <c r="Y15" s="41" t="s">
        <v>284</v>
      </c>
      <c r="Z15" s="41"/>
      <c r="AA15" s="41" t="s">
        <v>354</v>
      </c>
      <c r="AB15" s="41"/>
      <c r="AC15" s="37" t="s">
        <v>284</v>
      </c>
      <c r="AD15" s="52"/>
      <c r="AE15" s="52">
        <v>88.85</v>
      </c>
      <c r="AF15" s="52"/>
      <c r="AG15" s="52">
        <v>92.57</v>
      </c>
      <c r="AH15" s="52"/>
      <c r="AI15" s="52">
        <v>65.260000000000005</v>
      </c>
      <c r="AJ15" s="52"/>
      <c r="AK15" s="52">
        <v>86.94</v>
      </c>
      <c r="AL15" s="54">
        <f t="shared" si="1"/>
        <v>83.405000000000001</v>
      </c>
      <c r="AM15" s="54">
        <f t="shared" si="2"/>
        <v>65.260000000000005</v>
      </c>
      <c r="AN15" s="55"/>
      <c r="AO15" s="52">
        <v>998.9</v>
      </c>
      <c r="AP15" s="52"/>
      <c r="AQ15" s="52">
        <v>999.5</v>
      </c>
      <c r="AR15" s="52"/>
      <c r="AS15" s="52">
        <v>999.5</v>
      </c>
      <c r="AT15" s="52"/>
      <c r="AU15" s="56">
        <v>998.7</v>
      </c>
      <c r="AV15" s="51" t="str">
        <f t="shared" si="7"/>
        <v/>
      </c>
      <c r="AW15" s="51">
        <f t="shared" si="7"/>
        <v>0</v>
      </c>
      <c r="AX15" s="51" t="str">
        <f t="shared" si="7"/>
        <v/>
      </c>
      <c r="AY15" s="51">
        <f t="shared" si="10"/>
        <v>0</v>
      </c>
      <c r="AZ15" s="51" t="str">
        <f t="shared" si="11"/>
        <v/>
      </c>
      <c r="BA15" s="51">
        <f t="shared" si="12"/>
        <v>2</v>
      </c>
      <c r="BB15" s="51" t="str">
        <f t="shared" si="13"/>
        <v/>
      </c>
      <c r="BC15" s="51">
        <f t="shared" si="14"/>
        <v>0</v>
      </c>
      <c r="BD15" s="51" t="str">
        <f t="shared" si="15"/>
        <v>NW02</v>
      </c>
      <c r="BE15" s="177" t="s">
        <v>342</v>
      </c>
      <c r="BF15" s="181">
        <v>2</v>
      </c>
      <c r="BG15" s="114">
        <f t="shared" si="5"/>
        <v>26.7</v>
      </c>
      <c r="BH15" s="115">
        <f t="shared" si="6"/>
        <v>31.200000000000003</v>
      </c>
      <c r="BI15" s="450"/>
      <c r="BJ15" s="451" t="s">
        <v>310</v>
      </c>
      <c r="BK15" s="451"/>
      <c r="BL15" s="451" t="s">
        <v>387</v>
      </c>
      <c r="BM15" s="451"/>
      <c r="BN15" s="451" t="s">
        <v>331</v>
      </c>
      <c r="BO15" s="451"/>
      <c r="BP15" s="452" t="s">
        <v>309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27.6</v>
      </c>
      <c r="G16" s="51"/>
      <c r="H16" s="51">
        <v>27.2</v>
      </c>
      <c r="I16" s="51"/>
      <c r="J16" s="51">
        <v>34.5</v>
      </c>
      <c r="K16" s="51"/>
      <c r="L16" s="51">
        <v>30.7</v>
      </c>
      <c r="M16" s="88">
        <f t="shared" si="0"/>
        <v>30</v>
      </c>
      <c r="N16" s="51">
        <v>27.1</v>
      </c>
      <c r="O16" s="76">
        <v>35.9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390</v>
      </c>
      <c r="X16" s="41"/>
      <c r="Y16" s="41" t="s">
        <v>390</v>
      </c>
      <c r="Z16" s="41"/>
      <c r="AA16" s="41" t="s">
        <v>305</v>
      </c>
      <c r="AB16" s="41"/>
      <c r="AC16" s="37" t="s">
        <v>390</v>
      </c>
      <c r="AD16" s="52"/>
      <c r="AE16" s="52">
        <v>85.77</v>
      </c>
      <c r="AF16" s="52"/>
      <c r="AG16" s="52">
        <v>87.28</v>
      </c>
      <c r="AH16" s="52"/>
      <c r="AI16" s="52">
        <v>56.5</v>
      </c>
      <c r="AJ16" s="52"/>
      <c r="AK16" s="52">
        <v>73.86</v>
      </c>
      <c r="AL16" s="54">
        <f t="shared" si="1"/>
        <v>75.852500000000006</v>
      </c>
      <c r="AM16" s="54">
        <f t="shared" si="2"/>
        <v>56.5</v>
      </c>
      <c r="AN16" s="55"/>
      <c r="AO16" s="52">
        <v>1003.1</v>
      </c>
      <c r="AP16" s="52"/>
      <c r="AQ16" s="52">
        <v>1003.2</v>
      </c>
      <c r="AR16" s="52"/>
      <c r="AS16" s="52">
        <v>1002.2</v>
      </c>
      <c r="AT16" s="52"/>
      <c r="AU16" s="56">
        <v>1002</v>
      </c>
      <c r="AV16" s="51" t="str">
        <f t="shared" si="7"/>
        <v/>
      </c>
      <c r="AW16" s="51">
        <f t="shared" si="7"/>
        <v>1</v>
      </c>
      <c r="AX16" s="51" t="str">
        <f t="shared" si="7"/>
        <v/>
      </c>
      <c r="AY16" s="51">
        <f t="shared" si="10"/>
        <v>1</v>
      </c>
      <c r="AZ16" s="51" t="str">
        <f t="shared" si="11"/>
        <v/>
      </c>
      <c r="BA16" s="51">
        <f t="shared" si="12"/>
        <v>1</v>
      </c>
      <c r="BB16" s="51" t="str">
        <f t="shared" si="13"/>
        <v/>
      </c>
      <c r="BC16" s="51">
        <f t="shared" si="14"/>
        <v>1</v>
      </c>
      <c r="BD16" s="51" t="str">
        <f t="shared" si="15"/>
        <v>WNW01</v>
      </c>
      <c r="BE16" s="177" t="s">
        <v>393</v>
      </c>
      <c r="BF16" s="181">
        <v>1</v>
      </c>
      <c r="BG16" s="114">
        <f t="shared" si="5"/>
        <v>27.4</v>
      </c>
      <c r="BH16" s="115">
        <f t="shared" si="6"/>
        <v>32.6</v>
      </c>
      <c r="BI16" s="450"/>
      <c r="BJ16" s="451" t="s">
        <v>387</v>
      </c>
      <c r="BK16" s="451"/>
      <c r="BL16" s="451" t="s">
        <v>309</v>
      </c>
      <c r="BM16" s="451"/>
      <c r="BN16" s="451" t="s">
        <v>331</v>
      </c>
      <c r="BO16" s="451"/>
      <c r="BP16" s="452" t="s">
        <v>309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29.9</v>
      </c>
      <c r="F17" s="51">
        <v>29.7</v>
      </c>
      <c r="G17" s="51">
        <v>28.1</v>
      </c>
      <c r="H17" s="51">
        <v>28.6</v>
      </c>
      <c r="I17" s="51">
        <v>32.4</v>
      </c>
      <c r="J17" s="51">
        <v>35</v>
      </c>
      <c r="K17" s="51">
        <v>33</v>
      </c>
      <c r="L17" s="51">
        <v>31.6</v>
      </c>
      <c r="M17" s="88">
        <f t="shared" si="0"/>
        <v>31.037499999999998</v>
      </c>
      <c r="N17" s="51">
        <v>27.8</v>
      </c>
      <c r="O17" s="76">
        <v>35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400</v>
      </c>
      <c r="W17" s="41" t="s">
        <v>305</v>
      </c>
      <c r="X17" s="41" t="s">
        <v>352</v>
      </c>
      <c r="Y17" s="41" t="s">
        <v>355</v>
      </c>
      <c r="Z17" s="41" t="s">
        <v>313</v>
      </c>
      <c r="AA17" s="41" t="s">
        <v>336</v>
      </c>
      <c r="AB17" s="41" t="s">
        <v>336</v>
      </c>
      <c r="AC17" s="37" t="s">
        <v>354</v>
      </c>
      <c r="AD17" s="52">
        <v>86.5</v>
      </c>
      <c r="AE17" s="52">
        <v>90.09</v>
      </c>
      <c r="AF17" s="52">
        <v>94.32</v>
      </c>
      <c r="AG17" s="52">
        <v>91.08</v>
      </c>
      <c r="AH17" s="52">
        <v>71.150000000000006</v>
      </c>
      <c r="AI17" s="52">
        <v>64.48</v>
      </c>
      <c r="AJ17" s="52">
        <v>66.78</v>
      </c>
      <c r="AK17" s="52">
        <v>79.88</v>
      </c>
      <c r="AL17" s="54">
        <f t="shared" si="1"/>
        <v>80.534999999999997</v>
      </c>
      <c r="AM17" s="54">
        <f t="shared" si="2"/>
        <v>64.48</v>
      </c>
      <c r="AN17" s="55">
        <v>1001</v>
      </c>
      <c r="AO17" s="52">
        <v>999.9</v>
      </c>
      <c r="AP17" s="52">
        <v>999.6</v>
      </c>
      <c r="AQ17" s="52">
        <v>1000.6</v>
      </c>
      <c r="AR17" s="52">
        <v>1002.1</v>
      </c>
      <c r="AS17" s="52">
        <v>1000.2</v>
      </c>
      <c r="AT17" s="52">
        <v>998.1</v>
      </c>
      <c r="AU17" s="56">
        <v>1000.2</v>
      </c>
      <c r="AV17" s="51">
        <f t="shared" si="7"/>
        <v>1</v>
      </c>
      <c r="AW17" s="51">
        <f t="shared" si="7"/>
        <v>1</v>
      </c>
      <c r="AX17" s="51">
        <f t="shared" si="7"/>
        <v>1</v>
      </c>
      <c r="AY17" s="51">
        <f t="shared" si="10"/>
        <v>1</v>
      </c>
      <c r="AZ17" s="51">
        <f t="shared" si="11"/>
        <v>2</v>
      </c>
      <c r="BA17" s="51">
        <f t="shared" si="12"/>
        <v>2</v>
      </c>
      <c r="BB17" s="51">
        <f t="shared" si="13"/>
        <v>2</v>
      </c>
      <c r="BC17" s="51">
        <f t="shared" si="14"/>
        <v>2</v>
      </c>
      <c r="BD17" s="51" t="str">
        <f t="shared" si="15"/>
        <v>SW02</v>
      </c>
      <c r="BE17" s="177" t="s">
        <v>297</v>
      </c>
      <c r="BF17" s="181">
        <v>2</v>
      </c>
      <c r="BG17" s="114">
        <f t="shared" si="5"/>
        <v>29.074999999999996</v>
      </c>
      <c r="BH17" s="115">
        <f t="shared" si="6"/>
        <v>33</v>
      </c>
      <c r="BI17" s="450" t="s">
        <v>331</v>
      </c>
      <c r="BJ17" s="451" t="s">
        <v>320</v>
      </c>
      <c r="BK17" s="451" t="s">
        <v>309</v>
      </c>
      <c r="BL17" s="451" t="s">
        <v>324</v>
      </c>
      <c r="BM17" s="451" t="s">
        <v>353</v>
      </c>
      <c r="BN17" s="451" t="s">
        <v>375</v>
      </c>
      <c r="BO17" s="451" t="s">
        <v>331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27.4</v>
      </c>
      <c r="G18" s="51"/>
      <c r="H18" s="51">
        <v>27.9</v>
      </c>
      <c r="I18" s="51"/>
      <c r="J18" s="51">
        <v>34.9</v>
      </c>
      <c r="K18" s="51"/>
      <c r="L18" s="51">
        <v>32.1</v>
      </c>
      <c r="M18" s="88">
        <f t="shared" si="0"/>
        <v>30.574999999999996</v>
      </c>
      <c r="N18" s="51">
        <v>27.2</v>
      </c>
      <c r="O18" s="76">
        <v>35.1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352</v>
      </c>
      <c r="X18" s="41"/>
      <c r="Y18" s="41" t="s">
        <v>284</v>
      </c>
      <c r="Z18" s="41"/>
      <c r="AA18" s="41" t="s">
        <v>327</v>
      </c>
      <c r="AB18" s="41"/>
      <c r="AC18" s="37" t="s">
        <v>323</v>
      </c>
      <c r="AD18" s="52"/>
      <c r="AE18" s="52">
        <v>91</v>
      </c>
      <c r="AF18" s="52"/>
      <c r="AG18" s="52">
        <v>92.66</v>
      </c>
      <c r="AH18" s="52"/>
      <c r="AI18" s="52">
        <v>57.27</v>
      </c>
      <c r="AJ18" s="52"/>
      <c r="AK18" s="52">
        <v>69.430000000000007</v>
      </c>
      <c r="AL18" s="54">
        <f t="shared" si="1"/>
        <v>77.59</v>
      </c>
      <c r="AM18" s="54">
        <f t="shared" si="2"/>
        <v>57.27</v>
      </c>
      <c r="AN18" s="55"/>
      <c r="AO18" s="52">
        <v>1001.3</v>
      </c>
      <c r="AP18" s="52"/>
      <c r="AQ18" s="52">
        <v>1002.1</v>
      </c>
      <c r="AR18" s="52"/>
      <c r="AS18" s="52">
        <v>1000.9</v>
      </c>
      <c r="AT18" s="52"/>
      <c r="AU18" s="56">
        <v>1000.6</v>
      </c>
      <c r="AV18" s="51" t="str">
        <f t="shared" si="7"/>
        <v/>
      </c>
      <c r="AW18" s="51">
        <f t="shared" si="7"/>
        <v>1</v>
      </c>
      <c r="AX18" s="51" t="str">
        <f t="shared" si="7"/>
        <v/>
      </c>
      <c r="AY18" s="51">
        <f t="shared" si="10"/>
        <v>0</v>
      </c>
      <c r="AZ18" s="51" t="str">
        <f t="shared" si="11"/>
        <v/>
      </c>
      <c r="BA18" s="51">
        <f t="shared" si="12"/>
        <v>2</v>
      </c>
      <c r="BB18" s="51" t="str">
        <f t="shared" si="13"/>
        <v/>
      </c>
      <c r="BC18" s="51">
        <f t="shared" si="14"/>
        <v>1</v>
      </c>
      <c r="BD18" s="51" t="str">
        <f t="shared" si="15"/>
        <v>W02</v>
      </c>
      <c r="BE18" s="177" t="s">
        <v>317</v>
      </c>
      <c r="BF18" s="181">
        <v>2</v>
      </c>
      <c r="BG18" s="114">
        <f t="shared" si="5"/>
        <v>27.65</v>
      </c>
      <c r="BH18" s="115">
        <f t="shared" si="6"/>
        <v>33.5</v>
      </c>
      <c r="BI18" s="450"/>
      <c r="BJ18" s="451" t="s">
        <v>387</v>
      </c>
      <c r="BK18" s="451"/>
      <c r="BL18" s="451" t="s">
        <v>309</v>
      </c>
      <c r="BM18" s="451"/>
      <c r="BN18" s="451" t="s">
        <v>309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30.1</v>
      </c>
      <c r="F19" s="51">
        <v>29.7</v>
      </c>
      <c r="G19" s="51">
        <v>28.8</v>
      </c>
      <c r="H19" s="51">
        <v>28.1</v>
      </c>
      <c r="I19" s="51">
        <v>32.1</v>
      </c>
      <c r="J19" s="51">
        <v>32</v>
      </c>
      <c r="K19" s="51">
        <v>32.200000000000003</v>
      </c>
      <c r="L19" s="51">
        <v>31.1</v>
      </c>
      <c r="M19" s="88">
        <f t="shared" si="0"/>
        <v>30.512499999999999</v>
      </c>
      <c r="N19" s="51">
        <v>28</v>
      </c>
      <c r="O19" s="76">
        <v>33.1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344</v>
      </c>
      <c r="W19" s="41" t="s">
        <v>298</v>
      </c>
      <c r="X19" s="41" t="s">
        <v>313</v>
      </c>
      <c r="Y19" s="41" t="s">
        <v>292</v>
      </c>
      <c r="Z19" s="41" t="s">
        <v>315</v>
      </c>
      <c r="AA19" s="41" t="s">
        <v>407</v>
      </c>
      <c r="AB19" s="41" t="s">
        <v>385</v>
      </c>
      <c r="AC19" s="37" t="s">
        <v>307</v>
      </c>
      <c r="AD19" s="52">
        <v>85.51</v>
      </c>
      <c r="AE19" s="52">
        <v>95.48</v>
      </c>
      <c r="AF19" s="52">
        <v>83.38</v>
      </c>
      <c r="AG19" s="52">
        <v>91.05</v>
      </c>
      <c r="AH19" s="52">
        <v>74.959999999999994</v>
      </c>
      <c r="AI19" s="52">
        <v>79</v>
      </c>
      <c r="AJ19" s="52">
        <v>71.11</v>
      </c>
      <c r="AK19" s="52">
        <v>76.59</v>
      </c>
      <c r="AL19" s="54">
        <f t="shared" si="1"/>
        <v>82.135000000000005</v>
      </c>
      <c r="AM19" s="54">
        <f t="shared" si="2"/>
        <v>71.11</v>
      </c>
      <c r="AN19" s="55">
        <v>1003</v>
      </c>
      <c r="AO19" s="52">
        <v>1003.1</v>
      </c>
      <c r="AP19" s="52">
        <v>1002.4</v>
      </c>
      <c r="AQ19" s="52">
        <v>1002.9</v>
      </c>
      <c r="AR19" s="52">
        <v>1004.4</v>
      </c>
      <c r="AS19" s="52">
        <v>1002.9</v>
      </c>
      <c r="AT19" s="52">
        <v>1000.5</v>
      </c>
      <c r="AU19" s="56">
        <v>1001</v>
      </c>
      <c r="AV19" s="51">
        <f t="shared" si="7"/>
        <v>3</v>
      </c>
      <c r="AW19" s="51">
        <f t="shared" si="7"/>
        <v>2</v>
      </c>
      <c r="AX19" s="51">
        <f t="shared" si="7"/>
        <v>2</v>
      </c>
      <c r="AY19" s="51">
        <f t="shared" si="10"/>
        <v>2</v>
      </c>
      <c r="AZ19" s="51">
        <f t="shared" si="11"/>
        <v>3</v>
      </c>
      <c r="BA19" s="51">
        <f t="shared" si="12"/>
        <v>5</v>
      </c>
      <c r="BB19" s="51">
        <f t="shared" si="13"/>
        <v>6</v>
      </c>
      <c r="BC19" s="51">
        <f t="shared" si="14"/>
        <v>4</v>
      </c>
      <c r="BD19" s="51" t="str">
        <f t="shared" si="15"/>
        <v>SSW06</v>
      </c>
      <c r="BE19" s="177" t="s">
        <v>299</v>
      </c>
      <c r="BF19" s="181">
        <v>6</v>
      </c>
      <c r="BG19" s="114">
        <f t="shared" si="5"/>
        <v>29.174999999999997</v>
      </c>
      <c r="BH19" s="115">
        <f t="shared" si="6"/>
        <v>31.85</v>
      </c>
      <c r="BI19" s="450" t="s">
        <v>310</v>
      </c>
      <c r="BJ19" s="451" t="s">
        <v>436</v>
      </c>
      <c r="BK19" s="451" t="s">
        <v>332</v>
      </c>
      <c r="BL19" s="451" t="s">
        <v>310</v>
      </c>
      <c r="BM19" s="451" t="s">
        <v>321</v>
      </c>
      <c r="BN19" s="451" t="s">
        <v>320</v>
      </c>
      <c r="BO19" s="451" t="s">
        <v>353</v>
      </c>
      <c r="BP19" s="452" t="s">
        <v>310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30.3</v>
      </c>
      <c r="F20" s="81">
        <v>29.8</v>
      </c>
      <c r="G20" s="81">
        <v>29</v>
      </c>
      <c r="H20" s="81">
        <v>29.7</v>
      </c>
      <c r="I20" s="81">
        <v>33.4</v>
      </c>
      <c r="J20" s="81">
        <v>30.6</v>
      </c>
      <c r="K20" s="81">
        <v>33.200000000000003</v>
      </c>
      <c r="L20" s="81">
        <v>31.4</v>
      </c>
      <c r="M20" s="98">
        <f t="shared" si="0"/>
        <v>30.925000000000001</v>
      </c>
      <c r="N20" s="81">
        <v>28.4</v>
      </c>
      <c r="O20" s="82">
        <v>35</v>
      </c>
      <c r="P20" s="63" t="s">
        <v>301</v>
      </c>
      <c r="Q20" s="63" t="s">
        <v>301</v>
      </c>
      <c r="R20" s="63">
        <v>0</v>
      </c>
      <c r="S20" s="63">
        <v>0</v>
      </c>
      <c r="T20" s="64">
        <v>0</v>
      </c>
      <c r="U20" s="63">
        <v>0</v>
      </c>
      <c r="V20" s="63" t="s">
        <v>391</v>
      </c>
      <c r="W20" s="63" t="s">
        <v>295</v>
      </c>
      <c r="X20" s="63" t="s">
        <v>284</v>
      </c>
      <c r="Y20" s="63" t="s">
        <v>305</v>
      </c>
      <c r="Z20" s="63" t="s">
        <v>290</v>
      </c>
      <c r="AA20" s="63" t="s">
        <v>298</v>
      </c>
      <c r="AB20" s="63" t="s">
        <v>307</v>
      </c>
      <c r="AC20" s="65" t="s">
        <v>311</v>
      </c>
      <c r="AD20" s="66">
        <v>80.650000000000006</v>
      </c>
      <c r="AE20" s="66">
        <v>80.59</v>
      </c>
      <c r="AF20" s="66">
        <v>84.9</v>
      </c>
      <c r="AG20" s="66">
        <v>81.53</v>
      </c>
      <c r="AH20" s="66">
        <v>60.08</v>
      </c>
      <c r="AI20" s="66">
        <v>81.64</v>
      </c>
      <c r="AJ20" s="66">
        <v>61.12</v>
      </c>
      <c r="AK20" s="66">
        <v>65.67</v>
      </c>
      <c r="AL20" s="99">
        <f t="shared" si="1"/>
        <v>74.522499999999994</v>
      </c>
      <c r="AM20" s="99">
        <f t="shared" si="2"/>
        <v>60.08</v>
      </c>
      <c r="AN20" s="67">
        <v>1001.3</v>
      </c>
      <c r="AO20" s="66">
        <v>1000.5</v>
      </c>
      <c r="AP20" s="66">
        <v>1000.2</v>
      </c>
      <c r="AQ20" s="66">
        <v>1001.4</v>
      </c>
      <c r="AR20" s="66">
        <v>1002.9</v>
      </c>
      <c r="AS20" s="66">
        <v>1001.4</v>
      </c>
      <c r="AT20" s="66">
        <v>998.7</v>
      </c>
      <c r="AU20" s="68">
        <v>1000.6</v>
      </c>
      <c r="AV20" s="81">
        <f t="shared" si="7"/>
        <v>1</v>
      </c>
      <c r="AW20" s="81">
        <f t="shared" si="7"/>
        <v>1</v>
      </c>
      <c r="AX20" s="81">
        <f t="shared" si="7"/>
        <v>0</v>
      </c>
      <c r="AY20" s="81">
        <f t="shared" si="10"/>
        <v>1</v>
      </c>
      <c r="AZ20" s="81">
        <f t="shared" si="11"/>
        <v>2</v>
      </c>
      <c r="BA20" s="81">
        <f t="shared" si="12"/>
        <v>2</v>
      </c>
      <c r="BB20" s="81">
        <f t="shared" si="13"/>
        <v>4</v>
      </c>
      <c r="BC20" s="81">
        <f t="shared" si="14"/>
        <v>1</v>
      </c>
      <c r="BD20" s="81" t="str">
        <f t="shared" si="15"/>
        <v>SSE04</v>
      </c>
      <c r="BE20" s="178" t="s">
        <v>294</v>
      </c>
      <c r="BF20" s="182">
        <v>4</v>
      </c>
      <c r="BG20" s="114">
        <f t="shared" si="5"/>
        <v>29.7</v>
      </c>
      <c r="BH20" s="115">
        <f t="shared" si="6"/>
        <v>32.15</v>
      </c>
      <c r="BI20" s="462" t="s">
        <v>293</v>
      </c>
      <c r="BJ20" s="463" t="s">
        <v>437</v>
      </c>
      <c r="BK20" s="463" t="s">
        <v>366</v>
      </c>
      <c r="BL20" s="463" t="s">
        <v>296</v>
      </c>
      <c r="BM20" s="463" t="s">
        <v>293</v>
      </c>
      <c r="BN20" s="463" t="s">
        <v>309</v>
      </c>
      <c r="BO20" s="463" t="s">
        <v>340</v>
      </c>
      <c r="BP20" s="464" t="s">
        <v>435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28.4</v>
      </c>
      <c r="F21" s="84">
        <v>27.5</v>
      </c>
      <c r="G21" s="84">
        <v>27</v>
      </c>
      <c r="H21" s="84">
        <v>28</v>
      </c>
      <c r="I21" s="84">
        <v>33</v>
      </c>
      <c r="J21" s="84">
        <v>31.9</v>
      </c>
      <c r="K21" s="84">
        <v>33.1</v>
      </c>
      <c r="L21" s="84">
        <v>31.1</v>
      </c>
      <c r="M21" s="100">
        <f t="shared" si="0"/>
        <v>30</v>
      </c>
      <c r="N21" s="84">
        <v>26.8</v>
      </c>
      <c r="O21" s="85">
        <v>35.299999999999997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304</v>
      </c>
      <c r="Y21" s="57" t="s">
        <v>295</v>
      </c>
      <c r="Z21" s="57" t="s">
        <v>295</v>
      </c>
      <c r="AA21" s="57" t="s">
        <v>338</v>
      </c>
      <c r="AB21" s="57" t="s">
        <v>284</v>
      </c>
      <c r="AC21" s="59" t="s">
        <v>284</v>
      </c>
      <c r="AD21" s="60">
        <v>92.69</v>
      </c>
      <c r="AE21" s="60">
        <v>92.09</v>
      </c>
      <c r="AF21" s="60">
        <v>94.83</v>
      </c>
      <c r="AG21" s="60">
        <v>92.12</v>
      </c>
      <c r="AH21" s="60">
        <v>61.08</v>
      </c>
      <c r="AI21" s="60">
        <v>71.900000000000006</v>
      </c>
      <c r="AJ21" s="60">
        <v>60.37</v>
      </c>
      <c r="AK21" s="60">
        <v>64.819999999999993</v>
      </c>
      <c r="AL21" s="101">
        <f t="shared" si="1"/>
        <v>78.737500000000011</v>
      </c>
      <c r="AM21" s="101">
        <f t="shared" si="2"/>
        <v>60.37</v>
      </c>
      <c r="AN21" s="61">
        <v>1001.7</v>
      </c>
      <c r="AO21" s="60">
        <v>1001</v>
      </c>
      <c r="AP21" s="60">
        <v>1000.6</v>
      </c>
      <c r="AQ21" s="60">
        <v>1001.6</v>
      </c>
      <c r="AR21" s="60">
        <v>1002.7</v>
      </c>
      <c r="AS21" s="60">
        <v>1002.1</v>
      </c>
      <c r="AT21" s="60">
        <v>999.4</v>
      </c>
      <c r="AU21" s="62">
        <v>1000.7</v>
      </c>
      <c r="AV21" s="84">
        <f t="shared" si="7"/>
        <v>0</v>
      </c>
      <c r="AW21" s="84">
        <f t="shared" si="7"/>
        <v>0</v>
      </c>
      <c r="AX21" s="84">
        <f t="shared" si="7"/>
        <v>1</v>
      </c>
      <c r="AY21" s="84">
        <f t="shared" si="10"/>
        <v>1</v>
      </c>
      <c r="AZ21" s="84">
        <f t="shared" si="11"/>
        <v>1</v>
      </c>
      <c r="BA21" s="84">
        <f t="shared" si="12"/>
        <v>3</v>
      </c>
      <c r="BB21" s="84">
        <f t="shared" si="13"/>
        <v>0</v>
      </c>
      <c r="BC21" s="84">
        <f t="shared" si="14"/>
        <v>0</v>
      </c>
      <c r="BD21" s="84" t="str">
        <f t="shared" si="15"/>
        <v>SW03</v>
      </c>
      <c r="BE21" s="179" t="s">
        <v>297</v>
      </c>
      <c r="BF21" s="183">
        <v>3</v>
      </c>
      <c r="BG21" s="110">
        <f t="shared" si="5"/>
        <v>27.725000000000001</v>
      </c>
      <c r="BH21" s="111">
        <f t="shared" si="6"/>
        <v>32.274999999999999</v>
      </c>
      <c r="BI21" s="450" t="s">
        <v>309</v>
      </c>
      <c r="BJ21" s="451" t="s">
        <v>309</v>
      </c>
      <c r="BK21" s="451" t="s">
        <v>387</v>
      </c>
      <c r="BL21" s="451" t="s">
        <v>331</v>
      </c>
      <c r="BM21" s="451" t="s">
        <v>309</v>
      </c>
      <c r="BN21" s="451" t="s">
        <v>387</v>
      </c>
      <c r="BO21" s="451" t="s">
        <v>331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29.7</v>
      </c>
      <c r="F22" s="51">
        <v>29.2</v>
      </c>
      <c r="G22" s="51">
        <v>29.2</v>
      </c>
      <c r="H22" s="51">
        <v>29.3</v>
      </c>
      <c r="I22" s="51">
        <v>33.5</v>
      </c>
      <c r="J22" s="51">
        <v>34</v>
      </c>
      <c r="K22" s="51">
        <v>32.200000000000003</v>
      </c>
      <c r="L22" s="51">
        <v>31.6</v>
      </c>
      <c r="M22" s="88">
        <f t="shared" si="0"/>
        <v>31.087499999999995</v>
      </c>
      <c r="N22" s="51">
        <v>28.6</v>
      </c>
      <c r="O22" s="76">
        <v>34.299999999999997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305</v>
      </c>
      <c r="W22" s="41" t="s">
        <v>319</v>
      </c>
      <c r="X22" s="41" t="s">
        <v>298</v>
      </c>
      <c r="Y22" s="41" t="s">
        <v>295</v>
      </c>
      <c r="Z22" s="41" t="s">
        <v>327</v>
      </c>
      <c r="AA22" s="41" t="s">
        <v>443</v>
      </c>
      <c r="AB22" s="41" t="s">
        <v>319</v>
      </c>
      <c r="AC22" s="37" t="s">
        <v>305</v>
      </c>
      <c r="AD22" s="52">
        <v>70.66</v>
      </c>
      <c r="AE22" s="52">
        <v>74.95</v>
      </c>
      <c r="AF22" s="52">
        <v>72.73</v>
      </c>
      <c r="AG22" s="52">
        <v>77.7</v>
      </c>
      <c r="AH22" s="52">
        <v>63.04</v>
      </c>
      <c r="AI22" s="52">
        <v>60.94</v>
      </c>
      <c r="AJ22" s="52">
        <v>62.76</v>
      </c>
      <c r="AK22" s="52">
        <v>64.150000000000006</v>
      </c>
      <c r="AL22" s="54">
        <f t="shared" si="1"/>
        <v>68.366250000000008</v>
      </c>
      <c r="AM22" s="54">
        <f t="shared" si="2"/>
        <v>60.94</v>
      </c>
      <c r="AN22" s="55">
        <v>1000.1</v>
      </c>
      <c r="AO22" s="52">
        <v>1000.1</v>
      </c>
      <c r="AP22" s="52">
        <v>999.5</v>
      </c>
      <c r="AQ22" s="52">
        <v>999.6</v>
      </c>
      <c r="AR22" s="52">
        <v>1001</v>
      </c>
      <c r="AS22" s="52">
        <v>1000.9</v>
      </c>
      <c r="AT22" s="52">
        <v>999.1</v>
      </c>
      <c r="AU22" s="56">
        <v>999.6</v>
      </c>
      <c r="AV22" s="51">
        <f t="shared" si="7"/>
        <v>1</v>
      </c>
      <c r="AW22" s="51">
        <f t="shared" si="7"/>
        <v>1</v>
      </c>
      <c r="AX22" s="51">
        <f t="shared" si="7"/>
        <v>2</v>
      </c>
      <c r="AY22" s="51">
        <f t="shared" si="10"/>
        <v>1</v>
      </c>
      <c r="AZ22" s="51">
        <f t="shared" si="11"/>
        <v>2</v>
      </c>
      <c r="BA22" s="51">
        <f t="shared" si="12"/>
        <v>5</v>
      </c>
      <c r="BB22" s="51">
        <f t="shared" si="13"/>
        <v>1</v>
      </c>
      <c r="BC22" s="51">
        <f t="shared" si="14"/>
        <v>1</v>
      </c>
      <c r="BD22" s="51" t="str">
        <f t="shared" si="15"/>
        <v>W05</v>
      </c>
      <c r="BE22" s="177" t="s">
        <v>317</v>
      </c>
      <c r="BF22" s="181">
        <v>5</v>
      </c>
      <c r="BG22" s="114">
        <f t="shared" si="5"/>
        <v>29.349999999999998</v>
      </c>
      <c r="BH22" s="115">
        <f t="shared" si="6"/>
        <v>32.825000000000003</v>
      </c>
      <c r="BI22" s="450" t="s">
        <v>383</v>
      </c>
      <c r="BJ22" s="451" t="s">
        <v>325</v>
      </c>
      <c r="BK22" s="451" t="s">
        <v>309</v>
      </c>
      <c r="BL22" s="451" t="s">
        <v>321</v>
      </c>
      <c r="BM22" s="451" t="s">
        <v>310</v>
      </c>
      <c r="BN22" s="451" t="s">
        <v>321</v>
      </c>
      <c r="BO22" s="451" t="s">
        <v>289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27.8</v>
      </c>
      <c r="G23" s="51"/>
      <c r="H23" s="51">
        <v>28</v>
      </c>
      <c r="I23" s="51"/>
      <c r="J23" s="51">
        <v>29.7</v>
      </c>
      <c r="K23" s="51"/>
      <c r="L23" s="51">
        <v>29.8</v>
      </c>
      <c r="M23" s="88">
        <f t="shared" si="0"/>
        <v>28.824999999999999</v>
      </c>
      <c r="N23" s="51">
        <v>27.1</v>
      </c>
      <c r="O23" s="76">
        <v>32.799999999999997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295</v>
      </c>
      <c r="AB23" s="41"/>
      <c r="AC23" s="37" t="s">
        <v>284</v>
      </c>
      <c r="AD23" s="52"/>
      <c r="AE23" s="52">
        <v>86.3</v>
      </c>
      <c r="AF23" s="52"/>
      <c r="AG23" s="52">
        <v>92.12</v>
      </c>
      <c r="AH23" s="52"/>
      <c r="AI23" s="52">
        <v>76.38</v>
      </c>
      <c r="AJ23" s="52"/>
      <c r="AK23" s="52">
        <v>76.400000000000006</v>
      </c>
      <c r="AL23" s="54">
        <f t="shared" si="1"/>
        <v>82.800000000000011</v>
      </c>
      <c r="AM23" s="54">
        <f t="shared" si="2"/>
        <v>76.38</v>
      </c>
      <c r="AN23" s="55"/>
      <c r="AO23" s="52">
        <v>1000</v>
      </c>
      <c r="AP23" s="52"/>
      <c r="AQ23" s="52">
        <v>1001.1</v>
      </c>
      <c r="AR23" s="52"/>
      <c r="AS23" s="52">
        <v>1002.1</v>
      </c>
      <c r="AT23" s="52"/>
      <c r="AU23" s="56">
        <v>1001.1</v>
      </c>
      <c r="AV23" s="51" t="str">
        <f t="shared" si="7"/>
        <v/>
      </c>
      <c r="AW23" s="51">
        <f t="shared" si="7"/>
        <v>0</v>
      </c>
      <c r="AX23" s="51" t="str">
        <f t="shared" si="7"/>
        <v/>
      </c>
      <c r="AY23" s="51">
        <f t="shared" si="10"/>
        <v>0</v>
      </c>
      <c r="AZ23" s="51" t="str">
        <f t="shared" si="11"/>
        <v/>
      </c>
      <c r="BA23" s="51">
        <f t="shared" si="12"/>
        <v>1</v>
      </c>
      <c r="BB23" s="51" t="str">
        <f t="shared" si="13"/>
        <v/>
      </c>
      <c r="BC23" s="51">
        <f t="shared" si="14"/>
        <v>0</v>
      </c>
      <c r="BD23" s="51" t="str">
        <f t="shared" si="15"/>
        <v>SW01</v>
      </c>
      <c r="BE23" s="177" t="s">
        <v>297</v>
      </c>
      <c r="BF23" s="181">
        <v>1</v>
      </c>
      <c r="BG23" s="114">
        <f t="shared" si="5"/>
        <v>27.9</v>
      </c>
      <c r="BH23" s="115">
        <f t="shared" si="6"/>
        <v>29.75</v>
      </c>
      <c r="BI23" s="450"/>
      <c r="BJ23" s="451" t="s">
        <v>331</v>
      </c>
      <c r="BK23" s="451"/>
      <c r="BL23" s="451" t="s">
        <v>314</v>
      </c>
      <c r="BM23" s="451"/>
      <c r="BN23" s="451" t="s">
        <v>309</v>
      </c>
      <c r="BO23" s="451"/>
      <c r="BP23" s="452" t="s">
        <v>331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30.7</v>
      </c>
      <c r="G24" s="51"/>
      <c r="H24" s="51">
        <v>31.6</v>
      </c>
      <c r="I24" s="51"/>
      <c r="J24" s="51">
        <v>33.799999999999997</v>
      </c>
      <c r="K24" s="51"/>
      <c r="L24" s="51">
        <v>31.6</v>
      </c>
      <c r="M24" s="88">
        <f t="shared" si="0"/>
        <v>31.924999999999997</v>
      </c>
      <c r="N24" s="51">
        <v>29.8</v>
      </c>
      <c r="O24" s="76">
        <v>34.5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368</v>
      </c>
      <c r="X24" s="41"/>
      <c r="Y24" s="41" t="s">
        <v>338</v>
      </c>
      <c r="Z24" s="41"/>
      <c r="AA24" s="41" t="s">
        <v>315</v>
      </c>
      <c r="AB24" s="41"/>
      <c r="AC24" s="37" t="s">
        <v>300</v>
      </c>
      <c r="AD24" s="52"/>
      <c r="AE24" s="52">
        <v>67.12</v>
      </c>
      <c r="AF24" s="52"/>
      <c r="AG24" s="52">
        <v>67.7</v>
      </c>
      <c r="AH24" s="52"/>
      <c r="AI24" s="52">
        <v>59.1</v>
      </c>
      <c r="AJ24" s="52"/>
      <c r="AK24" s="52">
        <v>62.25</v>
      </c>
      <c r="AL24" s="54">
        <f>IF(COUNT(AE24,AG24,AI24,AK24)&gt;2,AVERAGE(AD24:AK24),"")</f>
        <v>64.04249999999999</v>
      </c>
      <c r="AM24" s="54">
        <f>IF(COUNT(AE24,AG24,AI24,AK24)&gt;2,MIN(AD24:AK24),"")</f>
        <v>59.1</v>
      </c>
      <c r="AN24" s="55"/>
      <c r="AO24" s="52">
        <v>1001.4</v>
      </c>
      <c r="AP24" s="52"/>
      <c r="AQ24" s="52">
        <v>1001.9</v>
      </c>
      <c r="AR24" s="52"/>
      <c r="AS24" s="52">
        <v>1001.8</v>
      </c>
      <c r="AT24" s="52"/>
      <c r="AU24" s="56">
        <v>1001.7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5</v>
      </c>
      <c r="BG24" s="114">
        <f>IF(COUNT(F24,H24)&gt;=1,AVERAGE(E24:H24),"")</f>
        <v>31.15</v>
      </c>
      <c r="BH24" s="115">
        <f>IF(COUNT(J24,L24)&gt;=1,AVERAGE(I24:L24),"")</f>
        <v>32.700000000000003</v>
      </c>
      <c r="BI24" s="450"/>
      <c r="BJ24" s="451" t="s">
        <v>310</v>
      </c>
      <c r="BK24" s="451"/>
      <c r="BL24" s="451" t="s">
        <v>320</v>
      </c>
      <c r="BM24" s="451"/>
      <c r="BN24" s="451" t="s">
        <v>289</v>
      </c>
      <c r="BO24" s="451"/>
      <c r="BP24" s="452" t="s">
        <v>332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30.2</v>
      </c>
      <c r="F25" s="78">
        <v>29.3</v>
      </c>
      <c r="G25" s="78">
        <v>29.3</v>
      </c>
      <c r="H25" s="78">
        <v>30.3</v>
      </c>
      <c r="I25" s="78">
        <v>31.3</v>
      </c>
      <c r="J25" s="78">
        <v>33.200000000000003</v>
      </c>
      <c r="K25" s="78">
        <v>32</v>
      </c>
      <c r="L25" s="78">
        <v>30.9</v>
      </c>
      <c r="M25" s="89">
        <f t="shared" si="0"/>
        <v>30.812500000000004</v>
      </c>
      <c r="N25" s="78">
        <v>29.3</v>
      </c>
      <c r="O25" s="79">
        <v>33.4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315</v>
      </c>
      <c r="W25" s="69" t="s">
        <v>390</v>
      </c>
      <c r="X25" s="69" t="s">
        <v>313</v>
      </c>
      <c r="Y25" s="69" t="s">
        <v>338</v>
      </c>
      <c r="Z25" s="69" t="s">
        <v>338</v>
      </c>
      <c r="AA25" s="69" t="s">
        <v>333</v>
      </c>
      <c r="AB25" s="69" t="s">
        <v>365</v>
      </c>
      <c r="AC25" s="71" t="s">
        <v>313</v>
      </c>
      <c r="AD25" s="72">
        <v>72.03</v>
      </c>
      <c r="AE25" s="72">
        <v>73.63</v>
      </c>
      <c r="AF25" s="72">
        <v>75.41</v>
      </c>
      <c r="AG25" s="72">
        <v>72.92</v>
      </c>
      <c r="AH25" s="72">
        <v>70.11</v>
      </c>
      <c r="AI25" s="72">
        <v>65.260000000000005</v>
      </c>
      <c r="AJ25" s="72">
        <v>63.85</v>
      </c>
      <c r="AK25" s="72">
        <v>66.760000000000005</v>
      </c>
      <c r="AL25" s="87">
        <f t="shared" si="1"/>
        <v>69.996250000000003</v>
      </c>
      <c r="AM25" s="87">
        <f t="shared" si="2"/>
        <v>63.85</v>
      </c>
      <c r="AN25" s="73">
        <v>1000.9</v>
      </c>
      <c r="AO25" s="72">
        <v>1000.2</v>
      </c>
      <c r="AP25" s="72">
        <v>999.7</v>
      </c>
      <c r="AQ25" s="72">
        <v>1000.7</v>
      </c>
      <c r="AR25" s="72">
        <v>1002.5</v>
      </c>
      <c r="AS25" s="72">
        <v>1000.7</v>
      </c>
      <c r="AT25" s="72">
        <v>998.9</v>
      </c>
      <c r="AU25" s="74">
        <v>1000.8</v>
      </c>
      <c r="AV25" s="78">
        <f t="shared" ref="AV25:BC25" si="16">IF(RIGHT(V25,2)="","",IF(RIGHT(V25,2)="LG",0,INT(RIGHT(V25,2))))</f>
        <v>3</v>
      </c>
      <c r="AW25" s="78">
        <f t="shared" si="16"/>
        <v>1</v>
      </c>
      <c r="AX25" s="78">
        <f t="shared" si="16"/>
        <v>2</v>
      </c>
      <c r="AY25" s="78">
        <f t="shared" si="16"/>
        <v>3</v>
      </c>
      <c r="AZ25" s="78">
        <f t="shared" si="16"/>
        <v>3</v>
      </c>
      <c r="BA25" s="78">
        <f t="shared" si="16"/>
        <v>4</v>
      </c>
      <c r="BB25" s="78">
        <f t="shared" si="16"/>
        <v>4</v>
      </c>
      <c r="BC25" s="78">
        <f t="shared" si="16"/>
        <v>2</v>
      </c>
      <c r="BD25" s="78" t="str">
        <f>IF(COUNT(AV25:BC25)=0,"",IF(MAX(AV25:BC25)=0,"LG",IF(MAX(AV25:BC25)=0,"",INDEX(V25:AC25,1,MATCH(MAX(AV25:BC25),AV25:BC25,0)))))</f>
        <v>SW04</v>
      </c>
      <c r="BE25" s="180" t="s">
        <v>297</v>
      </c>
      <c r="BF25" s="184">
        <v>4</v>
      </c>
      <c r="BG25" s="203">
        <f t="shared" si="5"/>
        <v>29.774999999999999</v>
      </c>
      <c r="BH25" s="204">
        <f t="shared" si="6"/>
        <v>31.85</v>
      </c>
      <c r="BI25" s="453" t="s">
        <v>312</v>
      </c>
      <c r="BJ25" s="454" t="s">
        <v>312</v>
      </c>
      <c r="BK25" s="454" t="s">
        <v>296</v>
      </c>
      <c r="BL25" s="454" t="s">
        <v>314</v>
      </c>
      <c r="BM25" s="454" t="s">
        <v>331</v>
      </c>
      <c r="BN25" s="454" t="s">
        <v>289</v>
      </c>
      <c r="BO25" s="454" t="s">
        <v>310</v>
      </c>
      <c r="BP25" s="455" t="s">
        <v>332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29.5</v>
      </c>
      <c r="F4" s="41">
        <v>27.5</v>
      </c>
      <c r="G4" s="41">
        <v>26.7</v>
      </c>
      <c r="H4" s="41">
        <v>26.7</v>
      </c>
      <c r="I4" s="41">
        <v>31.8</v>
      </c>
      <c r="J4" s="41">
        <v>36.4</v>
      </c>
      <c r="K4" s="41">
        <v>35.6</v>
      </c>
      <c r="L4" s="41">
        <v>26.2</v>
      </c>
      <c r="M4" s="88">
        <f t="shared" ref="M4:M25" si="0">IF(COUNT(F4,H4,J4,L4)&gt;=3,AVERAGE(E4:L4),"")</f>
        <v>30.05</v>
      </c>
      <c r="N4" s="41">
        <v>26.2</v>
      </c>
      <c r="O4" s="53">
        <v>36.700000000000003</v>
      </c>
      <c r="P4" s="41" t="s">
        <v>301</v>
      </c>
      <c r="Q4" s="41" t="s">
        <v>301</v>
      </c>
      <c r="R4" s="41" t="s">
        <v>301</v>
      </c>
      <c r="S4" s="41">
        <v>3</v>
      </c>
      <c r="T4" s="38">
        <v>3.1</v>
      </c>
      <c r="U4" s="41">
        <v>3.1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352</v>
      </c>
      <c r="AB4" s="41" t="s">
        <v>284</v>
      </c>
      <c r="AC4" s="37" t="s">
        <v>284</v>
      </c>
      <c r="AD4" s="52">
        <v>93.83</v>
      </c>
      <c r="AE4" s="52">
        <v>84.23</v>
      </c>
      <c r="AF4" s="52">
        <v>88.81</v>
      </c>
      <c r="AG4" s="52">
        <v>94.82</v>
      </c>
      <c r="AH4" s="52">
        <v>79.900000000000006</v>
      </c>
      <c r="AI4" s="52">
        <v>56.28</v>
      </c>
      <c r="AJ4" s="52">
        <v>63.85</v>
      </c>
      <c r="AK4" s="52">
        <v>91.47</v>
      </c>
      <c r="AL4" s="54">
        <f t="shared" ref="AL4:AL25" si="1">IF(COUNT(AE4,AG4,AI4,AK4)&gt;2,AVERAGE(AD4:AK4),"")</f>
        <v>81.648750000000007</v>
      </c>
      <c r="AM4" s="54">
        <f t="shared" ref="AM4:AM25" si="2">IF(COUNT(AE4,AG4,AI4,AK4)&gt;2,MIN(AD4:AK4),"")</f>
        <v>56.28</v>
      </c>
      <c r="AN4" s="55">
        <v>1004.1</v>
      </c>
      <c r="AO4" s="52">
        <v>1004.7</v>
      </c>
      <c r="AP4" s="52">
        <v>1003.6</v>
      </c>
      <c r="AQ4" s="52">
        <v>1004.9</v>
      </c>
      <c r="AR4" s="52">
        <v>1004.4</v>
      </c>
      <c r="AS4" s="52">
        <v>1002.7</v>
      </c>
      <c r="AT4" s="52">
        <v>1000.5</v>
      </c>
      <c r="AU4" s="56">
        <v>1003.6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1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N01</v>
      </c>
      <c r="BE4" s="177" t="s">
        <v>364</v>
      </c>
      <c r="BF4" s="181">
        <v>1</v>
      </c>
      <c r="BG4" s="114">
        <f t="shared" ref="BG4:BG10" si="5">IF(COUNT(F4,H4)&gt;=1,AVERAGE(E4:H4),"")</f>
        <v>27.6</v>
      </c>
      <c r="BH4" s="115">
        <f t="shared" ref="BH4:BH10" si="6">IF(COUNT(J4,L4)&gt;=1,AVERAGE(I4:L4),"")</f>
        <v>32.5</v>
      </c>
      <c r="BI4" s="459" t="s">
        <v>309</v>
      </c>
      <c r="BJ4" s="460" t="s">
        <v>309</v>
      </c>
      <c r="BK4" s="460" t="s">
        <v>331</v>
      </c>
      <c r="BL4" s="460" t="s">
        <v>324</v>
      </c>
      <c r="BM4" s="460" t="s">
        <v>324</v>
      </c>
      <c r="BN4" s="460" t="s">
        <v>324</v>
      </c>
      <c r="BO4" s="460" t="s">
        <v>324</v>
      </c>
      <c r="BP4" s="461" t="s">
        <v>331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29.9</v>
      </c>
      <c r="G5" s="41"/>
      <c r="H5" s="41">
        <v>29.4</v>
      </c>
      <c r="I5" s="41"/>
      <c r="J5" s="41">
        <v>35.6</v>
      </c>
      <c r="K5" s="41"/>
      <c r="L5" s="41">
        <v>29.6</v>
      </c>
      <c r="M5" s="88">
        <f t="shared" si="0"/>
        <v>31.125</v>
      </c>
      <c r="N5" s="41">
        <v>29.1</v>
      </c>
      <c r="O5" s="53">
        <v>35.799999999999997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376</v>
      </c>
      <c r="X5" s="41"/>
      <c r="Y5" s="41" t="s">
        <v>328</v>
      </c>
      <c r="Z5" s="41"/>
      <c r="AA5" s="41" t="s">
        <v>326</v>
      </c>
      <c r="AB5" s="41"/>
      <c r="AC5" s="37" t="s">
        <v>355</v>
      </c>
      <c r="AD5" s="52"/>
      <c r="AE5" s="52">
        <v>88.54</v>
      </c>
      <c r="AF5" s="52"/>
      <c r="AG5" s="52">
        <v>92.2</v>
      </c>
      <c r="AH5" s="52"/>
      <c r="AI5" s="52">
        <v>50.98</v>
      </c>
      <c r="AJ5" s="52"/>
      <c r="AK5" s="52">
        <v>79.14</v>
      </c>
      <c r="AL5" s="54">
        <f t="shared" si="1"/>
        <v>77.715000000000003</v>
      </c>
      <c r="AM5" s="54">
        <f t="shared" si="2"/>
        <v>50.98</v>
      </c>
      <c r="AN5" s="55"/>
      <c r="AO5" s="52">
        <v>1004.1</v>
      </c>
      <c r="AP5" s="52"/>
      <c r="AQ5" s="52">
        <v>1004.3</v>
      </c>
      <c r="AR5" s="52"/>
      <c r="AS5" s="52">
        <v>1003.6</v>
      </c>
      <c r="AT5" s="52"/>
      <c r="AU5" s="56">
        <v>1002.3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2</v>
      </c>
      <c r="BB5" s="51" t="str">
        <f t="shared" si="3"/>
        <v/>
      </c>
      <c r="BC5" s="51">
        <f t="shared" si="3"/>
        <v>1</v>
      </c>
      <c r="BD5" s="51" t="str">
        <f t="shared" si="4"/>
        <v>WSW02</v>
      </c>
      <c r="BE5" s="177" t="s">
        <v>363</v>
      </c>
      <c r="BF5" s="181">
        <v>2</v>
      </c>
      <c r="BG5" s="114">
        <f t="shared" si="5"/>
        <v>29.65</v>
      </c>
      <c r="BH5" s="115">
        <f t="shared" si="6"/>
        <v>32.6</v>
      </c>
      <c r="BI5" s="450"/>
      <c r="BJ5" s="451" t="s">
        <v>340</v>
      </c>
      <c r="BK5" s="451"/>
      <c r="BL5" s="451" t="s">
        <v>331</v>
      </c>
      <c r="BM5" s="451"/>
      <c r="BN5" s="451" t="s">
        <v>321</v>
      </c>
      <c r="BO5" s="451"/>
      <c r="BP5" s="452" t="s">
        <v>331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30.8</v>
      </c>
      <c r="G6" s="41"/>
      <c r="H6" s="41">
        <v>31.1</v>
      </c>
      <c r="I6" s="41"/>
      <c r="J6" s="41">
        <v>34.5</v>
      </c>
      <c r="K6" s="41"/>
      <c r="L6" s="41">
        <v>31.5</v>
      </c>
      <c r="M6" s="88">
        <f t="shared" si="0"/>
        <v>31.975000000000001</v>
      </c>
      <c r="N6" s="41">
        <v>30.5</v>
      </c>
      <c r="O6" s="53">
        <v>35.4</v>
      </c>
      <c r="P6" s="41" t="s">
        <v>301</v>
      </c>
      <c r="Q6" s="41" t="s">
        <v>301</v>
      </c>
      <c r="R6" s="41" t="s">
        <v>301</v>
      </c>
      <c r="S6" s="41">
        <v>0</v>
      </c>
      <c r="T6" s="38">
        <v>0</v>
      </c>
      <c r="U6" s="41">
        <v>0</v>
      </c>
      <c r="V6" s="41"/>
      <c r="W6" s="41" t="s">
        <v>355</v>
      </c>
      <c r="X6" s="41"/>
      <c r="Y6" s="41" t="s">
        <v>328</v>
      </c>
      <c r="Z6" s="41"/>
      <c r="AA6" s="41" t="s">
        <v>352</v>
      </c>
      <c r="AB6" s="41"/>
      <c r="AC6" s="37" t="s">
        <v>292</v>
      </c>
      <c r="AD6" s="52"/>
      <c r="AE6" s="52">
        <v>81.67</v>
      </c>
      <c r="AF6" s="52"/>
      <c r="AG6" s="52">
        <v>63.66</v>
      </c>
      <c r="AH6" s="52"/>
      <c r="AI6" s="52">
        <v>60.33</v>
      </c>
      <c r="AJ6" s="52"/>
      <c r="AK6" s="52">
        <v>76.650000000000006</v>
      </c>
      <c r="AL6" s="54">
        <f t="shared" si="1"/>
        <v>70.577499999999986</v>
      </c>
      <c r="AM6" s="54">
        <f t="shared" si="2"/>
        <v>60.33</v>
      </c>
      <c r="AN6" s="55"/>
      <c r="AO6" s="52">
        <v>1003.7</v>
      </c>
      <c r="AP6" s="52"/>
      <c r="AQ6" s="52">
        <v>1003.9</v>
      </c>
      <c r="AR6" s="52"/>
      <c r="AS6" s="52">
        <v>1002.7</v>
      </c>
      <c r="AT6" s="52"/>
      <c r="AU6" s="56">
        <v>1001.4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2</v>
      </c>
      <c r="BD6" s="51" t="str">
        <f t="shared" si="4"/>
        <v>SSE02</v>
      </c>
      <c r="BE6" s="177" t="s">
        <v>294</v>
      </c>
      <c r="BF6" s="181">
        <v>2</v>
      </c>
      <c r="BG6" s="114">
        <f t="shared" si="5"/>
        <v>30.950000000000003</v>
      </c>
      <c r="BH6" s="115">
        <f t="shared" si="6"/>
        <v>33</v>
      </c>
      <c r="BI6" s="450"/>
      <c r="BJ6" s="451" t="s">
        <v>306</v>
      </c>
      <c r="BK6" s="451"/>
      <c r="BL6" s="451" t="s">
        <v>331</v>
      </c>
      <c r="BM6" s="451"/>
      <c r="BN6" s="451" t="s">
        <v>325</v>
      </c>
      <c r="BO6" s="451"/>
      <c r="BP6" s="452" t="s">
        <v>306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28.2</v>
      </c>
      <c r="G7" s="51"/>
      <c r="H7" s="51">
        <v>27.8</v>
      </c>
      <c r="I7" s="51"/>
      <c r="J7" s="51">
        <v>36</v>
      </c>
      <c r="K7" s="51"/>
      <c r="L7" s="51">
        <v>28.2</v>
      </c>
      <c r="M7" s="88">
        <f t="shared" si="0"/>
        <v>30.05</v>
      </c>
      <c r="N7" s="51">
        <v>27.4</v>
      </c>
      <c r="O7" s="76">
        <v>36.6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284</v>
      </c>
      <c r="AB7" s="41"/>
      <c r="AC7" s="37" t="s">
        <v>355</v>
      </c>
      <c r="AD7" s="52"/>
      <c r="AE7" s="52">
        <v>92.13</v>
      </c>
      <c r="AF7" s="52"/>
      <c r="AG7" s="52">
        <v>94.86</v>
      </c>
      <c r="AH7" s="52"/>
      <c r="AI7" s="52">
        <v>57.19</v>
      </c>
      <c r="AJ7" s="52"/>
      <c r="AK7" s="52">
        <v>82.82</v>
      </c>
      <c r="AL7" s="54">
        <f t="shared" si="1"/>
        <v>81.75</v>
      </c>
      <c r="AM7" s="54">
        <f t="shared" si="2"/>
        <v>57.19</v>
      </c>
      <c r="AN7" s="55"/>
      <c r="AO7" s="52">
        <v>1004</v>
      </c>
      <c r="AP7" s="52"/>
      <c r="AQ7" s="52">
        <v>1005</v>
      </c>
      <c r="AR7" s="52"/>
      <c r="AS7" s="52">
        <v>1003</v>
      </c>
      <c r="AT7" s="52"/>
      <c r="AU7" s="56">
        <v>1002.9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0</v>
      </c>
      <c r="BB7" s="51" t="str">
        <f t="shared" si="3"/>
        <v/>
      </c>
      <c r="BC7" s="51">
        <f t="shared" si="3"/>
        <v>1</v>
      </c>
      <c r="BD7" s="51" t="str">
        <f t="shared" si="4"/>
        <v>NW01</v>
      </c>
      <c r="BE7" s="177" t="s">
        <v>342</v>
      </c>
      <c r="BF7" s="181">
        <v>1</v>
      </c>
      <c r="BG7" s="114">
        <f t="shared" si="5"/>
        <v>28</v>
      </c>
      <c r="BH7" s="115">
        <f t="shared" si="6"/>
        <v>32.1</v>
      </c>
      <c r="BI7" s="450"/>
      <c r="BJ7" s="451" t="s">
        <v>309</v>
      </c>
      <c r="BK7" s="451"/>
      <c r="BL7" s="451" t="s">
        <v>309</v>
      </c>
      <c r="BM7" s="451"/>
      <c r="BN7" s="451" t="s">
        <v>321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31.7</v>
      </c>
      <c r="F8" s="51">
        <v>30.9</v>
      </c>
      <c r="G8" s="51">
        <v>29.8</v>
      </c>
      <c r="H8" s="51">
        <v>29.6</v>
      </c>
      <c r="I8" s="51">
        <v>33.4</v>
      </c>
      <c r="J8" s="51">
        <v>35.5</v>
      </c>
      <c r="K8" s="51">
        <v>32.5</v>
      </c>
      <c r="L8" s="51">
        <v>31</v>
      </c>
      <c r="M8" s="88">
        <f t="shared" si="0"/>
        <v>31.8</v>
      </c>
      <c r="N8" s="51">
        <v>29.3</v>
      </c>
      <c r="O8" s="76">
        <v>35.9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292</v>
      </c>
      <c r="W8" s="41" t="s">
        <v>290</v>
      </c>
      <c r="X8" s="41" t="s">
        <v>313</v>
      </c>
      <c r="Y8" s="41" t="s">
        <v>326</v>
      </c>
      <c r="Z8" s="41" t="s">
        <v>313</v>
      </c>
      <c r="AA8" s="41" t="s">
        <v>298</v>
      </c>
      <c r="AB8" s="41" t="s">
        <v>307</v>
      </c>
      <c r="AC8" s="37" t="s">
        <v>356</v>
      </c>
      <c r="AD8" s="52">
        <v>75.34</v>
      </c>
      <c r="AE8" s="52">
        <v>77.930000000000007</v>
      </c>
      <c r="AF8" s="52">
        <v>76.400000000000006</v>
      </c>
      <c r="AG8" s="52">
        <v>75.010000000000005</v>
      </c>
      <c r="AH8" s="52">
        <v>57.96</v>
      </c>
      <c r="AI8" s="52">
        <v>53.46</v>
      </c>
      <c r="AJ8" s="52">
        <v>64.73</v>
      </c>
      <c r="AK8" s="52">
        <v>75.680000000000007</v>
      </c>
      <c r="AL8" s="54">
        <f t="shared" si="1"/>
        <v>69.563749999999999</v>
      </c>
      <c r="AM8" s="54">
        <f t="shared" si="2"/>
        <v>53.46</v>
      </c>
      <c r="AN8" s="55">
        <v>1004</v>
      </c>
      <c r="AO8" s="52">
        <v>1003.7</v>
      </c>
      <c r="AP8" s="52">
        <v>1003.3</v>
      </c>
      <c r="AQ8" s="52">
        <v>1004.5</v>
      </c>
      <c r="AR8" s="52">
        <v>1004.2</v>
      </c>
      <c r="AS8" s="52">
        <v>1003</v>
      </c>
      <c r="AT8" s="52">
        <v>1001.2</v>
      </c>
      <c r="AU8" s="56">
        <v>1001.6</v>
      </c>
      <c r="AV8" s="51">
        <f t="shared" si="3"/>
        <v>2</v>
      </c>
      <c r="AW8" s="51">
        <f t="shared" si="3"/>
        <v>2</v>
      </c>
      <c r="AX8" s="51">
        <f t="shared" si="3"/>
        <v>2</v>
      </c>
      <c r="AY8" s="51">
        <f t="shared" si="3"/>
        <v>2</v>
      </c>
      <c r="AZ8" s="51">
        <f t="shared" si="3"/>
        <v>2</v>
      </c>
      <c r="BA8" s="51">
        <f t="shared" si="3"/>
        <v>2</v>
      </c>
      <c r="BB8" s="51">
        <f t="shared" si="3"/>
        <v>4</v>
      </c>
      <c r="BC8" s="51">
        <f t="shared" si="3"/>
        <v>3</v>
      </c>
      <c r="BD8" s="51" t="str">
        <f t="shared" si="4"/>
        <v>SSE04</v>
      </c>
      <c r="BE8" s="177" t="s">
        <v>294</v>
      </c>
      <c r="BF8" s="181">
        <v>4</v>
      </c>
      <c r="BG8" s="114">
        <f t="shared" si="5"/>
        <v>30.5</v>
      </c>
      <c r="BH8" s="115">
        <f t="shared" si="6"/>
        <v>33.1</v>
      </c>
      <c r="BI8" s="450" t="s">
        <v>287</v>
      </c>
      <c r="BJ8" s="451" t="s">
        <v>306</v>
      </c>
      <c r="BK8" s="451" t="s">
        <v>331</v>
      </c>
      <c r="BL8" s="451" t="s">
        <v>331</v>
      </c>
      <c r="BM8" s="451" t="s">
        <v>312</v>
      </c>
      <c r="BN8" s="451" t="s">
        <v>312</v>
      </c>
      <c r="BO8" s="451" t="s">
        <v>320</v>
      </c>
      <c r="BP8" s="452" t="s">
        <v>306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30.2</v>
      </c>
      <c r="G9" s="51"/>
      <c r="H9" s="51">
        <v>29.7</v>
      </c>
      <c r="I9" s="51"/>
      <c r="J9" s="51">
        <v>36.299999999999997</v>
      </c>
      <c r="K9" s="51"/>
      <c r="L9" s="51">
        <v>31.8</v>
      </c>
      <c r="M9" s="88">
        <f t="shared" si="0"/>
        <v>31.999999999999996</v>
      </c>
      <c r="N9" s="51">
        <v>29.6</v>
      </c>
      <c r="O9" s="76">
        <v>37.299999999999997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313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83.05</v>
      </c>
      <c r="AF9" s="52"/>
      <c r="AG9" s="52">
        <v>73.25</v>
      </c>
      <c r="AH9" s="52"/>
      <c r="AI9" s="52">
        <v>58.97</v>
      </c>
      <c r="AJ9" s="52"/>
      <c r="AK9" s="52">
        <v>81.31</v>
      </c>
      <c r="AL9" s="54">
        <f t="shared" si="1"/>
        <v>74.14500000000001</v>
      </c>
      <c r="AM9" s="54">
        <f t="shared" si="2"/>
        <v>58.97</v>
      </c>
      <c r="AN9" s="55"/>
      <c r="AO9" s="52">
        <v>1003.7</v>
      </c>
      <c r="AP9" s="52"/>
      <c r="AQ9" s="52">
        <v>1004.5</v>
      </c>
      <c r="AR9" s="52"/>
      <c r="AS9" s="52">
        <v>1003.6</v>
      </c>
      <c r="AT9" s="52"/>
      <c r="AU9" s="56">
        <v>1002.4</v>
      </c>
      <c r="AV9" s="51" t="str">
        <f t="shared" si="3"/>
        <v/>
      </c>
      <c r="AW9" s="51">
        <f t="shared" si="3"/>
        <v>2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SW02</v>
      </c>
      <c r="BE9" s="177" t="s">
        <v>297</v>
      </c>
      <c r="BF9" s="181">
        <v>2</v>
      </c>
      <c r="BG9" s="114">
        <f t="shared" si="5"/>
        <v>29.95</v>
      </c>
      <c r="BH9" s="115">
        <f t="shared" si="6"/>
        <v>34.049999999999997</v>
      </c>
      <c r="BI9" s="450"/>
      <c r="BJ9" s="451" t="s">
        <v>306</v>
      </c>
      <c r="BK9" s="451"/>
      <c r="BL9" s="451" t="s">
        <v>306</v>
      </c>
      <c r="BM9" s="451"/>
      <c r="BN9" s="451" t="s">
        <v>325</v>
      </c>
      <c r="BO9" s="451"/>
      <c r="BP9" s="452" t="s">
        <v>293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31.2</v>
      </c>
      <c r="G10" s="51"/>
      <c r="H10" s="51">
        <v>29.8</v>
      </c>
      <c r="I10" s="51"/>
      <c r="J10" s="51">
        <v>38.5</v>
      </c>
      <c r="K10" s="51"/>
      <c r="L10" s="51">
        <v>33.5</v>
      </c>
      <c r="M10" s="88">
        <f t="shared" si="0"/>
        <v>33.25</v>
      </c>
      <c r="N10" s="51">
        <v>29.8</v>
      </c>
      <c r="O10" s="76">
        <v>39.200000000000003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338</v>
      </c>
      <c r="AB10" s="41"/>
      <c r="AC10" s="37" t="s">
        <v>356</v>
      </c>
      <c r="AD10" s="52"/>
      <c r="AE10" s="52">
        <v>68.849999999999994</v>
      </c>
      <c r="AF10" s="52"/>
      <c r="AG10" s="52">
        <v>75.94</v>
      </c>
      <c r="AH10" s="52"/>
      <c r="AI10" s="52">
        <v>43.51</v>
      </c>
      <c r="AJ10" s="52"/>
      <c r="AK10" s="52">
        <v>57.98</v>
      </c>
      <c r="AL10" s="54">
        <f t="shared" si="1"/>
        <v>61.569999999999993</v>
      </c>
      <c r="AM10" s="54">
        <f t="shared" si="2"/>
        <v>43.51</v>
      </c>
      <c r="AN10" s="55"/>
      <c r="AO10" s="52">
        <v>1003.9</v>
      </c>
      <c r="AP10" s="52"/>
      <c r="AQ10" s="52">
        <v>1003.7</v>
      </c>
      <c r="AR10" s="52"/>
      <c r="AS10" s="52">
        <v>1003.7</v>
      </c>
      <c r="AT10" s="52"/>
      <c r="AU10" s="56">
        <v>1001.3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3</v>
      </c>
      <c r="BD10" s="51" t="str">
        <f t="shared" si="4"/>
        <v>SW03</v>
      </c>
      <c r="BE10" s="177" t="s">
        <v>297</v>
      </c>
      <c r="BF10" s="181">
        <v>3</v>
      </c>
      <c r="BG10" s="114">
        <f t="shared" si="5"/>
        <v>30.5</v>
      </c>
      <c r="BH10" s="115">
        <f t="shared" si="6"/>
        <v>36</v>
      </c>
      <c r="BI10" s="450"/>
      <c r="BJ10" s="451" t="s">
        <v>306</v>
      </c>
      <c r="BK10" s="451"/>
      <c r="BL10" s="451" t="s">
        <v>324</v>
      </c>
      <c r="BM10" s="451"/>
      <c r="BN10" s="451" t="s">
        <v>287</v>
      </c>
      <c r="BO10" s="451"/>
      <c r="BP10" s="452" t="s">
        <v>325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31.2</v>
      </c>
      <c r="G11" s="51"/>
      <c r="H11" s="51">
        <v>30.8</v>
      </c>
      <c r="I11" s="51"/>
      <c r="J11" s="51">
        <v>35.5</v>
      </c>
      <c r="K11" s="51"/>
      <c r="L11" s="51">
        <v>31.4</v>
      </c>
      <c r="M11" s="88">
        <f t="shared" si="0"/>
        <v>32.225000000000001</v>
      </c>
      <c r="N11" s="51">
        <v>29.5</v>
      </c>
      <c r="O11" s="76">
        <v>35.9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345</v>
      </c>
      <c r="X11" s="41"/>
      <c r="Y11" s="41" t="s">
        <v>298</v>
      </c>
      <c r="Z11" s="41"/>
      <c r="AA11" s="41" t="s">
        <v>336</v>
      </c>
      <c r="AB11" s="41"/>
      <c r="AC11" s="37" t="s">
        <v>345</v>
      </c>
      <c r="AD11" s="52"/>
      <c r="AE11" s="52">
        <v>80.77</v>
      </c>
      <c r="AF11" s="52"/>
      <c r="AG11" s="52">
        <v>74.31</v>
      </c>
      <c r="AH11" s="52"/>
      <c r="AI11" s="52">
        <v>59.84</v>
      </c>
      <c r="AJ11" s="52"/>
      <c r="AK11" s="52">
        <v>74.849999999999994</v>
      </c>
      <c r="AL11" s="54">
        <f t="shared" ref="AL11" si="7">IF(COUNT(AE11,AG11,AI11,AK11)&gt;2,AVERAGE(AD11:AK11),"")</f>
        <v>72.442499999999995</v>
      </c>
      <c r="AM11" s="54">
        <f t="shared" ref="AM11" si="8">IF(COUNT(AE11,AG11,AI11,AK11)&gt;2,MIN(AD11:AK11),"")</f>
        <v>59.84</v>
      </c>
      <c r="AN11" s="55"/>
      <c r="AO11" s="52">
        <v>1004.2</v>
      </c>
      <c r="AP11" s="52"/>
      <c r="AQ11" s="52">
        <v>1004.7</v>
      </c>
      <c r="AR11" s="52"/>
      <c r="AS11" s="52">
        <v>1003.5</v>
      </c>
      <c r="AT11" s="52"/>
      <c r="AU11" s="56">
        <v>1002.4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2">
        <v>5</v>
      </c>
      <c r="BG11" s="112">
        <f t="shared" ref="BG11" si="9">IF(COUNT(F11,H11)&gt;=1,AVERAGE(E11:H11),"")</f>
        <v>31</v>
      </c>
      <c r="BH11" s="113">
        <f t="shared" ref="BH11" si="10">IF(COUNT(J11,L11)&gt;=1,AVERAGE(I11:L11),"")</f>
        <v>33.450000000000003</v>
      </c>
      <c r="BI11" s="462"/>
      <c r="BJ11" s="463" t="s">
        <v>324</v>
      </c>
      <c r="BK11" s="463"/>
      <c r="BL11" s="463" t="s">
        <v>353</v>
      </c>
      <c r="BM11" s="463"/>
      <c r="BN11" s="463" t="s">
        <v>293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27.4</v>
      </c>
      <c r="G12" s="84"/>
      <c r="H12" s="84">
        <v>27.2</v>
      </c>
      <c r="I12" s="84"/>
      <c r="J12" s="84">
        <v>36.700000000000003</v>
      </c>
      <c r="K12" s="84"/>
      <c r="L12" s="84">
        <v>30.2</v>
      </c>
      <c r="M12" s="100">
        <f t="shared" si="0"/>
        <v>30.375</v>
      </c>
      <c r="N12" s="84">
        <v>26</v>
      </c>
      <c r="O12" s="85">
        <v>37.700000000000003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326</v>
      </c>
      <c r="AB12" s="57"/>
      <c r="AC12" s="59" t="s">
        <v>284</v>
      </c>
      <c r="AD12" s="60"/>
      <c r="AE12" s="60">
        <v>93.18</v>
      </c>
      <c r="AF12" s="60"/>
      <c r="AG12" s="60">
        <v>93.17</v>
      </c>
      <c r="AH12" s="60"/>
      <c r="AI12" s="60">
        <v>47.13</v>
      </c>
      <c r="AJ12" s="60"/>
      <c r="AK12" s="60">
        <v>77.37</v>
      </c>
      <c r="AL12" s="101">
        <f t="shared" si="1"/>
        <v>77.712500000000006</v>
      </c>
      <c r="AM12" s="101">
        <f t="shared" si="2"/>
        <v>47.13</v>
      </c>
      <c r="AN12" s="61"/>
      <c r="AO12" s="60">
        <v>1005.4</v>
      </c>
      <c r="AP12" s="60"/>
      <c r="AQ12" s="60">
        <v>1006.3</v>
      </c>
      <c r="AR12" s="60"/>
      <c r="AS12" s="60">
        <v>1004</v>
      </c>
      <c r="AT12" s="60"/>
      <c r="AU12" s="62">
        <v>1003.5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WSW02</v>
      </c>
      <c r="BE12" s="179" t="s">
        <v>363</v>
      </c>
      <c r="BF12" s="181">
        <v>2</v>
      </c>
      <c r="BG12" s="114">
        <f t="shared" ref="BG12:BG25" si="20">IF(COUNT(F12,H12)&gt;=1,AVERAGE(E12:H12),"")</f>
        <v>27.299999999999997</v>
      </c>
      <c r="BH12" s="115">
        <f t="shared" ref="BH12:BH25" si="21">IF(COUNT(J12,L12)&gt;=1,AVERAGE(I12:L12),"")</f>
        <v>33.450000000000003</v>
      </c>
      <c r="BI12" s="465"/>
      <c r="BJ12" s="466" t="s">
        <v>310</v>
      </c>
      <c r="BK12" s="466"/>
      <c r="BL12" s="466" t="s">
        <v>296</v>
      </c>
      <c r="BM12" s="466"/>
      <c r="BN12" s="466" t="s">
        <v>332</v>
      </c>
      <c r="BO12" s="466"/>
      <c r="BP12" s="467" t="s">
        <v>309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28.9</v>
      </c>
      <c r="F13" s="51">
        <v>27</v>
      </c>
      <c r="G13" s="51">
        <v>25.9</v>
      </c>
      <c r="H13" s="51">
        <v>25.9</v>
      </c>
      <c r="I13" s="51">
        <v>34</v>
      </c>
      <c r="J13" s="51">
        <v>35.4</v>
      </c>
      <c r="K13" s="51">
        <v>37.299999999999997</v>
      </c>
      <c r="L13" s="51">
        <v>33.9</v>
      </c>
      <c r="M13" s="88">
        <f t="shared" si="0"/>
        <v>31.037499999999998</v>
      </c>
      <c r="N13" s="51">
        <v>25.6</v>
      </c>
      <c r="O13" s="76">
        <v>38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295</v>
      </c>
      <c r="Y13" s="41" t="s">
        <v>284</v>
      </c>
      <c r="Z13" s="41" t="s">
        <v>380</v>
      </c>
      <c r="AA13" s="41" t="s">
        <v>355</v>
      </c>
      <c r="AB13" s="41" t="s">
        <v>305</v>
      </c>
      <c r="AC13" s="37" t="s">
        <v>284</v>
      </c>
      <c r="AD13" s="52">
        <v>79.040000000000006</v>
      </c>
      <c r="AE13" s="52">
        <v>87.78</v>
      </c>
      <c r="AF13" s="52">
        <v>92.56</v>
      </c>
      <c r="AG13" s="52">
        <v>91.45</v>
      </c>
      <c r="AH13" s="52">
        <v>52.45</v>
      </c>
      <c r="AI13" s="52">
        <v>47.94</v>
      </c>
      <c r="AJ13" s="52">
        <v>42.41</v>
      </c>
      <c r="AK13" s="52">
        <v>51.16</v>
      </c>
      <c r="AL13" s="54">
        <f t="shared" si="1"/>
        <v>68.098749999999995</v>
      </c>
      <c r="AM13" s="54">
        <f t="shared" si="2"/>
        <v>42.41</v>
      </c>
      <c r="AN13" s="55">
        <v>1005.1</v>
      </c>
      <c r="AO13" s="52">
        <v>1005.5</v>
      </c>
      <c r="AP13" s="52">
        <v>1005.2</v>
      </c>
      <c r="AQ13" s="52">
        <v>1006.4</v>
      </c>
      <c r="AR13" s="52">
        <v>1006.3</v>
      </c>
      <c r="AS13" s="52">
        <v>1004.4</v>
      </c>
      <c r="AT13" s="52">
        <v>1001.2</v>
      </c>
      <c r="AU13" s="56">
        <v>1002.3</v>
      </c>
      <c r="AV13" s="51">
        <f t="shared" si="11"/>
        <v>0</v>
      </c>
      <c r="AW13" s="51">
        <f t="shared" si="12"/>
        <v>0</v>
      </c>
      <c r="AX13" s="51">
        <f t="shared" si="13"/>
        <v>1</v>
      </c>
      <c r="AY13" s="51">
        <f t="shared" si="14"/>
        <v>0</v>
      </c>
      <c r="AZ13" s="51">
        <f t="shared" si="15"/>
        <v>2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N02</v>
      </c>
      <c r="BE13" s="177" t="s">
        <v>364</v>
      </c>
      <c r="BF13" s="181">
        <v>2</v>
      </c>
      <c r="BG13" s="114">
        <f t="shared" si="20"/>
        <v>26.924999999999997</v>
      </c>
      <c r="BH13" s="115">
        <f t="shared" si="21"/>
        <v>35.15</v>
      </c>
      <c r="BI13" s="450" t="s">
        <v>331</v>
      </c>
      <c r="BJ13" s="451" t="s">
        <v>321</v>
      </c>
      <c r="BK13" s="451" t="s">
        <v>321</v>
      </c>
      <c r="BL13" s="451" t="s">
        <v>289</v>
      </c>
      <c r="BM13" s="451" t="s">
        <v>321</v>
      </c>
      <c r="BN13" s="451" t="s">
        <v>321</v>
      </c>
      <c r="BO13" s="451" t="s">
        <v>321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29.7</v>
      </c>
      <c r="G14" s="51"/>
      <c r="H14" s="51">
        <v>29.3</v>
      </c>
      <c r="I14" s="51"/>
      <c r="J14" s="51">
        <v>37.1</v>
      </c>
      <c r="K14" s="51"/>
      <c r="L14" s="51">
        <v>34.200000000000003</v>
      </c>
      <c r="M14" s="88">
        <f t="shared" si="0"/>
        <v>32.575000000000003</v>
      </c>
      <c r="N14" s="51">
        <v>28</v>
      </c>
      <c r="O14" s="76">
        <v>37.6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298</v>
      </c>
      <c r="AB14" s="41"/>
      <c r="AC14" s="37" t="s">
        <v>295</v>
      </c>
      <c r="AD14" s="52"/>
      <c r="AE14" s="52">
        <v>84.97</v>
      </c>
      <c r="AF14" s="52"/>
      <c r="AG14" s="52">
        <v>82.45</v>
      </c>
      <c r="AH14" s="52"/>
      <c r="AI14" s="52">
        <v>52.9</v>
      </c>
      <c r="AJ14" s="52"/>
      <c r="AK14" s="52">
        <v>55.09</v>
      </c>
      <c r="AL14" s="54">
        <f t="shared" si="1"/>
        <v>68.852500000000006</v>
      </c>
      <c r="AM14" s="54">
        <f t="shared" si="2"/>
        <v>52.9</v>
      </c>
      <c r="AN14" s="55"/>
      <c r="AO14" s="52">
        <v>1005.5</v>
      </c>
      <c r="AP14" s="52"/>
      <c r="AQ14" s="52">
        <v>1006.2</v>
      </c>
      <c r="AR14" s="52"/>
      <c r="AS14" s="52">
        <v>1003.8</v>
      </c>
      <c r="AT14" s="52"/>
      <c r="AU14" s="56">
        <v>1002.2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2</v>
      </c>
      <c r="BB14" s="51" t="str">
        <f t="shared" si="17"/>
        <v/>
      </c>
      <c r="BC14" s="51">
        <f t="shared" si="18"/>
        <v>1</v>
      </c>
      <c r="BD14" s="51" t="str">
        <f t="shared" si="19"/>
        <v>SSW02</v>
      </c>
      <c r="BE14" s="177" t="s">
        <v>299</v>
      </c>
      <c r="BF14" s="181">
        <v>2</v>
      </c>
      <c r="BG14" s="114">
        <f t="shared" si="20"/>
        <v>29.5</v>
      </c>
      <c r="BH14" s="115">
        <f t="shared" si="21"/>
        <v>35.650000000000006</v>
      </c>
      <c r="BI14" s="450"/>
      <c r="BJ14" s="451" t="s">
        <v>289</v>
      </c>
      <c r="BK14" s="451"/>
      <c r="BL14" s="451" t="s">
        <v>296</v>
      </c>
      <c r="BM14" s="451"/>
      <c r="BN14" s="451" t="s">
        <v>310</v>
      </c>
      <c r="BO14" s="451"/>
      <c r="BP14" s="452" t="s">
        <v>332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29.3</v>
      </c>
      <c r="G15" s="51"/>
      <c r="H15" s="51">
        <v>27.2</v>
      </c>
      <c r="I15" s="51"/>
      <c r="J15" s="51">
        <v>37.299999999999997</v>
      </c>
      <c r="K15" s="51"/>
      <c r="L15" s="51">
        <v>33.200000000000003</v>
      </c>
      <c r="M15" s="88">
        <f t="shared" si="0"/>
        <v>31.75</v>
      </c>
      <c r="N15" s="51">
        <v>26.9</v>
      </c>
      <c r="O15" s="76">
        <v>38.5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337</v>
      </c>
      <c r="AB15" s="41"/>
      <c r="AC15" s="37" t="s">
        <v>284</v>
      </c>
      <c r="AD15" s="52"/>
      <c r="AE15" s="52">
        <v>79.569999999999993</v>
      </c>
      <c r="AF15" s="52"/>
      <c r="AG15" s="52">
        <v>84.71</v>
      </c>
      <c r="AH15" s="52"/>
      <c r="AI15" s="52">
        <v>49.6</v>
      </c>
      <c r="AJ15" s="52"/>
      <c r="AK15" s="52">
        <v>55.52</v>
      </c>
      <c r="AL15" s="54">
        <f t="shared" si="1"/>
        <v>67.349999999999994</v>
      </c>
      <c r="AM15" s="54">
        <f t="shared" si="2"/>
        <v>49.6</v>
      </c>
      <c r="AN15" s="55"/>
      <c r="AO15" s="52">
        <v>1002.8</v>
      </c>
      <c r="AP15" s="52"/>
      <c r="AQ15" s="52">
        <v>1003.6</v>
      </c>
      <c r="AR15" s="52"/>
      <c r="AS15" s="52">
        <v>1001.8</v>
      </c>
      <c r="AT15" s="52"/>
      <c r="AU15" s="56">
        <v>999.9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3</v>
      </c>
      <c r="BB15" s="51" t="str">
        <f t="shared" si="17"/>
        <v/>
      </c>
      <c r="BC15" s="51">
        <f t="shared" si="18"/>
        <v>0</v>
      </c>
      <c r="BD15" s="51" t="str">
        <f t="shared" si="19"/>
        <v>WSW03</v>
      </c>
      <c r="BE15" s="177" t="s">
        <v>363</v>
      </c>
      <c r="BF15" s="181">
        <v>3</v>
      </c>
      <c r="BG15" s="114">
        <f t="shared" si="20"/>
        <v>28.25</v>
      </c>
      <c r="BH15" s="115">
        <f t="shared" si="21"/>
        <v>35.25</v>
      </c>
      <c r="BI15" s="450"/>
      <c r="BJ15" s="451" t="s">
        <v>310</v>
      </c>
      <c r="BK15" s="451"/>
      <c r="BL15" s="451" t="s">
        <v>289</v>
      </c>
      <c r="BM15" s="451"/>
      <c r="BN15" s="451" t="s">
        <v>310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29.5</v>
      </c>
      <c r="G16" s="51"/>
      <c r="H16" s="51">
        <v>28.8</v>
      </c>
      <c r="I16" s="51"/>
      <c r="J16" s="51">
        <v>37.1</v>
      </c>
      <c r="K16" s="51"/>
      <c r="L16" s="51">
        <v>34.6</v>
      </c>
      <c r="M16" s="88">
        <f t="shared" si="0"/>
        <v>32.5</v>
      </c>
      <c r="N16" s="51">
        <v>28</v>
      </c>
      <c r="O16" s="76">
        <v>37.4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284</v>
      </c>
      <c r="X16" s="41"/>
      <c r="Y16" s="41" t="s">
        <v>284</v>
      </c>
      <c r="Z16" s="41"/>
      <c r="AA16" s="41" t="s">
        <v>368</v>
      </c>
      <c r="AB16" s="41"/>
      <c r="AC16" s="37" t="s">
        <v>326</v>
      </c>
      <c r="AD16" s="52"/>
      <c r="AE16" s="52">
        <v>80.069999999999993</v>
      </c>
      <c r="AF16" s="52"/>
      <c r="AG16" s="52">
        <v>84.87</v>
      </c>
      <c r="AH16" s="52"/>
      <c r="AI16" s="52">
        <v>49.25</v>
      </c>
      <c r="AJ16" s="52"/>
      <c r="AK16" s="52">
        <v>53.88</v>
      </c>
      <c r="AL16" s="54">
        <f t="shared" si="1"/>
        <v>67.017499999999998</v>
      </c>
      <c r="AM16" s="54">
        <f t="shared" si="2"/>
        <v>49.25</v>
      </c>
      <c r="AN16" s="55"/>
      <c r="AO16" s="52">
        <v>1006.2</v>
      </c>
      <c r="AP16" s="52"/>
      <c r="AQ16" s="52">
        <v>1007.1</v>
      </c>
      <c r="AR16" s="52"/>
      <c r="AS16" s="52">
        <v>1005.4</v>
      </c>
      <c r="AT16" s="52"/>
      <c r="AU16" s="56">
        <v>1003.3</v>
      </c>
      <c r="AV16" s="51" t="str">
        <f t="shared" si="11"/>
        <v/>
      </c>
      <c r="AW16" s="51">
        <f t="shared" si="12"/>
        <v>0</v>
      </c>
      <c r="AX16" s="51" t="str">
        <f t="shared" si="13"/>
        <v/>
      </c>
      <c r="AY16" s="51">
        <f t="shared" si="14"/>
        <v>0</v>
      </c>
      <c r="AZ16" s="51" t="str">
        <f t="shared" si="15"/>
        <v/>
      </c>
      <c r="BA16" s="51">
        <f t="shared" si="16"/>
        <v>5</v>
      </c>
      <c r="BB16" s="51" t="str">
        <f t="shared" si="17"/>
        <v/>
      </c>
      <c r="BC16" s="51">
        <f t="shared" si="18"/>
        <v>2</v>
      </c>
      <c r="BD16" s="51" t="str">
        <f t="shared" si="19"/>
        <v>SW05</v>
      </c>
      <c r="BE16" s="177" t="s">
        <v>297</v>
      </c>
      <c r="BF16" s="181">
        <v>5</v>
      </c>
      <c r="BG16" s="114">
        <f t="shared" si="20"/>
        <v>29.15</v>
      </c>
      <c r="BH16" s="115">
        <f t="shared" si="21"/>
        <v>35.85</v>
      </c>
      <c r="BI16" s="450"/>
      <c r="BJ16" s="451" t="s">
        <v>321</v>
      </c>
      <c r="BK16" s="451"/>
      <c r="BL16" s="451" t="s">
        <v>310</v>
      </c>
      <c r="BM16" s="451"/>
      <c r="BN16" s="451" t="s">
        <v>321</v>
      </c>
      <c r="BO16" s="451"/>
      <c r="BP16" s="452" t="s">
        <v>332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31.6</v>
      </c>
      <c r="F17" s="51">
        <v>30.4</v>
      </c>
      <c r="G17" s="51">
        <v>29</v>
      </c>
      <c r="H17" s="51">
        <v>30.4</v>
      </c>
      <c r="I17" s="51">
        <v>34.200000000000003</v>
      </c>
      <c r="J17" s="51">
        <v>36.799999999999997</v>
      </c>
      <c r="K17" s="51">
        <v>36.1</v>
      </c>
      <c r="L17" s="51">
        <v>32.9</v>
      </c>
      <c r="M17" s="88">
        <f t="shared" si="0"/>
        <v>32.675000000000004</v>
      </c>
      <c r="N17" s="51">
        <v>28.8</v>
      </c>
      <c r="O17" s="76">
        <v>37.4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298</v>
      </c>
      <c r="W17" s="41" t="s">
        <v>298</v>
      </c>
      <c r="X17" s="41" t="s">
        <v>313</v>
      </c>
      <c r="Y17" s="41" t="s">
        <v>338</v>
      </c>
      <c r="Z17" s="41" t="s">
        <v>338</v>
      </c>
      <c r="AA17" s="41" t="s">
        <v>338</v>
      </c>
      <c r="AB17" s="41" t="s">
        <v>318</v>
      </c>
      <c r="AC17" s="37" t="s">
        <v>315</v>
      </c>
      <c r="AD17" s="52">
        <v>67.7</v>
      </c>
      <c r="AE17" s="52">
        <v>72.94</v>
      </c>
      <c r="AF17" s="52">
        <v>66.790000000000006</v>
      </c>
      <c r="AG17" s="52">
        <v>76.94</v>
      </c>
      <c r="AH17" s="52">
        <v>58.84</v>
      </c>
      <c r="AI17" s="52">
        <v>50.07</v>
      </c>
      <c r="AJ17" s="52">
        <v>54.57</v>
      </c>
      <c r="AK17" s="52">
        <v>60.69</v>
      </c>
      <c r="AL17" s="54">
        <f t="shared" si="1"/>
        <v>63.567500000000003</v>
      </c>
      <c r="AM17" s="54">
        <f t="shared" si="2"/>
        <v>50.07</v>
      </c>
      <c r="AN17" s="55">
        <v>1004.2</v>
      </c>
      <c r="AO17" s="52">
        <v>1004.2</v>
      </c>
      <c r="AP17" s="52">
        <v>1003.8</v>
      </c>
      <c r="AQ17" s="52">
        <v>1005</v>
      </c>
      <c r="AR17" s="52">
        <v>1005.1</v>
      </c>
      <c r="AS17" s="52">
        <v>1003.4</v>
      </c>
      <c r="AT17" s="52">
        <v>1001.6</v>
      </c>
      <c r="AU17" s="56">
        <v>1002.2</v>
      </c>
      <c r="AV17" s="51">
        <f t="shared" si="11"/>
        <v>2</v>
      </c>
      <c r="AW17" s="51">
        <f t="shared" si="12"/>
        <v>2</v>
      </c>
      <c r="AX17" s="51">
        <f t="shared" si="13"/>
        <v>2</v>
      </c>
      <c r="AY17" s="51">
        <f t="shared" si="14"/>
        <v>3</v>
      </c>
      <c r="AZ17" s="51">
        <f t="shared" si="15"/>
        <v>3</v>
      </c>
      <c r="BA17" s="51">
        <f t="shared" si="16"/>
        <v>3</v>
      </c>
      <c r="BB17" s="51">
        <f t="shared" si="17"/>
        <v>5</v>
      </c>
      <c r="BC17" s="51">
        <f t="shared" si="18"/>
        <v>3</v>
      </c>
      <c r="BD17" s="51" t="str">
        <f t="shared" si="19"/>
        <v>SSW05</v>
      </c>
      <c r="BE17" s="177" t="s">
        <v>299</v>
      </c>
      <c r="BF17" s="181">
        <v>5</v>
      </c>
      <c r="BG17" s="114">
        <f t="shared" si="20"/>
        <v>30.35</v>
      </c>
      <c r="BH17" s="115">
        <f t="shared" si="21"/>
        <v>35</v>
      </c>
      <c r="BI17" s="450" t="s">
        <v>375</v>
      </c>
      <c r="BJ17" s="451" t="s">
        <v>321</v>
      </c>
      <c r="BK17" s="451" t="s">
        <v>321</v>
      </c>
      <c r="BL17" s="451" t="s">
        <v>321</v>
      </c>
      <c r="BM17" s="451" t="s">
        <v>312</v>
      </c>
      <c r="BN17" s="451" t="s">
        <v>321</v>
      </c>
      <c r="BO17" s="451" t="s">
        <v>321</v>
      </c>
      <c r="BP17" s="452" t="s">
        <v>353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30.3</v>
      </c>
      <c r="G18" s="51"/>
      <c r="H18" s="51">
        <v>29.5</v>
      </c>
      <c r="I18" s="51"/>
      <c r="J18" s="51">
        <v>37.5</v>
      </c>
      <c r="K18" s="51"/>
      <c r="L18" s="51">
        <v>32.9</v>
      </c>
      <c r="M18" s="88">
        <f t="shared" si="0"/>
        <v>32.549999999999997</v>
      </c>
      <c r="N18" s="51">
        <v>28.9</v>
      </c>
      <c r="O18" s="76">
        <v>38.299999999999997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354</v>
      </c>
      <c r="AB18" s="41"/>
      <c r="AC18" s="37" t="s">
        <v>323</v>
      </c>
      <c r="AD18" s="52"/>
      <c r="AE18" s="52">
        <v>67.040000000000006</v>
      </c>
      <c r="AF18" s="52"/>
      <c r="AG18" s="52">
        <v>73.22</v>
      </c>
      <c r="AH18" s="52"/>
      <c r="AI18" s="52">
        <v>48.19</v>
      </c>
      <c r="AJ18" s="52"/>
      <c r="AK18" s="52">
        <v>59.61</v>
      </c>
      <c r="AL18" s="54">
        <f t="shared" si="1"/>
        <v>62.015000000000001</v>
      </c>
      <c r="AM18" s="54">
        <f t="shared" si="2"/>
        <v>48.19</v>
      </c>
      <c r="AN18" s="55"/>
      <c r="AO18" s="52">
        <v>1004.8</v>
      </c>
      <c r="AP18" s="52"/>
      <c r="AQ18" s="52">
        <v>1005.5</v>
      </c>
      <c r="AR18" s="52"/>
      <c r="AS18" s="52">
        <v>1004.2</v>
      </c>
      <c r="AT18" s="52"/>
      <c r="AU18" s="56">
        <v>1003.4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2</v>
      </c>
      <c r="BB18" s="51" t="str">
        <f t="shared" si="17"/>
        <v/>
      </c>
      <c r="BC18" s="51">
        <f t="shared" si="18"/>
        <v>1</v>
      </c>
      <c r="BD18" s="51" t="str">
        <f t="shared" si="19"/>
        <v>NW02</v>
      </c>
      <c r="BE18" s="177" t="s">
        <v>342</v>
      </c>
      <c r="BF18" s="181">
        <v>2</v>
      </c>
      <c r="BG18" s="114">
        <f t="shared" si="20"/>
        <v>29.9</v>
      </c>
      <c r="BH18" s="115">
        <f t="shared" si="21"/>
        <v>35.200000000000003</v>
      </c>
      <c r="BI18" s="450"/>
      <c r="BJ18" s="451" t="s">
        <v>309</v>
      </c>
      <c r="BK18" s="451"/>
      <c r="BL18" s="451" t="s">
        <v>321</v>
      </c>
      <c r="BM18" s="451"/>
      <c r="BN18" s="451" t="s">
        <v>331</v>
      </c>
      <c r="BO18" s="451"/>
      <c r="BP18" s="452" t="s">
        <v>310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30.8</v>
      </c>
      <c r="F19" s="51">
        <v>30.3</v>
      </c>
      <c r="G19" s="51">
        <v>30</v>
      </c>
      <c r="H19" s="51">
        <v>29.1</v>
      </c>
      <c r="I19" s="51">
        <v>32.200000000000003</v>
      </c>
      <c r="J19" s="51">
        <v>34.9</v>
      </c>
      <c r="K19" s="51">
        <v>34.200000000000003</v>
      </c>
      <c r="L19" s="51">
        <v>32.299999999999997</v>
      </c>
      <c r="M19" s="88">
        <f t="shared" si="0"/>
        <v>31.725000000000001</v>
      </c>
      <c r="N19" s="51">
        <v>29</v>
      </c>
      <c r="O19" s="76">
        <v>35.5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334</v>
      </c>
      <c r="W19" s="41" t="s">
        <v>318</v>
      </c>
      <c r="X19" s="41" t="s">
        <v>356</v>
      </c>
      <c r="Y19" s="41" t="s">
        <v>356</v>
      </c>
      <c r="Z19" s="41" t="s">
        <v>333</v>
      </c>
      <c r="AA19" s="41" t="s">
        <v>361</v>
      </c>
      <c r="AB19" s="41" t="s">
        <v>385</v>
      </c>
      <c r="AC19" s="37" t="s">
        <v>334</v>
      </c>
      <c r="AD19" s="52">
        <v>77.459999999999994</v>
      </c>
      <c r="AE19" s="52">
        <v>78.31</v>
      </c>
      <c r="AF19" s="52">
        <v>77.34</v>
      </c>
      <c r="AG19" s="52">
        <v>79.540000000000006</v>
      </c>
      <c r="AH19" s="52">
        <v>68.23</v>
      </c>
      <c r="AI19" s="52">
        <v>57.96</v>
      </c>
      <c r="AJ19" s="52">
        <v>56.09</v>
      </c>
      <c r="AK19" s="52">
        <v>59.83</v>
      </c>
      <c r="AL19" s="54">
        <f t="shared" si="1"/>
        <v>69.344999999999999</v>
      </c>
      <c r="AM19" s="54">
        <f t="shared" si="2"/>
        <v>56.09</v>
      </c>
      <c r="AN19" s="55">
        <v>1005</v>
      </c>
      <c r="AO19" s="52">
        <v>1006.5</v>
      </c>
      <c r="AP19" s="52">
        <v>1004.9</v>
      </c>
      <c r="AQ19" s="52">
        <v>1005.9</v>
      </c>
      <c r="AR19" s="52">
        <v>1006.7</v>
      </c>
      <c r="AS19" s="52">
        <v>1005.5</v>
      </c>
      <c r="AT19" s="52">
        <v>1003.1</v>
      </c>
      <c r="AU19" s="56">
        <v>1003</v>
      </c>
      <c r="AV19" s="51">
        <f t="shared" si="11"/>
        <v>5</v>
      </c>
      <c r="AW19" s="51">
        <f t="shared" si="12"/>
        <v>5</v>
      </c>
      <c r="AX19" s="51">
        <f t="shared" si="13"/>
        <v>3</v>
      </c>
      <c r="AY19" s="51">
        <f t="shared" si="14"/>
        <v>3</v>
      </c>
      <c r="AZ19" s="51">
        <f t="shared" si="15"/>
        <v>4</v>
      </c>
      <c r="BA19" s="51">
        <f t="shared" si="16"/>
        <v>6</v>
      </c>
      <c r="BB19" s="51">
        <f t="shared" si="17"/>
        <v>6</v>
      </c>
      <c r="BC19" s="51">
        <f t="shared" si="18"/>
        <v>5</v>
      </c>
      <c r="BD19" s="51" t="str">
        <f t="shared" si="19"/>
        <v>S06</v>
      </c>
      <c r="BE19" s="177" t="s">
        <v>288</v>
      </c>
      <c r="BF19" s="181">
        <v>6</v>
      </c>
      <c r="BG19" s="114">
        <f t="shared" si="20"/>
        <v>30.049999999999997</v>
      </c>
      <c r="BH19" s="115">
        <f t="shared" si="21"/>
        <v>33.4</v>
      </c>
      <c r="BI19" s="450" t="s">
        <v>310</v>
      </c>
      <c r="BJ19" s="451" t="s">
        <v>310</v>
      </c>
      <c r="BK19" s="451" t="s">
        <v>310</v>
      </c>
      <c r="BL19" s="451" t="s">
        <v>321</v>
      </c>
      <c r="BM19" s="451" t="s">
        <v>321</v>
      </c>
      <c r="BN19" s="451" t="s">
        <v>293</v>
      </c>
      <c r="BO19" s="451" t="s">
        <v>366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31.9</v>
      </c>
      <c r="F20" s="81">
        <v>31.3</v>
      </c>
      <c r="G20" s="81">
        <v>30.6</v>
      </c>
      <c r="H20" s="81">
        <v>30.6</v>
      </c>
      <c r="I20" s="81">
        <v>34.200000000000003</v>
      </c>
      <c r="J20" s="81">
        <v>36.4</v>
      </c>
      <c r="K20" s="81">
        <v>35.700000000000003</v>
      </c>
      <c r="L20" s="81">
        <v>33</v>
      </c>
      <c r="M20" s="98">
        <f t="shared" si="0"/>
        <v>32.962500000000006</v>
      </c>
      <c r="N20" s="81">
        <v>29.5</v>
      </c>
      <c r="O20" s="82">
        <v>36.700000000000003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305</v>
      </c>
      <c r="W20" s="63" t="s">
        <v>313</v>
      </c>
      <c r="X20" s="63" t="s">
        <v>295</v>
      </c>
      <c r="Y20" s="63" t="s">
        <v>319</v>
      </c>
      <c r="Z20" s="63" t="s">
        <v>316</v>
      </c>
      <c r="AA20" s="63" t="s">
        <v>365</v>
      </c>
      <c r="AB20" s="63" t="s">
        <v>337</v>
      </c>
      <c r="AC20" s="65" t="s">
        <v>326</v>
      </c>
      <c r="AD20" s="66">
        <v>65.38</v>
      </c>
      <c r="AE20" s="66">
        <v>57.82</v>
      </c>
      <c r="AF20" s="66">
        <v>65.900000000000006</v>
      </c>
      <c r="AG20" s="66">
        <v>70.83</v>
      </c>
      <c r="AH20" s="66">
        <v>57.8</v>
      </c>
      <c r="AI20" s="66">
        <v>50.57</v>
      </c>
      <c r="AJ20" s="66">
        <v>50.7</v>
      </c>
      <c r="AK20" s="66">
        <v>59.27</v>
      </c>
      <c r="AL20" s="99">
        <f t="shared" si="1"/>
        <v>59.783749999999998</v>
      </c>
      <c r="AM20" s="99">
        <f t="shared" si="2"/>
        <v>50.57</v>
      </c>
      <c r="AN20" s="67">
        <v>1004.6</v>
      </c>
      <c r="AO20" s="66">
        <v>1004.6</v>
      </c>
      <c r="AP20" s="66">
        <v>1003.7</v>
      </c>
      <c r="AQ20" s="66">
        <v>1005.5</v>
      </c>
      <c r="AR20" s="66">
        <v>1005.5</v>
      </c>
      <c r="AS20" s="66">
        <v>1004.5</v>
      </c>
      <c r="AT20" s="66">
        <v>1002.6</v>
      </c>
      <c r="AU20" s="68">
        <v>1002.9</v>
      </c>
      <c r="AV20" s="81">
        <f t="shared" si="11"/>
        <v>1</v>
      </c>
      <c r="AW20" s="81">
        <f t="shared" si="12"/>
        <v>2</v>
      </c>
      <c r="AX20" s="81">
        <f t="shared" si="13"/>
        <v>1</v>
      </c>
      <c r="AY20" s="81">
        <f t="shared" si="14"/>
        <v>1</v>
      </c>
      <c r="AZ20" s="81">
        <f t="shared" si="15"/>
        <v>3</v>
      </c>
      <c r="BA20" s="81">
        <f t="shared" si="16"/>
        <v>4</v>
      </c>
      <c r="BB20" s="81">
        <f t="shared" si="17"/>
        <v>3</v>
      </c>
      <c r="BC20" s="81">
        <f t="shared" si="18"/>
        <v>2</v>
      </c>
      <c r="BD20" s="81" t="str">
        <f t="shared" si="19"/>
        <v>WSW04</v>
      </c>
      <c r="BE20" s="178" t="s">
        <v>363</v>
      </c>
      <c r="BF20" s="182">
        <v>4</v>
      </c>
      <c r="BG20" s="114">
        <f t="shared" si="20"/>
        <v>31.1</v>
      </c>
      <c r="BH20" s="115">
        <f t="shared" si="21"/>
        <v>34.825000000000003</v>
      </c>
      <c r="BI20" s="462" t="s">
        <v>296</v>
      </c>
      <c r="BJ20" s="463" t="s">
        <v>312</v>
      </c>
      <c r="BK20" s="463" t="s">
        <v>291</v>
      </c>
      <c r="BL20" s="463" t="s">
        <v>339</v>
      </c>
      <c r="BM20" s="463" t="s">
        <v>291</v>
      </c>
      <c r="BN20" s="463" t="s">
        <v>325</v>
      </c>
      <c r="BO20" s="463" t="s">
        <v>306</v>
      </c>
      <c r="BP20" s="464" t="s">
        <v>310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30.8</v>
      </c>
      <c r="F21" s="84">
        <v>30.6</v>
      </c>
      <c r="G21" s="84">
        <v>29.6</v>
      </c>
      <c r="H21" s="84">
        <v>30.7</v>
      </c>
      <c r="I21" s="84">
        <v>32.6</v>
      </c>
      <c r="J21" s="84">
        <v>34.200000000000003</v>
      </c>
      <c r="K21" s="84">
        <v>33.700000000000003</v>
      </c>
      <c r="L21" s="84">
        <v>32.5</v>
      </c>
      <c r="M21" s="100">
        <f t="shared" si="0"/>
        <v>31.837499999999999</v>
      </c>
      <c r="N21" s="84">
        <v>29</v>
      </c>
      <c r="O21" s="85">
        <v>35.200000000000003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315</v>
      </c>
      <c r="X21" s="57" t="s">
        <v>295</v>
      </c>
      <c r="Y21" s="57" t="s">
        <v>284</v>
      </c>
      <c r="Z21" s="57" t="s">
        <v>338</v>
      </c>
      <c r="AA21" s="57" t="s">
        <v>381</v>
      </c>
      <c r="AB21" s="57" t="s">
        <v>338</v>
      </c>
      <c r="AC21" s="59" t="s">
        <v>354</v>
      </c>
      <c r="AD21" s="60">
        <v>73</v>
      </c>
      <c r="AE21" s="60">
        <v>65.900000000000006</v>
      </c>
      <c r="AF21" s="60">
        <v>71.930000000000007</v>
      </c>
      <c r="AG21" s="60">
        <v>69.58</v>
      </c>
      <c r="AH21" s="60">
        <v>59.54</v>
      </c>
      <c r="AI21" s="60">
        <v>55.09</v>
      </c>
      <c r="AJ21" s="60">
        <v>54.64</v>
      </c>
      <c r="AK21" s="60">
        <v>56.02</v>
      </c>
      <c r="AL21" s="101">
        <f t="shared" si="1"/>
        <v>63.212500000000006</v>
      </c>
      <c r="AM21" s="101">
        <f t="shared" si="2"/>
        <v>54.64</v>
      </c>
      <c r="AN21" s="61">
        <v>1003.6</v>
      </c>
      <c r="AO21" s="60">
        <v>1004.4</v>
      </c>
      <c r="AP21" s="60">
        <v>1003.6</v>
      </c>
      <c r="AQ21" s="60">
        <v>1004.9</v>
      </c>
      <c r="AR21" s="60">
        <v>1005.6</v>
      </c>
      <c r="AS21" s="60">
        <v>1004.6</v>
      </c>
      <c r="AT21" s="60">
        <v>1002.6</v>
      </c>
      <c r="AU21" s="62">
        <v>1002.6</v>
      </c>
      <c r="AV21" s="84">
        <f t="shared" si="11"/>
        <v>0</v>
      </c>
      <c r="AW21" s="84">
        <f t="shared" si="12"/>
        <v>3</v>
      </c>
      <c r="AX21" s="84">
        <f t="shared" si="13"/>
        <v>1</v>
      </c>
      <c r="AY21" s="84">
        <f t="shared" si="14"/>
        <v>0</v>
      </c>
      <c r="AZ21" s="84">
        <f t="shared" si="15"/>
        <v>3</v>
      </c>
      <c r="BA21" s="84">
        <f t="shared" si="16"/>
        <v>5</v>
      </c>
      <c r="BB21" s="84">
        <f t="shared" si="17"/>
        <v>3</v>
      </c>
      <c r="BC21" s="84">
        <f t="shared" si="18"/>
        <v>2</v>
      </c>
      <c r="BD21" s="84" t="str">
        <f t="shared" si="19"/>
        <v>NW05</v>
      </c>
      <c r="BE21" s="179" t="s">
        <v>342</v>
      </c>
      <c r="BF21" s="183">
        <v>5</v>
      </c>
      <c r="BG21" s="110">
        <f t="shared" si="20"/>
        <v>30.425000000000001</v>
      </c>
      <c r="BH21" s="111">
        <f t="shared" si="21"/>
        <v>33.25</v>
      </c>
      <c r="BI21" s="450" t="s">
        <v>314</v>
      </c>
      <c r="BJ21" s="451" t="s">
        <v>377</v>
      </c>
      <c r="BK21" s="451" t="s">
        <v>309</v>
      </c>
      <c r="BL21" s="451" t="s">
        <v>331</v>
      </c>
      <c r="BM21" s="451" t="s">
        <v>331</v>
      </c>
      <c r="BN21" s="451" t="s">
        <v>382</v>
      </c>
      <c r="BO21" s="451" t="s">
        <v>309</v>
      </c>
      <c r="BP21" s="452" t="s">
        <v>309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31.8</v>
      </c>
      <c r="F22" s="51">
        <v>30.8</v>
      </c>
      <c r="G22" s="51">
        <v>30.4</v>
      </c>
      <c r="H22" s="51">
        <v>31.2</v>
      </c>
      <c r="I22" s="51">
        <v>32.6</v>
      </c>
      <c r="J22" s="51">
        <v>35.799999999999997</v>
      </c>
      <c r="K22" s="51">
        <v>34.799999999999997</v>
      </c>
      <c r="L22" s="51">
        <v>32.5</v>
      </c>
      <c r="M22" s="88">
        <f t="shared" si="0"/>
        <v>32.487500000000004</v>
      </c>
      <c r="N22" s="51">
        <v>30.1</v>
      </c>
      <c r="O22" s="76">
        <v>37.4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290</v>
      </c>
      <c r="W22" s="41" t="s">
        <v>298</v>
      </c>
      <c r="X22" s="41" t="s">
        <v>298</v>
      </c>
      <c r="Y22" s="41" t="s">
        <v>356</v>
      </c>
      <c r="Z22" s="41" t="s">
        <v>295</v>
      </c>
      <c r="AA22" s="41" t="s">
        <v>313</v>
      </c>
      <c r="AB22" s="41" t="s">
        <v>298</v>
      </c>
      <c r="AC22" s="37" t="s">
        <v>290</v>
      </c>
      <c r="AD22" s="52">
        <v>61.92</v>
      </c>
      <c r="AE22" s="52">
        <v>59.85</v>
      </c>
      <c r="AF22" s="52">
        <v>61.99</v>
      </c>
      <c r="AG22" s="52">
        <v>63.68</v>
      </c>
      <c r="AH22" s="52">
        <v>58.83</v>
      </c>
      <c r="AI22" s="52">
        <v>51.33</v>
      </c>
      <c r="AJ22" s="52">
        <v>48.96</v>
      </c>
      <c r="AK22" s="52">
        <v>58.1</v>
      </c>
      <c r="AL22" s="54">
        <f t="shared" si="1"/>
        <v>58.082500000000003</v>
      </c>
      <c r="AM22" s="54">
        <f t="shared" si="2"/>
        <v>48.96</v>
      </c>
      <c r="AN22" s="55">
        <v>1003.8</v>
      </c>
      <c r="AO22" s="52">
        <v>1004.4</v>
      </c>
      <c r="AP22" s="52">
        <v>1003.8</v>
      </c>
      <c r="AQ22" s="52">
        <v>1004.7</v>
      </c>
      <c r="AR22" s="52">
        <v>1005.1</v>
      </c>
      <c r="AS22" s="52">
        <v>1004.8</v>
      </c>
      <c r="AT22" s="52">
        <v>1002.8</v>
      </c>
      <c r="AU22" s="56">
        <v>1002.7</v>
      </c>
      <c r="AV22" s="51">
        <f t="shared" si="11"/>
        <v>2</v>
      </c>
      <c r="AW22" s="51">
        <f t="shared" si="12"/>
        <v>2</v>
      </c>
      <c r="AX22" s="51">
        <f t="shared" si="13"/>
        <v>2</v>
      </c>
      <c r="AY22" s="51">
        <f t="shared" si="14"/>
        <v>3</v>
      </c>
      <c r="AZ22" s="51">
        <f t="shared" si="15"/>
        <v>1</v>
      </c>
      <c r="BA22" s="51">
        <f t="shared" si="16"/>
        <v>2</v>
      </c>
      <c r="BB22" s="51">
        <f t="shared" si="17"/>
        <v>2</v>
      </c>
      <c r="BC22" s="51">
        <f t="shared" si="18"/>
        <v>2</v>
      </c>
      <c r="BD22" s="51" t="str">
        <f t="shared" si="19"/>
        <v>S03</v>
      </c>
      <c r="BE22" s="177" t="s">
        <v>288</v>
      </c>
      <c r="BF22" s="181">
        <v>3</v>
      </c>
      <c r="BG22" s="114">
        <f t="shared" si="20"/>
        <v>31.05</v>
      </c>
      <c r="BH22" s="115">
        <f t="shared" si="21"/>
        <v>33.924999999999997</v>
      </c>
      <c r="BI22" s="450" t="s">
        <v>312</v>
      </c>
      <c r="BJ22" s="451" t="s">
        <v>325</v>
      </c>
      <c r="BK22" s="451" t="s">
        <v>312</v>
      </c>
      <c r="BL22" s="451" t="s">
        <v>312</v>
      </c>
      <c r="BM22" s="451" t="s">
        <v>321</v>
      </c>
      <c r="BN22" s="451" t="s">
        <v>383</v>
      </c>
      <c r="BO22" s="451" t="s">
        <v>309</v>
      </c>
      <c r="BP22" s="452" t="s">
        <v>309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30.9</v>
      </c>
      <c r="G23" s="51"/>
      <c r="H23" s="51">
        <v>31</v>
      </c>
      <c r="I23" s="51"/>
      <c r="J23" s="51">
        <v>37.200000000000003</v>
      </c>
      <c r="K23" s="51"/>
      <c r="L23" s="51">
        <v>33</v>
      </c>
      <c r="M23" s="88">
        <f t="shared" si="0"/>
        <v>33.024999999999999</v>
      </c>
      <c r="N23" s="51">
        <v>30.4</v>
      </c>
      <c r="O23" s="76">
        <v>37.5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376</v>
      </c>
      <c r="X23" s="41"/>
      <c r="Y23" s="41" t="s">
        <v>336</v>
      </c>
      <c r="Z23" s="41"/>
      <c r="AA23" s="41" t="s">
        <v>298</v>
      </c>
      <c r="AB23" s="41"/>
      <c r="AC23" s="37" t="s">
        <v>295</v>
      </c>
      <c r="AD23" s="52"/>
      <c r="AE23" s="52">
        <v>58.79</v>
      </c>
      <c r="AF23" s="52"/>
      <c r="AG23" s="52">
        <v>64.8</v>
      </c>
      <c r="AH23" s="52"/>
      <c r="AI23" s="52">
        <v>44.76</v>
      </c>
      <c r="AJ23" s="52"/>
      <c r="AK23" s="52">
        <v>54.14</v>
      </c>
      <c r="AL23" s="54">
        <f t="shared" si="1"/>
        <v>55.622500000000002</v>
      </c>
      <c r="AM23" s="54">
        <f t="shared" si="2"/>
        <v>44.76</v>
      </c>
      <c r="AN23" s="55"/>
      <c r="AO23" s="52">
        <v>1004.4</v>
      </c>
      <c r="AP23" s="52"/>
      <c r="AQ23" s="52">
        <v>1005.2</v>
      </c>
      <c r="AR23" s="52"/>
      <c r="AS23" s="52">
        <v>1004.6</v>
      </c>
      <c r="AT23" s="52"/>
      <c r="AU23" s="56">
        <v>1003.2</v>
      </c>
      <c r="AV23" s="51" t="str">
        <f t="shared" si="11"/>
        <v/>
      </c>
      <c r="AW23" s="51">
        <f t="shared" si="12"/>
        <v>1</v>
      </c>
      <c r="AX23" s="51" t="str">
        <f t="shared" si="13"/>
        <v/>
      </c>
      <c r="AY23" s="51">
        <f t="shared" si="14"/>
        <v>2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SE02</v>
      </c>
      <c r="BE23" s="177" t="s">
        <v>303</v>
      </c>
      <c r="BF23" s="181">
        <v>2</v>
      </c>
      <c r="BG23" s="114">
        <f t="shared" si="20"/>
        <v>30.95</v>
      </c>
      <c r="BH23" s="115">
        <f t="shared" si="21"/>
        <v>35.1</v>
      </c>
      <c r="BI23" s="450"/>
      <c r="BJ23" s="451" t="s">
        <v>314</v>
      </c>
      <c r="BK23" s="451"/>
      <c r="BL23" s="451" t="s">
        <v>310</v>
      </c>
      <c r="BM23" s="451"/>
      <c r="BN23" s="451" t="s">
        <v>321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30.7</v>
      </c>
      <c r="G24" s="51"/>
      <c r="H24" s="51">
        <v>31.1</v>
      </c>
      <c r="I24" s="51"/>
      <c r="J24" s="51">
        <v>34.1</v>
      </c>
      <c r="K24" s="51"/>
      <c r="L24" s="51">
        <v>31.1</v>
      </c>
      <c r="M24" s="88">
        <f t="shared" si="0"/>
        <v>31.75</v>
      </c>
      <c r="N24" s="51">
        <v>30.2</v>
      </c>
      <c r="O24" s="76">
        <v>34.700000000000003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378</v>
      </c>
      <c r="X24" s="41"/>
      <c r="Y24" s="41" t="s">
        <v>379</v>
      </c>
      <c r="Z24" s="41"/>
      <c r="AA24" s="41" t="s">
        <v>384</v>
      </c>
      <c r="AB24" s="41"/>
      <c r="AC24" s="37" t="s">
        <v>386</v>
      </c>
      <c r="AD24" s="52"/>
      <c r="AE24" s="52">
        <v>62.05</v>
      </c>
      <c r="AF24" s="52"/>
      <c r="AG24" s="52">
        <v>58.84</v>
      </c>
      <c r="AH24" s="52"/>
      <c r="AI24" s="52">
        <v>56.75</v>
      </c>
      <c r="AJ24" s="52"/>
      <c r="AK24" s="52">
        <v>64.819999999999993</v>
      </c>
      <c r="AL24" s="54">
        <f>IF(COUNT(AE24,AG24,AI24,AK24)&gt;2,AVERAGE(AD24:AK24),"")</f>
        <v>60.614999999999995</v>
      </c>
      <c r="AM24" s="54">
        <f>IF(COUNT(AE24,AG24,AI24,AK24)&gt;2,MIN(AD24:AK24),"")</f>
        <v>56.75</v>
      </c>
      <c r="AN24" s="55"/>
      <c r="AO24" s="52">
        <v>1005.4</v>
      </c>
      <c r="AP24" s="52"/>
      <c r="AQ24" s="52">
        <v>1005.7</v>
      </c>
      <c r="AR24" s="52"/>
      <c r="AS24" s="52">
        <v>1006.1</v>
      </c>
      <c r="AT24" s="52"/>
      <c r="AU24" s="56">
        <v>1004.3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11</v>
      </c>
      <c r="BG24" s="114">
        <f t="shared" si="20"/>
        <v>30.9</v>
      </c>
      <c r="BH24" s="115">
        <f t="shared" si="21"/>
        <v>32.6</v>
      </c>
      <c r="BI24" s="450"/>
      <c r="BJ24" s="451" t="s">
        <v>312</v>
      </c>
      <c r="BK24" s="451"/>
      <c r="BL24" s="451" t="s">
        <v>289</v>
      </c>
      <c r="BM24" s="451"/>
      <c r="BN24" s="451" t="s">
        <v>314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31.8</v>
      </c>
      <c r="F25" s="78">
        <v>29.9</v>
      </c>
      <c r="G25" s="78">
        <v>29.1</v>
      </c>
      <c r="H25" s="78">
        <v>30.3</v>
      </c>
      <c r="I25" s="78">
        <v>32.4</v>
      </c>
      <c r="J25" s="78">
        <v>34.4</v>
      </c>
      <c r="K25" s="78">
        <v>35.1</v>
      </c>
      <c r="L25" s="78">
        <v>31.4</v>
      </c>
      <c r="M25" s="89">
        <f t="shared" si="0"/>
        <v>31.8</v>
      </c>
      <c r="N25" s="78">
        <v>29</v>
      </c>
      <c r="O25" s="79">
        <v>35.1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300</v>
      </c>
      <c r="W25" s="69" t="s">
        <v>315</v>
      </c>
      <c r="X25" s="69" t="s">
        <v>333</v>
      </c>
      <c r="Y25" s="69" t="s">
        <v>318</v>
      </c>
      <c r="Z25" s="69" t="s">
        <v>333</v>
      </c>
      <c r="AA25" s="69" t="s">
        <v>333</v>
      </c>
      <c r="AB25" s="69" t="s">
        <v>300</v>
      </c>
      <c r="AC25" s="71" t="s">
        <v>300</v>
      </c>
      <c r="AD25" s="72">
        <v>64.97</v>
      </c>
      <c r="AE25" s="72">
        <v>64.569999999999993</v>
      </c>
      <c r="AF25" s="72">
        <v>66</v>
      </c>
      <c r="AG25" s="72">
        <v>68.680000000000007</v>
      </c>
      <c r="AH25" s="72">
        <v>65.09</v>
      </c>
      <c r="AI25" s="72">
        <v>55.81</v>
      </c>
      <c r="AJ25" s="72">
        <v>54.65</v>
      </c>
      <c r="AK25" s="72">
        <v>64.5</v>
      </c>
      <c r="AL25" s="87">
        <f t="shared" si="1"/>
        <v>63.033750000000005</v>
      </c>
      <c r="AM25" s="87">
        <f t="shared" si="2"/>
        <v>54.65</v>
      </c>
      <c r="AN25" s="73">
        <v>1003.9</v>
      </c>
      <c r="AO25" s="72">
        <v>1004.6</v>
      </c>
      <c r="AP25" s="72">
        <v>1003.6</v>
      </c>
      <c r="AQ25" s="72">
        <v>1004.7</v>
      </c>
      <c r="AR25" s="72">
        <v>1004.8</v>
      </c>
      <c r="AS25" s="72">
        <v>1004.6</v>
      </c>
      <c r="AT25" s="72">
        <v>1002.7</v>
      </c>
      <c r="AU25" s="74">
        <v>1003.3</v>
      </c>
      <c r="AV25" s="78">
        <f t="shared" ref="AV25:BC25" si="22">IF(RIGHT(V25,2)="","",IF(RIGHT(V25,2)="LG",0,INT(RIGHT(V25,2))))</f>
        <v>4</v>
      </c>
      <c r="AW25" s="78">
        <f t="shared" si="22"/>
        <v>3</v>
      </c>
      <c r="AX25" s="78">
        <f t="shared" si="22"/>
        <v>4</v>
      </c>
      <c r="AY25" s="78">
        <f t="shared" si="22"/>
        <v>5</v>
      </c>
      <c r="AZ25" s="78">
        <f t="shared" si="22"/>
        <v>4</v>
      </c>
      <c r="BA25" s="78">
        <f t="shared" si="22"/>
        <v>4</v>
      </c>
      <c r="BB25" s="78">
        <f t="shared" si="22"/>
        <v>4</v>
      </c>
      <c r="BC25" s="78">
        <f t="shared" si="22"/>
        <v>4</v>
      </c>
      <c r="BD25" s="78" t="str">
        <f>IF(COUNT(AV25:BC25)=0,"",IF(MAX(AV25:BC25)=0,"LG",IF(MAX(AV25:BC25)=0,"",INDEX(V25:AC25,1,MATCH(MAX(AV25:BC25),AV25:BC25,0)))))</f>
        <v>SSW05</v>
      </c>
      <c r="BE25" s="180" t="s">
        <v>299</v>
      </c>
      <c r="BF25" s="184">
        <v>5</v>
      </c>
      <c r="BG25" s="203">
        <f t="shared" si="20"/>
        <v>30.275000000000002</v>
      </c>
      <c r="BH25" s="204">
        <f t="shared" si="21"/>
        <v>33.325000000000003</v>
      </c>
      <c r="BI25" s="453" t="s">
        <v>293</v>
      </c>
      <c r="BJ25" s="454" t="s">
        <v>296</v>
      </c>
      <c r="BK25" s="454" t="s">
        <v>312</v>
      </c>
      <c r="BL25" s="454" t="s">
        <v>314</v>
      </c>
      <c r="BM25" s="454" t="s">
        <v>377</v>
      </c>
      <c r="BN25" s="454" t="s">
        <v>310</v>
      </c>
      <c r="BO25" s="454" t="s">
        <v>314</v>
      </c>
      <c r="BP25" s="455" t="s">
        <v>309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P26"/>
  <sheetViews>
    <sheetView workbookViewId="0">
      <pane xSplit="4" ySplit="3" topLeftCell="Z4" activePane="bottomRight" state="frozen"/>
      <selection sqref="A1:IV65536"/>
      <selection pane="topRight" sqref="A1:IV65536"/>
      <selection pane="bottomLeft" sqref="A1:IV65536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30.2</v>
      </c>
      <c r="F4" s="41">
        <v>29</v>
      </c>
      <c r="G4" s="41">
        <v>26.2</v>
      </c>
      <c r="H4" s="41">
        <v>26.3</v>
      </c>
      <c r="I4" s="41">
        <v>31.8</v>
      </c>
      <c r="J4" s="41">
        <v>37.299999999999997</v>
      </c>
      <c r="K4" s="41">
        <v>34.9</v>
      </c>
      <c r="L4" s="41">
        <v>31.7</v>
      </c>
      <c r="M4" s="88">
        <f t="shared" ref="M4:M25" si="0">IF(COUNT(F4,H4,J4,L4)&gt;=3,AVERAGE(E4:L4),"")</f>
        <v>30.925000000000001</v>
      </c>
      <c r="N4" s="41">
        <v>26</v>
      </c>
      <c r="O4" s="53">
        <v>38.299999999999997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354</v>
      </c>
      <c r="X4" s="41" t="s">
        <v>327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88.05</v>
      </c>
      <c r="AE4" s="52">
        <v>86.92</v>
      </c>
      <c r="AF4" s="52">
        <v>95.37</v>
      </c>
      <c r="AG4" s="52">
        <v>95.37</v>
      </c>
      <c r="AH4" s="52">
        <v>76.7</v>
      </c>
      <c r="AI4" s="52">
        <v>56.49</v>
      </c>
      <c r="AJ4" s="52">
        <v>69.14</v>
      </c>
      <c r="AK4" s="52">
        <v>83.22</v>
      </c>
      <c r="AL4" s="54">
        <f t="shared" ref="AL4:AL25" si="1">IF(COUNT(AE4,AG4,AI4,AK4)&gt;2,AVERAGE(AD4:AK4),"")</f>
        <v>81.407500000000013</v>
      </c>
      <c r="AM4" s="54">
        <f t="shared" ref="AM4:AM25" si="2">IF(COUNT(AE4,AG4,AI4,AK4)&gt;2,MIN(AD4:AK4),"")</f>
        <v>56.49</v>
      </c>
      <c r="AN4" s="55">
        <v>1002.9</v>
      </c>
      <c r="AO4" s="52">
        <v>1003.5</v>
      </c>
      <c r="AP4" s="52"/>
      <c r="AQ4" s="52">
        <v>1003.8</v>
      </c>
      <c r="AR4" s="52">
        <v>1003.7</v>
      </c>
      <c r="AS4" s="52">
        <v>1002.1</v>
      </c>
      <c r="AT4" s="52">
        <v>999.5</v>
      </c>
      <c r="AU4" s="56">
        <v>1001.4</v>
      </c>
      <c r="AV4" s="51">
        <f t="shared" ref="AV4:AV23" si="3">IF(RIGHT(V4,2)="","",IF(RIGHT(V4,2)="LG",0,INT(RIGHT(V4,2))))</f>
        <v>0</v>
      </c>
      <c r="AW4" s="51">
        <f t="shared" ref="AW4:AW23" si="4">IF(RIGHT(W4,2)="","",IF(RIGHT(W4,2)="LG",0,INT(RIGHT(W4,2))))</f>
        <v>2</v>
      </c>
      <c r="AX4" s="51">
        <f t="shared" ref="AX4:AX23" si="5">IF(RIGHT(X4,2)="","",IF(RIGHT(X4,2)="LG",0,INT(RIGHT(X4,2))))</f>
        <v>2</v>
      </c>
      <c r="AY4" s="51">
        <f t="shared" ref="AY4:AY23" si="6">IF(RIGHT(Y4,2)="","",IF(RIGHT(Y4,2)="LG",0,INT(RIGHT(Y4,2))))</f>
        <v>0</v>
      </c>
      <c r="AZ4" s="51">
        <f t="shared" ref="AZ4:AZ23" si="7">IF(RIGHT(Z4,2)="","",IF(RIGHT(Z4,2)="LG",0,INT(RIGHT(Z4,2))))</f>
        <v>0</v>
      </c>
      <c r="BA4" s="51">
        <f t="shared" ref="BA4:BA23" si="8">IF(RIGHT(AA4,2)="","",IF(RIGHT(AA4,2)="LG",0,INT(RIGHT(AA4,2))))</f>
        <v>0</v>
      </c>
      <c r="BB4" s="51">
        <f t="shared" ref="BB4:BB23" si="9">IF(RIGHT(AB4,2)="","",IF(RIGHT(AB4,2)="LG",0,INT(RIGHT(AB4,2))))</f>
        <v>0</v>
      </c>
      <c r="BC4" s="51">
        <f t="shared" ref="BC4:BC23" si="10">IF(RIGHT(AC4,2)="","",IF(RIGHT(AC4,2)="LG",0,INT(RIGHT(AC4,2))))</f>
        <v>0</v>
      </c>
      <c r="BD4" s="51" t="str">
        <f t="shared" ref="BD4:BD23" si="11">IF(COUNT(AV4:BC4)=0,"",IF(MAX(AV4:BC4)=0,"LG",IF(MAX(AV4:BC4)=0,"",INDEX(V4:AC4,1,MATCH(MAX(AV4:BC4),AV4:BC4,0)))))</f>
        <v>NW02</v>
      </c>
      <c r="BE4" s="177" t="s">
        <v>342</v>
      </c>
      <c r="BF4" s="181">
        <v>2</v>
      </c>
      <c r="BG4" s="114">
        <f t="shared" ref="BG4:BG10" si="12">IF(COUNT(F4,H4)&gt;=1,AVERAGE(E4:H4),"")</f>
        <v>27.925000000000001</v>
      </c>
      <c r="BH4" s="115">
        <f t="shared" ref="BH4:BH10" si="13">IF(COUNT(J4,L4)&gt;=1,AVERAGE(I4:L4),"")</f>
        <v>33.924999999999997</v>
      </c>
      <c r="BI4" s="459" t="s">
        <v>324</v>
      </c>
      <c r="BJ4" s="460" t="s">
        <v>331</v>
      </c>
      <c r="BK4" s="460" t="s">
        <v>331</v>
      </c>
      <c r="BL4" s="460" t="s">
        <v>320</v>
      </c>
      <c r="BM4" s="460" t="s">
        <v>312</v>
      </c>
      <c r="BN4" s="460" t="s">
        <v>306</v>
      </c>
      <c r="BO4" s="460" t="s">
        <v>309</v>
      </c>
      <c r="BP4" s="461" t="s">
        <v>309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30.4</v>
      </c>
      <c r="G5" s="41"/>
      <c r="H5" s="41">
        <v>30</v>
      </c>
      <c r="I5" s="41"/>
      <c r="J5" s="41">
        <v>35.6</v>
      </c>
      <c r="K5" s="41"/>
      <c r="L5" s="41">
        <v>32.299999999999997</v>
      </c>
      <c r="M5" s="88">
        <f t="shared" si="0"/>
        <v>32.075000000000003</v>
      </c>
      <c r="N5" s="41">
        <v>29.3</v>
      </c>
      <c r="O5" s="53">
        <v>36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311</v>
      </c>
      <c r="X5" s="41"/>
      <c r="Y5" s="41" t="s">
        <v>284</v>
      </c>
      <c r="Z5" s="41"/>
      <c r="AA5" s="41" t="s">
        <v>302</v>
      </c>
      <c r="AB5" s="41"/>
      <c r="AC5" s="37" t="s">
        <v>336</v>
      </c>
      <c r="AD5" s="52"/>
      <c r="AE5" s="52">
        <v>86.04</v>
      </c>
      <c r="AF5" s="52"/>
      <c r="AG5" s="52">
        <v>89.07</v>
      </c>
      <c r="AH5" s="52"/>
      <c r="AI5" s="52">
        <v>59.51</v>
      </c>
      <c r="AJ5" s="52"/>
      <c r="AK5" s="52">
        <v>75.88</v>
      </c>
      <c r="AL5" s="54">
        <f t="shared" si="1"/>
        <v>77.625</v>
      </c>
      <c r="AM5" s="54">
        <f t="shared" si="2"/>
        <v>59.51</v>
      </c>
      <c r="AN5" s="55"/>
      <c r="AO5" s="52">
        <v>1003.2</v>
      </c>
      <c r="AP5" s="52"/>
      <c r="AQ5" s="52">
        <v>1003.2</v>
      </c>
      <c r="AR5" s="52"/>
      <c r="AS5" s="52">
        <v>1003</v>
      </c>
      <c r="AT5" s="52"/>
      <c r="AU5" s="56">
        <v>1001.7</v>
      </c>
      <c r="AV5" s="51" t="str">
        <f t="shared" si="3"/>
        <v/>
      </c>
      <c r="AW5" s="51">
        <f t="shared" si="4"/>
        <v>1</v>
      </c>
      <c r="AX5" s="51" t="str">
        <f t="shared" si="5"/>
        <v/>
      </c>
      <c r="AY5" s="51">
        <f t="shared" si="6"/>
        <v>0</v>
      </c>
      <c r="AZ5" s="51" t="str">
        <f t="shared" si="7"/>
        <v/>
      </c>
      <c r="BA5" s="51">
        <f t="shared" si="8"/>
        <v>1</v>
      </c>
      <c r="BB5" s="51" t="str">
        <f t="shared" si="9"/>
        <v/>
      </c>
      <c r="BC5" s="51">
        <f t="shared" si="10"/>
        <v>2</v>
      </c>
      <c r="BD5" s="51" t="str">
        <f t="shared" si="11"/>
        <v>SE02</v>
      </c>
      <c r="BE5" s="177" t="s">
        <v>303</v>
      </c>
      <c r="BF5" s="181">
        <v>2</v>
      </c>
      <c r="BG5" s="114">
        <f t="shared" si="12"/>
        <v>30.2</v>
      </c>
      <c r="BH5" s="115">
        <f t="shared" si="13"/>
        <v>33.950000000000003</v>
      </c>
      <c r="BI5" s="450"/>
      <c r="BJ5" s="451" t="s">
        <v>291</v>
      </c>
      <c r="BK5" s="451"/>
      <c r="BL5" s="451" t="s">
        <v>340</v>
      </c>
      <c r="BM5" s="451"/>
      <c r="BN5" s="451" t="s">
        <v>321</v>
      </c>
      <c r="BO5" s="451"/>
      <c r="BP5" s="452" t="s">
        <v>320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31.4</v>
      </c>
      <c r="G6" s="41"/>
      <c r="H6" s="41">
        <v>32</v>
      </c>
      <c r="I6" s="41"/>
      <c r="J6" s="41">
        <v>33.9</v>
      </c>
      <c r="K6" s="41"/>
      <c r="L6" s="41">
        <v>31.7</v>
      </c>
      <c r="M6" s="88">
        <f t="shared" si="0"/>
        <v>32.25</v>
      </c>
      <c r="N6" s="41">
        <v>31.2</v>
      </c>
      <c r="O6" s="53">
        <v>36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302</v>
      </c>
      <c r="X6" s="41"/>
      <c r="Y6" s="41" t="s">
        <v>295</v>
      </c>
      <c r="Z6" s="41"/>
      <c r="AA6" s="41" t="s">
        <v>290</v>
      </c>
      <c r="AB6" s="41"/>
      <c r="AC6" s="37" t="s">
        <v>302</v>
      </c>
      <c r="AD6" s="52"/>
      <c r="AE6" s="52">
        <v>85.14</v>
      </c>
      <c r="AF6" s="52"/>
      <c r="AG6" s="52">
        <v>67.38</v>
      </c>
      <c r="AH6" s="52"/>
      <c r="AI6" s="52">
        <v>67.349999999999994</v>
      </c>
      <c r="AJ6" s="52"/>
      <c r="AK6" s="52">
        <v>78.040000000000006</v>
      </c>
      <c r="AL6" s="54">
        <f t="shared" si="1"/>
        <v>74.477499999999992</v>
      </c>
      <c r="AM6" s="54">
        <f t="shared" si="2"/>
        <v>67.349999999999994</v>
      </c>
      <c r="AN6" s="55"/>
      <c r="AO6" s="52">
        <v>1002.4</v>
      </c>
      <c r="AP6" s="52"/>
      <c r="AQ6" s="52">
        <v>1002.6</v>
      </c>
      <c r="AR6" s="52"/>
      <c r="AS6" s="52">
        <v>1002.4</v>
      </c>
      <c r="AT6" s="52"/>
      <c r="AU6" s="56">
        <v>1001.2</v>
      </c>
      <c r="AV6" s="51" t="str">
        <f t="shared" si="3"/>
        <v/>
      </c>
      <c r="AW6" s="51">
        <f t="shared" si="4"/>
        <v>1</v>
      </c>
      <c r="AX6" s="51" t="str">
        <f t="shared" si="5"/>
        <v/>
      </c>
      <c r="AY6" s="51">
        <f t="shared" si="6"/>
        <v>1</v>
      </c>
      <c r="AZ6" s="51" t="str">
        <f t="shared" si="7"/>
        <v/>
      </c>
      <c r="BA6" s="51">
        <f t="shared" si="8"/>
        <v>2</v>
      </c>
      <c r="BB6" s="51" t="str">
        <f t="shared" si="9"/>
        <v/>
      </c>
      <c r="BC6" s="51">
        <f t="shared" si="10"/>
        <v>1</v>
      </c>
      <c r="BD6" s="51" t="str">
        <f t="shared" si="11"/>
        <v>S02</v>
      </c>
      <c r="BE6" s="177" t="s">
        <v>288</v>
      </c>
      <c r="BF6" s="181">
        <v>2</v>
      </c>
      <c r="BG6" s="114">
        <f t="shared" si="12"/>
        <v>31.7</v>
      </c>
      <c r="BH6" s="115">
        <f t="shared" si="13"/>
        <v>32.799999999999997</v>
      </c>
      <c r="BI6" s="450"/>
      <c r="BJ6" s="451" t="s">
        <v>312</v>
      </c>
      <c r="BK6" s="451"/>
      <c r="BL6" s="451" t="s">
        <v>312</v>
      </c>
      <c r="BM6" s="451"/>
      <c r="BN6" s="451" t="s">
        <v>331</v>
      </c>
      <c r="BO6" s="451"/>
      <c r="BP6" s="452" t="s">
        <v>331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29.1</v>
      </c>
      <c r="G7" s="51"/>
      <c r="H7" s="51">
        <v>29.3</v>
      </c>
      <c r="I7" s="51"/>
      <c r="J7" s="51">
        <v>36.1</v>
      </c>
      <c r="K7" s="51"/>
      <c r="L7" s="51">
        <v>30</v>
      </c>
      <c r="M7" s="88">
        <f t="shared" si="0"/>
        <v>31.125</v>
      </c>
      <c r="N7" s="51">
        <v>28</v>
      </c>
      <c r="O7" s="76">
        <v>37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369</v>
      </c>
      <c r="AB7" s="41"/>
      <c r="AC7" s="37" t="s">
        <v>290</v>
      </c>
      <c r="AD7" s="52"/>
      <c r="AE7" s="52">
        <v>92.18</v>
      </c>
      <c r="AF7" s="52"/>
      <c r="AG7" s="52">
        <v>90.06</v>
      </c>
      <c r="AH7" s="52"/>
      <c r="AI7" s="52">
        <v>57.55</v>
      </c>
      <c r="AJ7" s="52"/>
      <c r="AK7" s="52">
        <v>71.14</v>
      </c>
      <c r="AL7" s="54">
        <f t="shared" si="1"/>
        <v>77.732500000000002</v>
      </c>
      <c r="AM7" s="54">
        <f t="shared" si="2"/>
        <v>57.55</v>
      </c>
      <c r="AN7" s="55"/>
      <c r="AO7" s="52">
        <v>1003.5</v>
      </c>
      <c r="AP7" s="52"/>
      <c r="AQ7" s="52">
        <v>1003.9</v>
      </c>
      <c r="AR7" s="52"/>
      <c r="AS7" s="52">
        <v>1002.4</v>
      </c>
      <c r="AT7" s="52"/>
      <c r="AU7" s="56">
        <v>1001.5</v>
      </c>
      <c r="AV7" s="51" t="str">
        <f t="shared" si="3"/>
        <v/>
      </c>
      <c r="AW7" s="51">
        <f t="shared" si="4"/>
        <v>0</v>
      </c>
      <c r="AX7" s="51" t="str">
        <f t="shared" si="5"/>
        <v/>
      </c>
      <c r="AY7" s="51">
        <f t="shared" si="6"/>
        <v>0</v>
      </c>
      <c r="AZ7" s="51" t="str">
        <f t="shared" si="7"/>
        <v/>
      </c>
      <c r="BA7" s="51">
        <f t="shared" si="8"/>
        <v>2</v>
      </c>
      <c r="BB7" s="51" t="str">
        <f t="shared" si="9"/>
        <v/>
      </c>
      <c r="BC7" s="51">
        <f t="shared" si="10"/>
        <v>2</v>
      </c>
      <c r="BD7" s="51" t="str">
        <f t="shared" si="11"/>
        <v>ESE02</v>
      </c>
      <c r="BE7" s="177" t="s">
        <v>348</v>
      </c>
      <c r="BF7" s="181">
        <v>2</v>
      </c>
      <c r="BG7" s="114">
        <f t="shared" si="12"/>
        <v>29.200000000000003</v>
      </c>
      <c r="BH7" s="115">
        <f t="shared" si="13"/>
        <v>33.049999999999997</v>
      </c>
      <c r="BI7" s="450"/>
      <c r="BJ7" s="451" t="s">
        <v>312</v>
      </c>
      <c r="BK7" s="451"/>
      <c r="BL7" s="451" t="s">
        <v>325</v>
      </c>
      <c r="BM7" s="451"/>
      <c r="BN7" s="451" t="s">
        <v>321</v>
      </c>
      <c r="BO7" s="451"/>
      <c r="BP7" s="452" t="s">
        <v>309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31.3</v>
      </c>
      <c r="F8" s="51">
        <v>30.5</v>
      </c>
      <c r="G8" s="51">
        <v>29.6</v>
      </c>
      <c r="H8" s="51">
        <v>29.9</v>
      </c>
      <c r="I8" s="51">
        <v>34.6</v>
      </c>
      <c r="J8" s="51">
        <v>36.700000000000003</v>
      </c>
      <c r="K8" s="51">
        <v>34.6</v>
      </c>
      <c r="L8" s="51">
        <v>32.6</v>
      </c>
      <c r="M8" s="88">
        <f t="shared" si="0"/>
        <v>32.475000000000001</v>
      </c>
      <c r="N8" s="51">
        <v>28.5</v>
      </c>
      <c r="O8" s="76">
        <v>38.5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307</v>
      </c>
      <c r="W8" s="41" t="s">
        <v>311</v>
      </c>
      <c r="X8" s="41" t="s">
        <v>313</v>
      </c>
      <c r="Y8" s="41" t="s">
        <v>295</v>
      </c>
      <c r="Z8" s="41" t="s">
        <v>326</v>
      </c>
      <c r="AA8" s="41" t="s">
        <v>326</v>
      </c>
      <c r="AB8" s="41" t="s">
        <v>307</v>
      </c>
      <c r="AC8" s="37" t="s">
        <v>307</v>
      </c>
      <c r="AD8" s="52">
        <v>77.08</v>
      </c>
      <c r="AE8" s="52">
        <v>86.05</v>
      </c>
      <c r="AF8" s="52">
        <v>77.739999999999995</v>
      </c>
      <c r="AG8" s="52">
        <v>73.290000000000006</v>
      </c>
      <c r="AH8" s="52">
        <v>56.52</v>
      </c>
      <c r="AI8" s="52">
        <v>48.57</v>
      </c>
      <c r="AJ8" s="52">
        <v>64.78</v>
      </c>
      <c r="AK8" s="52">
        <v>70.349999999999994</v>
      </c>
      <c r="AL8" s="54">
        <f t="shared" si="1"/>
        <v>69.297499999999999</v>
      </c>
      <c r="AM8" s="54">
        <f t="shared" si="2"/>
        <v>48.57</v>
      </c>
      <c r="AN8" s="55">
        <v>1003.1</v>
      </c>
      <c r="AO8" s="52">
        <v>1002.8</v>
      </c>
      <c r="AP8" s="52">
        <v>1002.1</v>
      </c>
      <c r="AQ8" s="52">
        <v>1002.9</v>
      </c>
      <c r="AR8" s="52">
        <v>1003.6</v>
      </c>
      <c r="AS8" s="52">
        <v>1002.3</v>
      </c>
      <c r="AT8" s="52">
        <v>1000.4</v>
      </c>
      <c r="AU8" s="56">
        <v>1001.1</v>
      </c>
      <c r="AV8" s="51">
        <f t="shared" si="3"/>
        <v>4</v>
      </c>
      <c r="AW8" s="51">
        <f t="shared" si="4"/>
        <v>1</v>
      </c>
      <c r="AX8" s="51">
        <f t="shared" si="5"/>
        <v>2</v>
      </c>
      <c r="AY8" s="51">
        <f t="shared" si="6"/>
        <v>1</v>
      </c>
      <c r="AZ8" s="51">
        <f t="shared" si="7"/>
        <v>2</v>
      </c>
      <c r="BA8" s="51">
        <f t="shared" si="8"/>
        <v>2</v>
      </c>
      <c r="BB8" s="51">
        <f t="shared" si="9"/>
        <v>4</v>
      </c>
      <c r="BC8" s="51">
        <f t="shared" si="10"/>
        <v>4</v>
      </c>
      <c r="BD8" s="51" t="str">
        <f t="shared" si="11"/>
        <v>SSE04</v>
      </c>
      <c r="BE8" s="177" t="s">
        <v>294</v>
      </c>
      <c r="BF8" s="181">
        <v>4</v>
      </c>
      <c r="BG8" s="114">
        <f t="shared" si="12"/>
        <v>30.325000000000003</v>
      </c>
      <c r="BH8" s="115">
        <f t="shared" si="13"/>
        <v>34.625</v>
      </c>
      <c r="BI8" s="450" t="s">
        <v>287</v>
      </c>
      <c r="BJ8" s="451" t="s">
        <v>331</v>
      </c>
      <c r="BK8" s="451" t="s">
        <v>285</v>
      </c>
      <c r="BL8" s="451" t="s">
        <v>285</v>
      </c>
      <c r="BM8" s="451" t="s">
        <v>312</v>
      </c>
      <c r="BN8" s="451" t="s">
        <v>312</v>
      </c>
      <c r="BO8" s="451" t="s">
        <v>312</v>
      </c>
      <c r="BP8" s="452" t="s">
        <v>309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30.3</v>
      </c>
      <c r="G9" s="51"/>
      <c r="H9" s="51">
        <v>29.9</v>
      </c>
      <c r="I9" s="51"/>
      <c r="J9" s="51">
        <v>36.200000000000003</v>
      </c>
      <c r="K9" s="51"/>
      <c r="L9" s="51">
        <v>33.5</v>
      </c>
      <c r="M9" s="88">
        <f t="shared" si="0"/>
        <v>32.475000000000001</v>
      </c>
      <c r="N9" s="51">
        <v>29</v>
      </c>
      <c r="O9" s="76">
        <v>38.6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316</v>
      </c>
      <c r="AB9" s="41"/>
      <c r="AC9" s="37" t="s">
        <v>284</v>
      </c>
      <c r="AD9" s="52"/>
      <c r="AE9" s="52">
        <v>79.709999999999994</v>
      </c>
      <c r="AF9" s="52"/>
      <c r="AG9" s="52">
        <v>83.5</v>
      </c>
      <c r="AH9" s="52"/>
      <c r="AI9" s="52">
        <v>57.58</v>
      </c>
      <c r="AJ9" s="52"/>
      <c r="AK9" s="52">
        <v>75.180000000000007</v>
      </c>
      <c r="AL9" s="54">
        <f t="shared" si="1"/>
        <v>73.992499999999993</v>
      </c>
      <c r="AM9" s="54">
        <f t="shared" si="2"/>
        <v>57.58</v>
      </c>
      <c r="AN9" s="55"/>
      <c r="AO9" s="52">
        <v>1003.2</v>
      </c>
      <c r="AP9" s="52"/>
      <c r="AQ9" s="52">
        <v>1003.5</v>
      </c>
      <c r="AR9" s="52"/>
      <c r="AS9" s="52">
        <v>1002.8</v>
      </c>
      <c r="AT9" s="52"/>
      <c r="AU9" s="56">
        <v>1001.7</v>
      </c>
      <c r="AV9" s="51" t="str">
        <f t="shared" si="3"/>
        <v/>
      </c>
      <c r="AW9" s="51">
        <f t="shared" si="4"/>
        <v>0</v>
      </c>
      <c r="AX9" s="51" t="str">
        <f t="shared" si="5"/>
        <v/>
      </c>
      <c r="AY9" s="51">
        <f t="shared" si="6"/>
        <v>0</v>
      </c>
      <c r="AZ9" s="51" t="str">
        <f t="shared" si="7"/>
        <v/>
      </c>
      <c r="BA9" s="51">
        <f t="shared" si="8"/>
        <v>3</v>
      </c>
      <c r="BB9" s="51" t="str">
        <f t="shared" si="9"/>
        <v/>
      </c>
      <c r="BC9" s="51">
        <f t="shared" si="10"/>
        <v>0</v>
      </c>
      <c r="BD9" s="51" t="str">
        <f t="shared" si="11"/>
        <v>W03</v>
      </c>
      <c r="BE9" s="177" t="s">
        <v>317</v>
      </c>
      <c r="BF9" s="181">
        <v>3</v>
      </c>
      <c r="BG9" s="114">
        <f t="shared" si="12"/>
        <v>30.1</v>
      </c>
      <c r="BH9" s="115">
        <f t="shared" si="13"/>
        <v>34.85</v>
      </c>
      <c r="BI9" s="450"/>
      <c r="BJ9" s="451" t="s">
        <v>331</v>
      </c>
      <c r="BK9" s="451"/>
      <c r="BL9" s="451" t="s">
        <v>325</v>
      </c>
      <c r="BM9" s="451"/>
      <c r="BN9" s="451" t="s">
        <v>340</v>
      </c>
      <c r="BO9" s="451"/>
      <c r="BP9" s="452" t="s">
        <v>331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31.2</v>
      </c>
      <c r="G10" s="51"/>
      <c r="H10" s="51">
        <v>30.4</v>
      </c>
      <c r="I10" s="51"/>
      <c r="J10" s="51">
        <v>38.200000000000003</v>
      </c>
      <c r="K10" s="51"/>
      <c r="L10" s="51">
        <v>33.200000000000003</v>
      </c>
      <c r="M10" s="88">
        <f t="shared" si="0"/>
        <v>33.25</v>
      </c>
      <c r="N10" s="51">
        <v>29.9</v>
      </c>
      <c r="O10" s="76">
        <v>39.6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319</v>
      </c>
      <c r="X10" s="41"/>
      <c r="Y10" s="41" t="s">
        <v>298</v>
      </c>
      <c r="Z10" s="41"/>
      <c r="AA10" s="41" t="s">
        <v>323</v>
      </c>
      <c r="AB10" s="41"/>
      <c r="AC10" s="37" t="s">
        <v>311</v>
      </c>
      <c r="AD10" s="52"/>
      <c r="AE10" s="52">
        <v>77.06</v>
      </c>
      <c r="AF10" s="52"/>
      <c r="AG10" s="52">
        <v>74.25</v>
      </c>
      <c r="AH10" s="52"/>
      <c r="AI10" s="52">
        <v>47.52</v>
      </c>
      <c r="AJ10" s="52"/>
      <c r="AK10" s="52">
        <v>75.58</v>
      </c>
      <c r="AL10" s="54">
        <f t="shared" si="1"/>
        <v>68.602500000000006</v>
      </c>
      <c r="AM10" s="54">
        <f t="shared" si="2"/>
        <v>47.52</v>
      </c>
      <c r="AN10" s="55"/>
      <c r="AO10" s="52">
        <v>1003.1</v>
      </c>
      <c r="AP10" s="52"/>
      <c r="AQ10" s="52">
        <v>1003</v>
      </c>
      <c r="AR10" s="52"/>
      <c r="AS10" s="52">
        <v>1002.9</v>
      </c>
      <c r="AT10" s="52"/>
      <c r="AU10" s="56">
        <v>1001.4</v>
      </c>
      <c r="AV10" s="51" t="str">
        <f t="shared" si="3"/>
        <v/>
      </c>
      <c r="AW10" s="51">
        <f t="shared" si="4"/>
        <v>1</v>
      </c>
      <c r="AX10" s="51" t="str">
        <f t="shared" si="5"/>
        <v/>
      </c>
      <c r="AY10" s="51">
        <f t="shared" si="6"/>
        <v>2</v>
      </c>
      <c r="AZ10" s="51" t="str">
        <f t="shared" si="7"/>
        <v/>
      </c>
      <c r="BA10" s="51">
        <f t="shared" si="8"/>
        <v>1</v>
      </c>
      <c r="BB10" s="51" t="str">
        <f t="shared" si="9"/>
        <v/>
      </c>
      <c r="BC10" s="51">
        <f t="shared" si="10"/>
        <v>1</v>
      </c>
      <c r="BD10" s="51" t="str">
        <f t="shared" si="11"/>
        <v>SSW02</v>
      </c>
      <c r="BE10" s="177" t="s">
        <v>299</v>
      </c>
      <c r="BF10" s="181">
        <v>2</v>
      </c>
      <c r="BG10" s="114">
        <f t="shared" si="12"/>
        <v>30.799999999999997</v>
      </c>
      <c r="BH10" s="115">
        <f t="shared" si="13"/>
        <v>35.700000000000003</v>
      </c>
      <c r="BI10" s="450"/>
      <c r="BJ10" s="451" t="s">
        <v>287</v>
      </c>
      <c r="BK10" s="451"/>
      <c r="BL10" s="451" t="s">
        <v>358</v>
      </c>
      <c r="BM10" s="451"/>
      <c r="BN10" s="451" t="s">
        <v>287</v>
      </c>
      <c r="BO10" s="451"/>
      <c r="BP10" s="452" t="s">
        <v>291</v>
      </c>
    </row>
    <row r="11" spans="1:68" s="50" customFormat="1" ht="12.75">
      <c r="A11" s="484"/>
      <c r="B11" s="259"/>
      <c r="C11" s="264" t="s">
        <v>205</v>
      </c>
      <c r="D11" s="266" t="s">
        <v>206</v>
      </c>
      <c r="E11" s="83"/>
      <c r="F11" s="51">
        <v>31.2</v>
      </c>
      <c r="G11" s="51"/>
      <c r="H11" s="51">
        <v>31</v>
      </c>
      <c r="I11" s="51"/>
      <c r="J11" s="51">
        <v>35.299999999999997</v>
      </c>
      <c r="K11" s="51"/>
      <c r="L11" s="51">
        <v>32</v>
      </c>
      <c r="M11" s="88">
        <f t="shared" ref="M11" si="14">IF(COUNT(F11,H11,J11,L11)&gt;=3,AVERAGE(E11:L11),"")</f>
        <v>32.375</v>
      </c>
      <c r="N11" s="51">
        <v>29.9</v>
      </c>
      <c r="O11" s="76">
        <v>36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307</v>
      </c>
      <c r="X11" s="41"/>
      <c r="Y11" s="41" t="s">
        <v>290</v>
      </c>
      <c r="Z11" s="41"/>
      <c r="AA11" s="41" t="s">
        <v>349</v>
      </c>
      <c r="AB11" s="41"/>
      <c r="AC11" s="37" t="s">
        <v>344</v>
      </c>
      <c r="AD11" s="52"/>
      <c r="AE11" s="52">
        <v>82.68</v>
      </c>
      <c r="AF11" s="52"/>
      <c r="AG11" s="52">
        <v>75.680000000000007</v>
      </c>
      <c r="AH11" s="52"/>
      <c r="AI11" s="52">
        <v>64.17</v>
      </c>
      <c r="AJ11" s="52"/>
      <c r="AK11" s="52">
        <v>75.39</v>
      </c>
      <c r="AL11" s="54">
        <f t="shared" ref="AL11" si="15">IF(COUNT(AE11,AG11,AI11,AK11)&gt;2,AVERAGE(AD11:AK11),"")</f>
        <v>74.48</v>
      </c>
      <c r="AM11" s="54">
        <f t="shared" ref="AM11" si="16">IF(COUNT(AE11,AG11,AI11,AK11)&gt;2,MIN(AD11:AK11),"")</f>
        <v>64.17</v>
      </c>
      <c r="AN11" s="55"/>
      <c r="AO11" s="52">
        <v>1003.4</v>
      </c>
      <c r="AP11" s="52"/>
      <c r="AQ11" s="52">
        <v>1003.5</v>
      </c>
      <c r="AR11" s="52"/>
      <c r="AS11" s="52">
        <v>1002.9</v>
      </c>
      <c r="AT11" s="52"/>
      <c r="AU11" s="56">
        <v>1002.2</v>
      </c>
      <c r="AV11" s="51" t="str">
        <f t="shared" si="3"/>
        <v/>
      </c>
      <c r="AW11" s="51">
        <f t="shared" si="4"/>
        <v>4</v>
      </c>
      <c r="AX11" s="51" t="str">
        <f t="shared" si="5"/>
        <v/>
      </c>
      <c r="AY11" s="51">
        <f t="shared" si="6"/>
        <v>2</v>
      </c>
      <c r="AZ11" s="51" t="str">
        <f t="shared" si="7"/>
        <v/>
      </c>
      <c r="BA11" s="51">
        <f t="shared" si="8"/>
        <v>4</v>
      </c>
      <c r="BB11" s="51" t="str">
        <f t="shared" si="9"/>
        <v/>
      </c>
      <c r="BC11" s="51">
        <f t="shared" si="10"/>
        <v>3</v>
      </c>
      <c r="BD11" s="51" t="str">
        <f t="shared" si="11"/>
        <v>SSE04</v>
      </c>
      <c r="BE11" s="177" t="s">
        <v>294</v>
      </c>
      <c r="BF11" s="181">
        <v>4</v>
      </c>
      <c r="BG11" s="112">
        <f t="shared" ref="BG11" si="17">IF(COUNT(F11,H11)&gt;=1,AVERAGE(E11:H11),"")</f>
        <v>31.1</v>
      </c>
      <c r="BH11" s="113">
        <f t="shared" ref="BH11" si="18">IF(COUNT(J11,L11)&gt;=1,AVERAGE(I11:L11),"")</f>
        <v>33.65</v>
      </c>
      <c r="BI11" s="462"/>
      <c r="BJ11" s="463" t="s">
        <v>312</v>
      </c>
      <c r="BK11" s="463"/>
      <c r="BL11" s="463" t="s">
        <v>322</v>
      </c>
      <c r="BM11" s="463"/>
      <c r="BN11" s="463" t="s">
        <v>331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27.6</v>
      </c>
      <c r="G12" s="84"/>
      <c r="H12" s="84">
        <v>27</v>
      </c>
      <c r="I12" s="84"/>
      <c r="J12" s="84">
        <v>37.200000000000003</v>
      </c>
      <c r="K12" s="84"/>
      <c r="L12" s="84">
        <v>32.9</v>
      </c>
      <c r="M12" s="100">
        <f t="shared" si="0"/>
        <v>31.175000000000004</v>
      </c>
      <c r="N12" s="84">
        <v>25.9</v>
      </c>
      <c r="O12" s="85">
        <v>39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92.65</v>
      </c>
      <c r="AF12" s="60"/>
      <c r="AG12" s="60">
        <v>94.83</v>
      </c>
      <c r="AH12" s="60"/>
      <c r="AI12" s="60">
        <v>49.28</v>
      </c>
      <c r="AJ12" s="60"/>
      <c r="AK12" s="60">
        <v>69.58</v>
      </c>
      <c r="AL12" s="101">
        <f t="shared" si="1"/>
        <v>76.585000000000008</v>
      </c>
      <c r="AM12" s="101">
        <f t="shared" si="2"/>
        <v>49.28</v>
      </c>
      <c r="AN12" s="61"/>
      <c r="AO12" s="60">
        <v>1004.9</v>
      </c>
      <c r="AP12" s="60"/>
      <c r="AQ12" s="60">
        <v>1005.2</v>
      </c>
      <c r="AR12" s="60"/>
      <c r="AS12" s="60">
        <v>1003.2</v>
      </c>
      <c r="AT12" s="60"/>
      <c r="AU12" s="62">
        <v>1002.2</v>
      </c>
      <c r="AV12" s="84" t="str">
        <f t="shared" si="3"/>
        <v/>
      </c>
      <c r="AW12" s="84">
        <f t="shared" si="4"/>
        <v>0</v>
      </c>
      <c r="AX12" s="84" t="str">
        <f t="shared" si="5"/>
        <v/>
      </c>
      <c r="AY12" s="84">
        <f t="shared" si="6"/>
        <v>0</v>
      </c>
      <c r="AZ12" s="84" t="str">
        <f t="shared" si="7"/>
        <v/>
      </c>
      <c r="BA12" s="84">
        <f t="shared" si="8"/>
        <v>0</v>
      </c>
      <c r="BB12" s="84" t="str">
        <f t="shared" si="9"/>
        <v/>
      </c>
      <c r="BC12" s="84">
        <f t="shared" si="10"/>
        <v>0</v>
      </c>
      <c r="BD12" s="84" t="str">
        <f t="shared" si="11"/>
        <v>LG</v>
      </c>
      <c r="BE12" s="179"/>
      <c r="BF12" s="183">
        <v>0</v>
      </c>
      <c r="BG12" s="114">
        <f t="shared" ref="BG12:BG25" si="19">IF(COUNT(F12,H12)&gt;=1,AVERAGE(E12:H12),"")</f>
        <v>27.3</v>
      </c>
      <c r="BH12" s="115">
        <f t="shared" ref="BH12:BH25" si="20">IF(COUNT(J12,L12)&gt;=1,AVERAGE(I12:L12),"")</f>
        <v>35.049999999999997</v>
      </c>
      <c r="BI12" s="465"/>
      <c r="BJ12" s="466" t="s">
        <v>312</v>
      </c>
      <c r="BK12" s="466"/>
      <c r="BL12" s="466" t="s">
        <v>296</v>
      </c>
      <c r="BM12" s="466"/>
      <c r="BN12" s="466" t="s">
        <v>332</v>
      </c>
      <c r="BO12" s="466"/>
      <c r="BP12" s="467" t="s">
        <v>310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</v>
      </c>
      <c r="F13" s="51">
        <v>27.2</v>
      </c>
      <c r="G13" s="51">
        <v>26.2</v>
      </c>
      <c r="H13" s="51">
        <v>26.9</v>
      </c>
      <c r="I13" s="51">
        <v>33.299999999999997</v>
      </c>
      <c r="J13" s="51">
        <v>36.4</v>
      </c>
      <c r="K13" s="51">
        <v>37</v>
      </c>
      <c r="L13" s="51">
        <v>34.700000000000003</v>
      </c>
      <c r="M13" s="88">
        <f t="shared" si="0"/>
        <v>31.337500000000006</v>
      </c>
      <c r="N13" s="51">
        <v>26.1</v>
      </c>
      <c r="O13" s="76">
        <v>38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352</v>
      </c>
      <c r="AA13" s="41" t="s">
        <v>352</v>
      </c>
      <c r="AB13" s="41" t="s">
        <v>284</v>
      </c>
      <c r="AC13" s="37" t="s">
        <v>284</v>
      </c>
      <c r="AD13" s="52">
        <v>79.53</v>
      </c>
      <c r="AE13" s="52">
        <v>88.85</v>
      </c>
      <c r="AF13" s="52">
        <v>91.47</v>
      </c>
      <c r="AG13" s="52">
        <v>90.97</v>
      </c>
      <c r="AH13" s="52">
        <v>57.24</v>
      </c>
      <c r="AI13" s="52">
        <v>49.37</v>
      </c>
      <c r="AJ13" s="52">
        <v>44.17</v>
      </c>
      <c r="AK13" s="52">
        <v>50.14</v>
      </c>
      <c r="AL13" s="54">
        <f t="shared" si="1"/>
        <v>68.967500000000015</v>
      </c>
      <c r="AM13" s="54">
        <f t="shared" si="2"/>
        <v>44.17</v>
      </c>
      <c r="AN13" s="55">
        <v>1004.2</v>
      </c>
      <c r="AO13" s="52">
        <v>1004.9</v>
      </c>
      <c r="AP13" s="52">
        <v>1004.4</v>
      </c>
      <c r="AQ13" s="52">
        <v>1004.7</v>
      </c>
      <c r="AR13" s="52">
        <v>1005.2</v>
      </c>
      <c r="AS13" s="52">
        <v>1003.6</v>
      </c>
      <c r="AT13" s="52">
        <v>1000.9</v>
      </c>
      <c r="AU13" s="56">
        <v>1001.3</v>
      </c>
      <c r="AV13" s="51">
        <f t="shared" si="3"/>
        <v>0</v>
      </c>
      <c r="AW13" s="51">
        <f t="shared" si="4"/>
        <v>0</v>
      </c>
      <c r="AX13" s="51">
        <f t="shared" si="5"/>
        <v>0</v>
      </c>
      <c r="AY13" s="51">
        <f t="shared" si="6"/>
        <v>0</v>
      </c>
      <c r="AZ13" s="51">
        <f t="shared" si="7"/>
        <v>1</v>
      </c>
      <c r="BA13" s="51">
        <f t="shared" si="8"/>
        <v>1</v>
      </c>
      <c r="BB13" s="51">
        <f t="shared" si="9"/>
        <v>0</v>
      </c>
      <c r="BC13" s="51">
        <f t="shared" si="10"/>
        <v>0</v>
      </c>
      <c r="BD13" s="51" t="str">
        <f t="shared" si="11"/>
        <v>N01</v>
      </c>
      <c r="BE13" s="177" t="s">
        <v>364</v>
      </c>
      <c r="BF13" s="181">
        <v>1</v>
      </c>
      <c r="BG13" s="114">
        <f t="shared" si="19"/>
        <v>27.325000000000003</v>
      </c>
      <c r="BH13" s="115">
        <f t="shared" si="20"/>
        <v>35.349999999999994</v>
      </c>
      <c r="BI13" s="450" t="s">
        <v>331</v>
      </c>
      <c r="BJ13" s="451" t="s">
        <v>331</v>
      </c>
      <c r="BK13" s="451" t="s">
        <v>331</v>
      </c>
      <c r="BL13" s="451" t="s">
        <v>310</v>
      </c>
      <c r="BM13" s="451" t="s">
        <v>293</v>
      </c>
      <c r="BN13" s="451" t="s">
        <v>293</v>
      </c>
      <c r="BO13" s="451" t="s">
        <v>310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29.2</v>
      </c>
      <c r="G14" s="51"/>
      <c r="H14" s="51">
        <v>29</v>
      </c>
      <c r="I14" s="51"/>
      <c r="J14" s="51">
        <v>37</v>
      </c>
      <c r="K14" s="51"/>
      <c r="L14" s="51">
        <v>34.6</v>
      </c>
      <c r="M14" s="88">
        <f t="shared" si="0"/>
        <v>32.450000000000003</v>
      </c>
      <c r="N14" s="51">
        <v>28.1</v>
      </c>
      <c r="O14" s="76">
        <v>37.9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295</v>
      </c>
      <c r="AB14" s="41"/>
      <c r="AC14" s="37" t="s">
        <v>284</v>
      </c>
      <c r="AD14" s="52"/>
      <c r="AE14" s="52">
        <v>92.19</v>
      </c>
      <c r="AF14" s="52"/>
      <c r="AG14" s="52">
        <v>87.44</v>
      </c>
      <c r="AH14" s="52"/>
      <c r="AI14" s="52">
        <v>52.25</v>
      </c>
      <c r="AJ14" s="52"/>
      <c r="AK14" s="52">
        <v>59.64</v>
      </c>
      <c r="AL14" s="54">
        <f t="shared" si="1"/>
        <v>72.88</v>
      </c>
      <c r="AM14" s="54">
        <f t="shared" si="2"/>
        <v>52.25</v>
      </c>
      <c r="AN14" s="55"/>
      <c r="AO14" s="52">
        <v>1004.3</v>
      </c>
      <c r="AP14" s="52"/>
      <c r="AQ14" s="52">
        <v>1004.3</v>
      </c>
      <c r="AR14" s="52"/>
      <c r="AS14" s="52">
        <v>1003.4</v>
      </c>
      <c r="AT14" s="52"/>
      <c r="AU14" s="56">
        <v>1001.1</v>
      </c>
      <c r="AV14" s="51" t="str">
        <f t="shared" si="3"/>
        <v/>
      </c>
      <c r="AW14" s="51">
        <f t="shared" si="4"/>
        <v>0</v>
      </c>
      <c r="AX14" s="51" t="str">
        <f t="shared" si="5"/>
        <v/>
      </c>
      <c r="AY14" s="51">
        <f t="shared" si="6"/>
        <v>0</v>
      </c>
      <c r="AZ14" s="51" t="str">
        <f t="shared" si="7"/>
        <v/>
      </c>
      <c r="BA14" s="51">
        <f t="shared" si="8"/>
        <v>1</v>
      </c>
      <c r="BB14" s="51" t="str">
        <f t="shared" si="9"/>
        <v/>
      </c>
      <c r="BC14" s="51">
        <f t="shared" si="10"/>
        <v>0</v>
      </c>
      <c r="BD14" s="51" t="str">
        <f t="shared" si="11"/>
        <v>SW01</v>
      </c>
      <c r="BE14" s="177" t="s">
        <v>297</v>
      </c>
      <c r="BF14" s="181">
        <v>1</v>
      </c>
      <c r="BG14" s="114">
        <f t="shared" si="19"/>
        <v>29.1</v>
      </c>
      <c r="BH14" s="115">
        <f t="shared" si="20"/>
        <v>35.799999999999997</v>
      </c>
      <c r="BI14" s="450"/>
      <c r="BJ14" s="451" t="s">
        <v>339</v>
      </c>
      <c r="BK14" s="451"/>
      <c r="BL14" s="451" t="s">
        <v>310</v>
      </c>
      <c r="BM14" s="451"/>
      <c r="BN14" s="451" t="s">
        <v>310</v>
      </c>
      <c r="BO14" s="451"/>
      <c r="BP14" s="452" t="s">
        <v>289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29.1</v>
      </c>
      <c r="G15" s="51"/>
      <c r="H15" s="51">
        <v>27.7</v>
      </c>
      <c r="I15" s="51"/>
      <c r="J15" s="51">
        <v>37.700000000000003</v>
      </c>
      <c r="K15" s="51"/>
      <c r="L15" s="51">
        <v>35.1</v>
      </c>
      <c r="M15" s="88">
        <f t="shared" si="0"/>
        <v>32.4</v>
      </c>
      <c r="N15" s="51">
        <v>27</v>
      </c>
      <c r="O15" s="76">
        <v>39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338</v>
      </c>
      <c r="AB15" s="41"/>
      <c r="AC15" s="37" t="s">
        <v>284</v>
      </c>
      <c r="AD15" s="52"/>
      <c r="AE15" s="52">
        <v>81.94</v>
      </c>
      <c r="AF15" s="52"/>
      <c r="AG15" s="52">
        <v>82.26</v>
      </c>
      <c r="AH15" s="52"/>
      <c r="AI15" s="52">
        <v>48.82</v>
      </c>
      <c r="AJ15" s="52"/>
      <c r="AK15" s="52">
        <v>56.31</v>
      </c>
      <c r="AL15" s="54">
        <f t="shared" si="1"/>
        <v>67.332499999999996</v>
      </c>
      <c r="AM15" s="54">
        <f t="shared" si="2"/>
        <v>48.82</v>
      </c>
      <c r="AN15" s="55"/>
      <c r="AO15" s="52">
        <v>1001.6</v>
      </c>
      <c r="AP15" s="52"/>
      <c r="AQ15" s="52">
        <v>1001.7</v>
      </c>
      <c r="AR15" s="52"/>
      <c r="AS15" s="52">
        <v>1001.2</v>
      </c>
      <c r="AT15" s="52"/>
      <c r="AU15" s="56">
        <v>999.5</v>
      </c>
      <c r="AV15" s="51" t="str">
        <f t="shared" si="3"/>
        <v/>
      </c>
      <c r="AW15" s="51">
        <f t="shared" si="4"/>
        <v>0</v>
      </c>
      <c r="AX15" s="51" t="str">
        <f t="shared" si="5"/>
        <v/>
      </c>
      <c r="AY15" s="51">
        <f t="shared" si="6"/>
        <v>0</v>
      </c>
      <c r="AZ15" s="51" t="str">
        <f t="shared" si="7"/>
        <v/>
      </c>
      <c r="BA15" s="51">
        <f t="shared" si="8"/>
        <v>3</v>
      </c>
      <c r="BB15" s="51" t="str">
        <f t="shared" si="9"/>
        <v/>
      </c>
      <c r="BC15" s="51">
        <f t="shared" si="10"/>
        <v>0</v>
      </c>
      <c r="BD15" s="51" t="str">
        <f t="shared" si="11"/>
        <v>SW03</v>
      </c>
      <c r="BE15" s="177" t="s">
        <v>297</v>
      </c>
      <c r="BF15" s="181">
        <v>3</v>
      </c>
      <c r="BG15" s="114">
        <f t="shared" si="19"/>
        <v>28.4</v>
      </c>
      <c r="BH15" s="115">
        <f t="shared" si="20"/>
        <v>36.400000000000006</v>
      </c>
      <c r="BI15" s="450"/>
      <c r="BJ15" s="451" t="s">
        <v>310</v>
      </c>
      <c r="BK15" s="451"/>
      <c r="BL15" s="451" t="s">
        <v>296</v>
      </c>
      <c r="BM15" s="451"/>
      <c r="BN15" s="451" t="s">
        <v>310</v>
      </c>
      <c r="BO15" s="451"/>
      <c r="BP15" s="452" t="s">
        <v>314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28.5</v>
      </c>
      <c r="G16" s="51"/>
      <c r="H16" s="51">
        <v>29</v>
      </c>
      <c r="I16" s="51"/>
      <c r="J16" s="51">
        <v>37.4</v>
      </c>
      <c r="K16" s="51"/>
      <c r="L16" s="51">
        <v>35.200000000000003</v>
      </c>
      <c r="M16" s="88">
        <f t="shared" si="0"/>
        <v>32.525000000000006</v>
      </c>
      <c r="N16" s="51">
        <v>27.7</v>
      </c>
      <c r="O16" s="76">
        <v>38.5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355</v>
      </c>
      <c r="X16" s="41"/>
      <c r="Y16" s="41" t="s">
        <v>359</v>
      </c>
      <c r="Z16" s="41"/>
      <c r="AA16" s="41" t="s">
        <v>315</v>
      </c>
      <c r="AB16" s="41"/>
      <c r="AC16" s="37" t="s">
        <v>326</v>
      </c>
      <c r="AD16" s="52"/>
      <c r="AE16" s="52">
        <v>85.86</v>
      </c>
      <c r="AF16" s="52"/>
      <c r="AG16" s="52">
        <v>84.39</v>
      </c>
      <c r="AH16" s="52"/>
      <c r="AI16" s="52">
        <v>45.91</v>
      </c>
      <c r="AJ16" s="52"/>
      <c r="AK16" s="52">
        <v>50.57</v>
      </c>
      <c r="AL16" s="54">
        <f t="shared" si="1"/>
        <v>66.682500000000005</v>
      </c>
      <c r="AM16" s="54">
        <f t="shared" si="2"/>
        <v>45.91</v>
      </c>
      <c r="AN16" s="55"/>
      <c r="AO16" s="52">
        <v>1005.4</v>
      </c>
      <c r="AP16" s="52"/>
      <c r="AQ16" s="52">
        <v>1005.3</v>
      </c>
      <c r="AR16" s="52"/>
      <c r="AS16" s="52">
        <v>1004.8</v>
      </c>
      <c r="AT16" s="52"/>
      <c r="AU16" s="56">
        <v>1003</v>
      </c>
      <c r="AV16" s="51" t="str">
        <f t="shared" si="3"/>
        <v/>
      </c>
      <c r="AW16" s="51">
        <f t="shared" si="4"/>
        <v>1</v>
      </c>
      <c r="AX16" s="51" t="str">
        <f t="shared" si="5"/>
        <v/>
      </c>
      <c r="AY16" s="51">
        <f t="shared" si="6"/>
        <v>2</v>
      </c>
      <c r="AZ16" s="51" t="str">
        <f t="shared" si="7"/>
        <v/>
      </c>
      <c r="BA16" s="51">
        <f t="shared" si="8"/>
        <v>3</v>
      </c>
      <c r="BB16" s="51" t="str">
        <f t="shared" si="9"/>
        <v/>
      </c>
      <c r="BC16" s="51">
        <f t="shared" si="10"/>
        <v>2</v>
      </c>
      <c r="BD16" s="51" t="str">
        <f t="shared" si="11"/>
        <v>SSW03</v>
      </c>
      <c r="BE16" s="177" t="s">
        <v>299</v>
      </c>
      <c r="BF16" s="181">
        <v>3</v>
      </c>
      <c r="BG16" s="114">
        <f t="shared" si="19"/>
        <v>28.75</v>
      </c>
      <c r="BH16" s="115">
        <f t="shared" si="20"/>
        <v>36.299999999999997</v>
      </c>
      <c r="BI16" s="450"/>
      <c r="BJ16" s="451" t="s">
        <v>312</v>
      </c>
      <c r="BK16" s="451"/>
      <c r="BL16" s="451" t="s">
        <v>293</v>
      </c>
      <c r="BM16" s="451"/>
      <c r="BN16" s="451" t="s">
        <v>321</v>
      </c>
      <c r="BO16" s="451"/>
      <c r="BP16" s="452" t="s">
        <v>312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32</v>
      </c>
      <c r="F17" s="51">
        <v>30.2</v>
      </c>
      <c r="G17" s="51">
        <v>29.3</v>
      </c>
      <c r="H17" s="51">
        <v>30.4</v>
      </c>
      <c r="I17" s="51">
        <v>34</v>
      </c>
      <c r="J17" s="51">
        <v>37</v>
      </c>
      <c r="K17" s="51">
        <v>37</v>
      </c>
      <c r="L17" s="51">
        <v>33.799999999999997</v>
      </c>
      <c r="M17" s="88">
        <f t="shared" si="0"/>
        <v>32.962499999999999</v>
      </c>
      <c r="N17" s="51">
        <v>28.8</v>
      </c>
      <c r="O17" s="76">
        <v>37.200000000000003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330</v>
      </c>
      <c r="W17" s="41" t="s">
        <v>313</v>
      </c>
      <c r="X17" s="41" t="s">
        <v>298</v>
      </c>
      <c r="Y17" s="41" t="s">
        <v>298</v>
      </c>
      <c r="Z17" s="41" t="s">
        <v>338</v>
      </c>
      <c r="AA17" s="41" t="s">
        <v>370</v>
      </c>
      <c r="AB17" s="41" t="s">
        <v>300</v>
      </c>
      <c r="AC17" s="37" t="s">
        <v>336</v>
      </c>
      <c r="AD17" s="52">
        <v>79.47</v>
      </c>
      <c r="AE17" s="52">
        <v>83.05</v>
      </c>
      <c r="AF17" s="52">
        <v>78.63</v>
      </c>
      <c r="AG17" s="52">
        <v>79.72</v>
      </c>
      <c r="AH17" s="52">
        <v>59.5</v>
      </c>
      <c r="AI17" s="52">
        <v>52.25</v>
      </c>
      <c r="AJ17" s="52">
        <v>50.12</v>
      </c>
      <c r="AK17" s="52">
        <v>68.53</v>
      </c>
      <c r="AL17" s="54">
        <f t="shared" si="1"/>
        <v>68.908749999999998</v>
      </c>
      <c r="AM17" s="54">
        <f t="shared" si="2"/>
        <v>50.12</v>
      </c>
      <c r="AN17" s="55">
        <v>1003.6</v>
      </c>
      <c r="AO17" s="52">
        <v>1003.2</v>
      </c>
      <c r="AP17" s="52">
        <v>1002.9</v>
      </c>
      <c r="AQ17" s="52">
        <v>1003.6</v>
      </c>
      <c r="AR17" s="52">
        <v>1003.9</v>
      </c>
      <c r="AS17" s="52">
        <v>1002.3</v>
      </c>
      <c r="AT17" s="52">
        <v>1000</v>
      </c>
      <c r="AU17" s="56">
        <v>1002</v>
      </c>
      <c r="AV17" s="51">
        <f t="shared" si="3"/>
        <v>3</v>
      </c>
      <c r="AW17" s="51">
        <f t="shared" si="4"/>
        <v>2</v>
      </c>
      <c r="AX17" s="51">
        <f t="shared" si="5"/>
        <v>2</v>
      </c>
      <c r="AY17" s="51">
        <f t="shared" si="6"/>
        <v>2</v>
      </c>
      <c r="AZ17" s="51">
        <f t="shared" si="7"/>
        <v>3</v>
      </c>
      <c r="BA17" s="51">
        <f t="shared" si="8"/>
        <v>6</v>
      </c>
      <c r="BB17" s="51">
        <f t="shared" si="9"/>
        <v>4</v>
      </c>
      <c r="BC17" s="51">
        <f t="shared" si="10"/>
        <v>2</v>
      </c>
      <c r="BD17" s="51" t="str">
        <f t="shared" si="11"/>
        <v>SW06</v>
      </c>
      <c r="BE17" s="177" t="s">
        <v>297</v>
      </c>
      <c r="BF17" s="181">
        <v>6</v>
      </c>
      <c r="BG17" s="114">
        <f t="shared" si="19"/>
        <v>30.475000000000001</v>
      </c>
      <c r="BH17" s="115">
        <f t="shared" si="20"/>
        <v>35.450000000000003</v>
      </c>
      <c r="BI17" s="450" t="s">
        <v>312</v>
      </c>
      <c r="BJ17" s="451" t="s">
        <v>325</v>
      </c>
      <c r="BK17" s="451" t="s">
        <v>321</v>
      </c>
      <c r="BL17" s="451" t="s">
        <v>293</v>
      </c>
      <c r="BM17" s="451" t="s">
        <v>321</v>
      </c>
      <c r="BN17" s="451" t="s">
        <v>321</v>
      </c>
      <c r="BO17" s="451" t="s">
        <v>321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31.3</v>
      </c>
      <c r="G18" s="51"/>
      <c r="H18" s="51">
        <v>30.7</v>
      </c>
      <c r="I18" s="51"/>
      <c r="J18" s="51">
        <v>38.200000000000003</v>
      </c>
      <c r="K18" s="51"/>
      <c r="L18" s="51">
        <v>34.200000000000003</v>
      </c>
      <c r="M18" s="88">
        <f t="shared" si="0"/>
        <v>33.6</v>
      </c>
      <c r="N18" s="51">
        <v>30.2</v>
      </c>
      <c r="O18" s="76">
        <v>39.200000000000003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355</v>
      </c>
      <c r="AB18" s="41"/>
      <c r="AC18" s="37" t="s">
        <v>323</v>
      </c>
      <c r="AD18" s="52"/>
      <c r="AE18" s="52">
        <v>68.05</v>
      </c>
      <c r="AF18" s="52"/>
      <c r="AG18" s="52">
        <v>73.86</v>
      </c>
      <c r="AH18" s="52"/>
      <c r="AI18" s="52">
        <v>43.69</v>
      </c>
      <c r="AJ18" s="52"/>
      <c r="AK18" s="52">
        <v>58.49</v>
      </c>
      <c r="AL18" s="54">
        <f t="shared" si="1"/>
        <v>61.022500000000001</v>
      </c>
      <c r="AM18" s="54">
        <f t="shared" si="2"/>
        <v>43.69</v>
      </c>
      <c r="AN18" s="55"/>
      <c r="AO18" s="52">
        <v>1004.2</v>
      </c>
      <c r="AP18" s="52"/>
      <c r="AQ18" s="52">
        <v>1004.4</v>
      </c>
      <c r="AR18" s="52"/>
      <c r="AS18" s="52">
        <v>1003.3</v>
      </c>
      <c r="AT18" s="52"/>
      <c r="AU18" s="56">
        <v>1001.3</v>
      </c>
      <c r="AV18" s="51" t="str">
        <f t="shared" si="3"/>
        <v/>
      </c>
      <c r="AW18" s="51">
        <f t="shared" si="4"/>
        <v>0</v>
      </c>
      <c r="AX18" s="51" t="str">
        <f t="shared" si="5"/>
        <v/>
      </c>
      <c r="AY18" s="51">
        <f t="shared" si="6"/>
        <v>0</v>
      </c>
      <c r="AZ18" s="51" t="str">
        <f t="shared" si="7"/>
        <v/>
      </c>
      <c r="BA18" s="51">
        <f t="shared" si="8"/>
        <v>1</v>
      </c>
      <c r="BB18" s="51" t="str">
        <f t="shared" si="9"/>
        <v/>
      </c>
      <c r="BC18" s="51">
        <f t="shared" si="10"/>
        <v>1</v>
      </c>
      <c r="BD18" s="51" t="str">
        <f t="shared" si="11"/>
        <v>NW01</v>
      </c>
      <c r="BE18" s="177" t="s">
        <v>342</v>
      </c>
      <c r="BF18" s="181">
        <v>1</v>
      </c>
      <c r="BG18" s="114">
        <f t="shared" si="19"/>
        <v>31</v>
      </c>
      <c r="BH18" s="115">
        <f t="shared" si="20"/>
        <v>36.200000000000003</v>
      </c>
      <c r="BI18" s="450"/>
      <c r="BJ18" s="451" t="s">
        <v>353</v>
      </c>
      <c r="BK18" s="451"/>
      <c r="BL18" s="451" t="s">
        <v>310</v>
      </c>
      <c r="BM18" s="451"/>
      <c r="BN18" s="451" t="s">
        <v>321</v>
      </c>
      <c r="BO18" s="451"/>
      <c r="BP18" s="452" t="s">
        <v>331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30.5</v>
      </c>
      <c r="F19" s="51">
        <v>29.8</v>
      </c>
      <c r="G19" s="51">
        <v>29.9</v>
      </c>
      <c r="H19" s="51">
        <v>29.9</v>
      </c>
      <c r="I19" s="51">
        <v>33.299999999999997</v>
      </c>
      <c r="J19" s="51">
        <v>35.6</v>
      </c>
      <c r="K19" s="51">
        <v>36.200000000000003</v>
      </c>
      <c r="L19" s="51">
        <v>32.4</v>
      </c>
      <c r="M19" s="88">
        <f t="shared" si="0"/>
        <v>32.199999999999996</v>
      </c>
      <c r="N19" s="51">
        <v>29.1</v>
      </c>
      <c r="O19" s="76">
        <v>37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344</v>
      </c>
      <c r="W19" s="41" t="s">
        <v>286</v>
      </c>
      <c r="X19" s="41" t="s">
        <v>357</v>
      </c>
      <c r="Y19" s="41" t="s">
        <v>361</v>
      </c>
      <c r="Z19" s="41" t="s">
        <v>338</v>
      </c>
      <c r="AA19" s="41" t="s">
        <v>356</v>
      </c>
      <c r="AB19" s="41" t="s">
        <v>373</v>
      </c>
      <c r="AC19" s="37" t="s">
        <v>356</v>
      </c>
      <c r="AD19" s="52">
        <v>88.08</v>
      </c>
      <c r="AE19" s="52">
        <v>85.98</v>
      </c>
      <c r="AF19" s="52">
        <v>74.61</v>
      </c>
      <c r="AG19" s="52">
        <v>66.56</v>
      </c>
      <c r="AH19" s="52">
        <v>58.63</v>
      </c>
      <c r="AI19" s="52">
        <v>54.12</v>
      </c>
      <c r="AJ19" s="52">
        <v>49.92</v>
      </c>
      <c r="AK19" s="52">
        <v>83.78</v>
      </c>
      <c r="AL19" s="54">
        <f t="shared" si="1"/>
        <v>70.210000000000008</v>
      </c>
      <c r="AM19" s="54">
        <f t="shared" si="2"/>
        <v>49.92</v>
      </c>
      <c r="AN19" s="55">
        <v>1005.2</v>
      </c>
      <c r="AO19" s="52">
        <v>1005.4</v>
      </c>
      <c r="AP19" s="52">
        <v>1005</v>
      </c>
      <c r="AQ19" s="52">
        <v>1004.6</v>
      </c>
      <c r="AR19" s="52">
        <v>1005.7</v>
      </c>
      <c r="AS19" s="52">
        <v>1005</v>
      </c>
      <c r="AT19" s="52">
        <v>1002.5</v>
      </c>
      <c r="AU19" s="56">
        <v>1002.5</v>
      </c>
      <c r="AV19" s="51">
        <f t="shared" si="3"/>
        <v>3</v>
      </c>
      <c r="AW19" s="51">
        <f t="shared" si="4"/>
        <v>4</v>
      </c>
      <c r="AX19" s="51">
        <f t="shared" si="5"/>
        <v>7</v>
      </c>
      <c r="AY19" s="51">
        <f t="shared" si="6"/>
        <v>6</v>
      </c>
      <c r="AZ19" s="51">
        <f t="shared" si="7"/>
        <v>3</v>
      </c>
      <c r="BA19" s="51">
        <f t="shared" si="8"/>
        <v>3</v>
      </c>
      <c r="BB19" s="51">
        <f t="shared" si="9"/>
        <v>6</v>
      </c>
      <c r="BC19" s="51">
        <f t="shared" si="10"/>
        <v>3</v>
      </c>
      <c r="BD19" s="51" t="str">
        <f t="shared" si="11"/>
        <v>SSW07</v>
      </c>
      <c r="BE19" s="177" t="s">
        <v>299</v>
      </c>
      <c r="BF19" s="181">
        <v>7</v>
      </c>
      <c r="BG19" s="114">
        <f t="shared" si="19"/>
        <v>30.024999999999999</v>
      </c>
      <c r="BH19" s="115">
        <f t="shared" si="20"/>
        <v>34.375</v>
      </c>
      <c r="BI19" s="450" t="s">
        <v>332</v>
      </c>
      <c r="BJ19" s="451" t="s">
        <v>310</v>
      </c>
      <c r="BK19" s="451" t="s">
        <v>312</v>
      </c>
      <c r="BL19" s="451" t="s">
        <v>293</v>
      </c>
      <c r="BM19" s="451" t="s">
        <v>321</v>
      </c>
      <c r="BN19" s="451" t="s">
        <v>321</v>
      </c>
      <c r="BO19" s="451" t="s">
        <v>293</v>
      </c>
      <c r="BP19" s="452" t="s">
        <v>332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32.200000000000003</v>
      </c>
      <c r="F20" s="81">
        <v>31.4</v>
      </c>
      <c r="G20" s="81">
        <v>30.8</v>
      </c>
      <c r="H20" s="81">
        <v>31.4</v>
      </c>
      <c r="I20" s="81">
        <v>34.9</v>
      </c>
      <c r="J20" s="81">
        <v>37.200000000000003</v>
      </c>
      <c r="K20" s="81">
        <v>37.200000000000003</v>
      </c>
      <c r="L20" s="81">
        <v>34.200000000000003</v>
      </c>
      <c r="M20" s="98">
        <f t="shared" si="0"/>
        <v>33.662500000000001</v>
      </c>
      <c r="N20" s="81">
        <v>30.5</v>
      </c>
      <c r="O20" s="82">
        <v>38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295</v>
      </c>
      <c r="W20" s="63" t="s">
        <v>295</v>
      </c>
      <c r="X20" s="63" t="s">
        <v>313</v>
      </c>
      <c r="Y20" s="63" t="s">
        <v>316</v>
      </c>
      <c r="Z20" s="63" t="s">
        <v>365</v>
      </c>
      <c r="AA20" s="63" t="s">
        <v>338</v>
      </c>
      <c r="AB20" s="63" t="s">
        <v>313</v>
      </c>
      <c r="AC20" s="65" t="s">
        <v>295</v>
      </c>
      <c r="AD20" s="66">
        <v>69.86</v>
      </c>
      <c r="AE20" s="66">
        <v>72.67</v>
      </c>
      <c r="AF20" s="66">
        <v>66.739999999999995</v>
      </c>
      <c r="AG20" s="66">
        <v>65.28</v>
      </c>
      <c r="AH20" s="66">
        <v>55.59</v>
      </c>
      <c r="AI20" s="66">
        <v>51.38</v>
      </c>
      <c r="AJ20" s="66">
        <v>49.28</v>
      </c>
      <c r="AK20" s="66">
        <v>56.77</v>
      </c>
      <c r="AL20" s="99">
        <f t="shared" si="1"/>
        <v>60.946249999999992</v>
      </c>
      <c r="AM20" s="99">
        <f t="shared" si="2"/>
        <v>49.28</v>
      </c>
      <c r="AN20" s="67">
        <v>1004.1</v>
      </c>
      <c r="AO20" s="66">
        <v>1003.7</v>
      </c>
      <c r="AP20" s="66">
        <v>1003.4</v>
      </c>
      <c r="AQ20" s="66">
        <v>1004.3</v>
      </c>
      <c r="AR20" s="66">
        <v>1004.6</v>
      </c>
      <c r="AS20" s="66">
        <v>1003.6</v>
      </c>
      <c r="AT20" s="66">
        <v>1001.1</v>
      </c>
      <c r="AU20" s="68">
        <v>1002</v>
      </c>
      <c r="AV20" s="81">
        <f t="shared" si="3"/>
        <v>1</v>
      </c>
      <c r="AW20" s="81">
        <f t="shared" si="4"/>
        <v>1</v>
      </c>
      <c r="AX20" s="81">
        <f t="shared" si="5"/>
        <v>2</v>
      </c>
      <c r="AY20" s="81">
        <f t="shared" si="6"/>
        <v>3</v>
      </c>
      <c r="AZ20" s="81">
        <f t="shared" si="7"/>
        <v>4</v>
      </c>
      <c r="BA20" s="81">
        <f t="shared" si="8"/>
        <v>3</v>
      </c>
      <c r="BB20" s="81">
        <f t="shared" si="9"/>
        <v>2</v>
      </c>
      <c r="BC20" s="81">
        <f t="shared" si="10"/>
        <v>1</v>
      </c>
      <c r="BD20" s="81" t="str">
        <f t="shared" si="11"/>
        <v>WSW04</v>
      </c>
      <c r="BE20" s="178" t="s">
        <v>363</v>
      </c>
      <c r="BF20" s="182">
        <v>4</v>
      </c>
      <c r="BG20" s="114">
        <f t="shared" si="19"/>
        <v>31.450000000000003</v>
      </c>
      <c r="BH20" s="115">
        <f t="shared" si="20"/>
        <v>35.875</v>
      </c>
      <c r="BI20" s="462" t="s">
        <v>353</v>
      </c>
      <c r="BJ20" s="463" t="s">
        <v>296</v>
      </c>
      <c r="BK20" s="463" t="s">
        <v>285</v>
      </c>
      <c r="BL20" s="463" t="s">
        <v>312</v>
      </c>
      <c r="BM20" s="463" t="s">
        <v>366</v>
      </c>
      <c r="BN20" s="463" t="s">
        <v>293</v>
      </c>
      <c r="BO20" s="463" t="s">
        <v>332</v>
      </c>
      <c r="BP20" s="464" t="s">
        <v>374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30.5</v>
      </c>
      <c r="F21" s="84">
        <v>28.9</v>
      </c>
      <c r="G21" s="84">
        <v>30.3</v>
      </c>
      <c r="H21" s="84">
        <v>31</v>
      </c>
      <c r="I21" s="84">
        <v>34.9</v>
      </c>
      <c r="J21" s="84">
        <v>36.200000000000003</v>
      </c>
      <c r="K21" s="84">
        <v>36.6</v>
      </c>
      <c r="L21" s="84">
        <v>33.4</v>
      </c>
      <c r="M21" s="100">
        <f t="shared" si="0"/>
        <v>32.725000000000001</v>
      </c>
      <c r="N21" s="84">
        <v>27</v>
      </c>
      <c r="O21" s="85">
        <v>36.799999999999997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327</v>
      </c>
      <c r="Y21" s="57" t="s">
        <v>329</v>
      </c>
      <c r="Z21" s="57" t="s">
        <v>367</v>
      </c>
      <c r="AA21" s="57" t="s">
        <v>371</v>
      </c>
      <c r="AB21" s="57" t="s">
        <v>367</v>
      </c>
      <c r="AC21" s="59" t="s">
        <v>354</v>
      </c>
      <c r="AD21" s="60">
        <v>74.709999999999994</v>
      </c>
      <c r="AE21" s="60">
        <v>85.89</v>
      </c>
      <c r="AF21" s="60">
        <v>65.05</v>
      </c>
      <c r="AG21" s="60">
        <v>64.8</v>
      </c>
      <c r="AH21" s="60">
        <v>56.26</v>
      </c>
      <c r="AI21" s="60">
        <v>49.62</v>
      </c>
      <c r="AJ21" s="60">
        <v>47.39</v>
      </c>
      <c r="AK21" s="60">
        <v>57.96</v>
      </c>
      <c r="AL21" s="101">
        <f t="shared" si="1"/>
        <v>62.709999999999994</v>
      </c>
      <c r="AM21" s="101">
        <f t="shared" si="2"/>
        <v>47.39</v>
      </c>
      <c r="AN21" s="61">
        <v>1003.4</v>
      </c>
      <c r="AO21" s="60">
        <v>1003.3</v>
      </c>
      <c r="AP21" s="60">
        <v>1002.9</v>
      </c>
      <c r="AQ21" s="60">
        <v>1003.6</v>
      </c>
      <c r="AR21" s="60">
        <v>1003.9</v>
      </c>
      <c r="AS21" s="60">
        <v>1002.8</v>
      </c>
      <c r="AT21" s="60">
        <v>1000.6</v>
      </c>
      <c r="AU21" s="62">
        <v>1001.6</v>
      </c>
      <c r="AV21" s="84">
        <f t="shared" si="3"/>
        <v>0</v>
      </c>
      <c r="AW21" s="84">
        <f t="shared" si="4"/>
        <v>0</v>
      </c>
      <c r="AX21" s="84">
        <f t="shared" si="5"/>
        <v>2</v>
      </c>
      <c r="AY21" s="84">
        <f t="shared" si="6"/>
        <v>1</v>
      </c>
      <c r="AZ21" s="84">
        <f t="shared" si="7"/>
        <v>4</v>
      </c>
      <c r="BA21" s="84">
        <f t="shared" si="8"/>
        <v>5</v>
      </c>
      <c r="BB21" s="84">
        <f t="shared" si="9"/>
        <v>4</v>
      </c>
      <c r="BC21" s="84">
        <f t="shared" si="10"/>
        <v>2</v>
      </c>
      <c r="BD21" s="84" t="str">
        <f t="shared" si="11"/>
        <v>NNW05</v>
      </c>
      <c r="BE21" s="179" t="s">
        <v>360</v>
      </c>
      <c r="BF21" s="183">
        <v>5</v>
      </c>
      <c r="BG21" s="110">
        <f t="shared" si="19"/>
        <v>30.175000000000001</v>
      </c>
      <c r="BH21" s="111">
        <f t="shared" si="20"/>
        <v>35.274999999999999</v>
      </c>
      <c r="BI21" s="450" t="s">
        <v>331</v>
      </c>
      <c r="BJ21" s="451" t="s">
        <v>331</v>
      </c>
      <c r="BK21" s="451" t="s">
        <v>309</v>
      </c>
      <c r="BL21" s="451" t="s">
        <v>289</v>
      </c>
      <c r="BM21" s="451" t="s">
        <v>321</v>
      </c>
      <c r="BN21" s="451" t="s">
        <v>287</v>
      </c>
      <c r="BO21" s="451" t="s">
        <v>321</v>
      </c>
      <c r="BP21" s="452" t="s">
        <v>289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32.200000000000003</v>
      </c>
      <c r="F22" s="51">
        <v>31.2</v>
      </c>
      <c r="G22" s="51">
        <v>31.1</v>
      </c>
      <c r="H22" s="51">
        <v>31.5</v>
      </c>
      <c r="I22" s="51">
        <v>34.799999999999997</v>
      </c>
      <c r="J22" s="51">
        <v>36.4</v>
      </c>
      <c r="K22" s="51">
        <v>36.9</v>
      </c>
      <c r="L22" s="51">
        <v>33.9</v>
      </c>
      <c r="M22" s="88">
        <f t="shared" si="0"/>
        <v>33.5</v>
      </c>
      <c r="N22" s="51">
        <v>30.2</v>
      </c>
      <c r="O22" s="76">
        <v>37.4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298</v>
      </c>
      <c r="W22" s="41" t="s">
        <v>298</v>
      </c>
      <c r="X22" s="41" t="s">
        <v>284</v>
      </c>
      <c r="Y22" s="41" t="s">
        <v>298</v>
      </c>
      <c r="Z22" s="41" t="s">
        <v>313</v>
      </c>
      <c r="AA22" s="41" t="s">
        <v>337</v>
      </c>
      <c r="AB22" s="41" t="s">
        <v>315</v>
      </c>
      <c r="AC22" s="37" t="s">
        <v>290</v>
      </c>
      <c r="AD22" s="52">
        <v>63.14</v>
      </c>
      <c r="AE22" s="52">
        <v>68.03</v>
      </c>
      <c r="AF22" s="52">
        <v>58.12</v>
      </c>
      <c r="AG22" s="52">
        <v>65.3</v>
      </c>
      <c r="AH22" s="52">
        <v>55.24</v>
      </c>
      <c r="AI22" s="52">
        <v>52.1</v>
      </c>
      <c r="AJ22" s="52">
        <v>46.9</v>
      </c>
      <c r="AK22" s="52">
        <v>55.02</v>
      </c>
      <c r="AL22" s="54">
        <f t="shared" si="1"/>
        <v>57.981250000000003</v>
      </c>
      <c r="AM22" s="54">
        <f t="shared" si="2"/>
        <v>46.9</v>
      </c>
      <c r="AN22" s="55">
        <v>1003.8</v>
      </c>
      <c r="AO22" s="52">
        <v>1003.9</v>
      </c>
      <c r="AP22" s="52">
        <v>1003.1</v>
      </c>
      <c r="AQ22" s="52">
        <v>1004</v>
      </c>
      <c r="AR22" s="52">
        <v>1004.3</v>
      </c>
      <c r="AS22" s="52">
        <v>1003.1</v>
      </c>
      <c r="AT22" s="52">
        <v>1001</v>
      </c>
      <c r="AU22" s="56">
        <v>1001.2</v>
      </c>
      <c r="AV22" s="51">
        <f t="shared" si="3"/>
        <v>2</v>
      </c>
      <c r="AW22" s="51">
        <f t="shared" si="4"/>
        <v>2</v>
      </c>
      <c r="AX22" s="51">
        <f t="shared" si="5"/>
        <v>0</v>
      </c>
      <c r="AY22" s="51">
        <f t="shared" si="6"/>
        <v>2</v>
      </c>
      <c r="AZ22" s="51">
        <f t="shared" si="7"/>
        <v>2</v>
      </c>
      <c r="BA22" s="51">
        <f t="shared" si="8"/>
        <v>3</v>
      </c>
      <c r="BB22" s="51">
        <f t="shared" si="9"/>
        <v>3</v>
      </c>
      <c r="BC22" s="51">
        <f t="shared" si="10"/>
        <v>2</v>
      </c>
      <c r="BD22" s="51" t="str">
        <f t="shared" si="11"/>
        <v>WSW03</v>
      </c>
      <c r="BE22" s="177" t="s">
        <v>363</v>
      </c>
      <c r="BF22" s="181">
        <v>3</v>
      </c>
      <c r="BG22" s="114">
        <f t="shared" si="19"/>
        <v>31.5</v>
      </c>
      <c r="BH22" s="115">
        <f t="shared" si="20"/>
        <v>35.5</v>
      </c>
      <c r="BI22" s="450" t="s">
        <v>291</v>
      </c>
      <c r="BJ22" s="451" t="s">
        <v>312</v>
      </c>
      <c r="BK22" s="451" t="s">
        <v>285</v>
      </c>
      <c r="BL22" s="451" t="s">
        <v>312</v>
      </c>
      <c r="BM22" s="451" t="s">
        <v>325</v>
      </c>
      <c r="BN22" s="451" t="s">
        <v>321</v>
      </c>
      <c r="BO22" s="451" t="s">
        <v>293</v>
      </c>
      <c r="BP22" s="452" t="s">
        <v>332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32.299999999999997</v>
      </c>
      <c r="G23" s="51"/>
      <c r="H23" s="51">
        <v>32</v>
      </c>
      <c r="I23" s="51"/>
      <c r="J23" s="51">
        <v>37.9</v>
      </c>
      <c r="K23" s="51"/>
      <c r="L23" s="51">
        <v>34</v>
      </c>
      <c r="M23" s="88">
        <f t="shared" si="0"/>
        <v>34.049999999999997</v>
      </c>
      <c r="N23" s="51">
        <v>31</v>
      </c>
      <c r="O23" s="76">
        <v>38.6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356</v>
      </c>
      <c r="X23" s="41"/>
      <c r="Y23" s="41" t="s">
        <v>298</v>
      </c>
      <c r="Z23" s="41"/>
      <c r="AA23" s="41" t="s">
        <v>313</v>
      </c>
      <c r="AB23" s="41"/>
      <c r="AC23" s="37" t="s">
        <v>290</v>
      </c>
      <c r="AD23" s="52"/>
      <c r="AE23" s="52">
        <v>61.66</v>
      </c>
      <c r="AF23" s="52"/>
      <c r="AG23" s="52">
        <v>60.86</v>
      </c>
      <c r="AH23" s="52"/>
      <c r="AI23" s="52">
        <v>43.88</v>
      </c>
      <c r="AJ23" s="52"/>
      <c r="AK23" s="52">
        <v>55.04</v>
      </c>
      <c r="AL23" s="54">
        <f t="shared" si="1"/>
        <v>55.36</v>
      </c>
      <c r="AM23" s="54">
        <f t="shared" si="2"/>
        <v>43.88</v>
      </c>
      <c r="AN23" s="55"/>
      <c r="AO23" s="52">
        <v>1003.2</v>
      </c>
      <c r="AP23" s="52"/>
      <c r="AQ23" s="52">
        <v>1003.6</v>
      </c>
      <c r="AR23" s="52"/>
      <c r="AS23" s="52">
        <v>1003.4</v>
      </c>
      <c r="AT23" s="52"/>
      <c r="AU23" s="56">
        <v>1002.1</v>
      </c>
      <c r="AV23" s="51" t="str">
        <f t="shared" si="3"/>
        <v/>
      </c>
      <c r="AW23" s="51">
        <f t="shared" si="4"/>
        <v>3</v>
      </c>
      <c r="AX23" s="51" t="str">
        <f t="shared" si="5"/>
        <v/>
      </c>
      <c r="AY23" s="51">
        <f t="shared" si="6"/>
        <v>2</v>
      </c>
      <c r="AZ23" s="51" t="str">
        <f t="shared" si="7"/>
        <v/>
      </c>
      <c r="BA23" s="51">
        <f t="shared" si="8"/>
        <v>2</v>
      </c>
      <c r="BB23" s="51" t="str">
        <f t="shared" si="9"/>
        <v/>
      </c>
      <c r="BC23" s="51">
        <f t="shared" si="10"/>
        <v>2</v>
      </c>
      <c r="BD23" s="51" t="str">
        <f t="shared" si="11"/>
        <v>S03</v>
      </c>
      <c r="BE23" s="177" t="s">
        <v>288</v>
      </c>
      <c r="BF23" s="181">
        <v>3</v>
      </c>
      <c r="BG23" s="114">
        <f t="shared" si="19"/>
        <v>32.15</v>
      </c>
      <c r="BH23" s="115">
        <f t="shared" si="20"/>
        <v>35.950000000000003</v>
      </c>
      <c r="BI23" s="450"/>
      <c r="BJ23" s="451" t="s">
        <v>289</v>
      </c>
      <c r="BK23" s="451"/>
      <c r="BL23" s="451" t="s">
        <v>321</v>
      </c>
      <c r="BM23" s="451"/>
      <c r="BN23" s="451" t="s">
        <v>366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31.9</v>
      </c>
      <c r="G24" s="51"/>
      <c r="H24" s="51">
        <v>30.5</v>
      </c>
      <c r="I24" s="51"/>
      <c r="J24" s="51">
        <v>36.1</v>
      </c>
      <c r="K24" s="51"/>
      <c r="L24" s="51">
        <v>33.4</v>
      </c>
      <c r="M24" s="88">
        <f t="shared" si="0"/>
        <v>32.975000000000001</v>
      </c>
      <c r="N24" s="51">
        <v>30</v>
      </c>
      <c r="O24" s="76">
        <v>36.799999999999997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290</v>
      </c>
      <c r="X24" s="41"/>
      <c r="Y24" s="41" t="s">
        <v>362</v>
      </c>
      <c r="Z24" s="41"/>
      <c r="AA24" s="41" t="s">
        <v>372</v>
      </c>
      <c r="AB24" s="41"/>
      <c r="AC24" s="37" t="s">
        <v>337</v>
      </c>
      <c r="AD24" s="52"/>
      <c r="AE24" s="52">
        <v>66.56</v>
      </c>
      <c r="AF24" s="52"/>
      <c r="AG24" s="52">
        <v>67.900000000000006</v>
      </c>
      <c r="AH24" s="52"/>
      <c r="AI24" s="52">
        <v>54.89</v>
      </c>
      <c r="AJ24" s="52"/>
      <c r="AK24" s="52">
        <v>57.96</v>
      </c>
      <c r="AL24" s="54">
        <f>IF(COUNT(AE24,AG24,AI24,AK24)&gt;2,AVERAGE(AD24:AK24),"")</f>
        <v>61.827500000000008</v>
      </c>
      <c r="AM24" s="54">
        <f>IF(COUNT(AE24,AG24,AI24,AK24)&gt;2,MIN(AD24:AK24),"")</f>
        <v>54.89</v>
      </c>
      <c r="AN24" s="55"/>
      <c r="AO24" s="52">
        <v>1004.4</v>
      </c>
      <c r="AP24" s="52"/>
      <c r="AQ24" s="52">
        <v>1004.5</v>
      </c>
      <c r="AR24" s="52"/>
      <c r="AS24" s="52">
        <v>1004.7</v>
      </c>
      <c r="AT24" s="52"/>
      <c r="AU24" s="56">
        <v>1003.4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363</v>
      </c>
      <c r="BF24" s="181">
        <v>8</v>
      </c>
      <c r="BG24" s="114">
        <f t="shared" si="19"/>
        <v>31.2</v>
      </c>
      <c r="BH24" s="115">
        <f t="shared" si="20"/>
        <v>34.75</v>
      </c>
      <c r="BI24" s="450"/>
      <c r="BJ24" s="451" t="s">
        <v>296</v>
      </c>
      <c r="BK24" s="451"/>
      <c r="BL24" s="451" t="s">
        <v>296</v>
      </c>
      <c r="BM24" s="451"/>
      <c r="BN24" s="451" t="s">
        <v>332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32.200000000000003</v>
      </c>
      <c r="F25" s="78">
        <v>32</v>
      </c>
      <c r="G25" s="78">
        <v>30.8</v>
      </c>
      <c r="H25" s="78">
        <v>30.5</v>
      </c>
      <c r="I25" s="78">
        <v>33.4</v>
      </c>
      <c r="J25" s="78">
        <v>36</v>
      </c>
      <c r="K25" s="78">
        <v>36.1</v>
      </c>
      <c r="L25" s="78">
        <v>32.9</v>
      </c>
      <c r="M25" s="89">
        <f t="shared" si="0"/>
        <v>32.987499999999997</v>
      </c>
      <c r="N25" s="78">
        <v>29.9</v>
      </c>
      <c r="O25" s="79">
        <v>36.4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300</v>
      </c>
      <c r="W25" s="69" t="s">
        <v>300</v>
      </c>
      <c r="X25" s="69" t="s">
        <v>318</v>
      </c>
      <c r="Y25" s="69" t="s">
        <v>338</v>
      </c>
      <c r="Z25" s="69" t="s">
        <v>368</v>
      </c>
      <c r="AA25" s="69" t="s">
        <v>315</v>
      </c>
      <c r="AB25" s="69" t="s">
        <v>318</v>
      </c>
      <c r="AC25" s="71" t="s">
        <v>300</v>
      </c>
      <c r="AD25" s="72">
        <v>64.66</v>
      </c>
      <c r="AE25" s="72">
        <v>66.58</v>
      </c>
      <c r="AF25" s="72">
        <v>63.6</v>
      </c>
      <c r="AG25" s="72">
        <v>69.13</v>
      </c>
      <c r="AH25" s="72">
        <v>60.08</v>
      </c>
      <c r="AI25" s="72">
        <v>50.77</v>
      </c>
      <c r="AJ25" s="72">
        <v>52.03</v>
      </c>
      <c r="AK25" s="72">
        <v>60.69</v>
      </c>
      <c r="AL25" s="87">
        <f t="shared" si="1"/>
        <v>60.942500000000003</v>
      </c>
      <c r="AM25" s="87">
        <f t="shared" si="2"/>
        <v>50.77</v>
      </c>
      <c r="AN25" s="73">
        <v>1003.8</v>
      </c>
      <c r="AO25" s="72">
        <v>1003</v>
      </c>
      <c r="AP25" s="72">
        <v>1002.2</v>
      </c>
      <c r="AQ25" s="72">
        <v>1003.6</v>
      </c>
      <c r="AR25" s="72">
        <v>1004.6</v>
      </c>
      <c r="AS25" s="72">
        <v>1003.5</v>
      </c>
      <c r="AT25" s="72">
        <v>1001.1</v>
      </c>
      <c r="AU25" s="74">
        <v>1002.2</v>
      </c>
      <c r="AV25" s="78">
        <f t="shared" ref="AV25:BC25" si="21">IF(RIGHT(V25,2)="","",IF(RIGHT(V25,2)="LG",0,INT(RIGHT(V25,2))))</f>
        <v>4</v>
      </c>
      <c r="AW25" s="78">
        <f t="shared" si="21"/>
        <v>4</v>
      </c>
      <c r="AX25" s="78">
        <f t="shared" si="21"/>
        <v>5</v>
      </c>
      <c r="AY25" s="78">
        <f t="shared" si="21"/>
        <v>3</v>
      </c>
      <c r="AZ25" s="78">
        <f t="shared" si="21"/>
        <v>5</v>
      </c>
      <c r="BA25" s="78">
        <f t="shared" si="21"/>
        <v>3</v>
      </c>
      <c r="BB25" s="78">
        <f t="shared" si="21"/>
        <v>5</v>
      </c>
      <c r="BC25" s="78">
        <f t="shared" si="21"/>
        <v>4</v>
      </c>
      <c r="BD25" s="78" t="str">
        <f>IF(COUNT(AV25:BC25)=0,"",IF(MAX(AV25:BC25)=0,"LG",IF(MAX(AV25:BC25)=0,"",INDEX(V25:AC25,1,MATCH(MAX(AV25:BC25),AV25:BC25,0)))))</f>
        <v>SSW05</v>
      </c>
      <c r="BE25" s="180" t="s">
        <v>299</v>
      </c>
      <c r="BF25" s="184">
        <v>5</v>
      </c>
      <c r="BG25" s="203">
        <f t="shared" si="19"/>
        <v>31.375</v>
      </c>
      <c r="BH25" s="204">
        <f t="shared" si="20"/>
        <v>34.6</v>
      </c>
      <c r="BI25" s="453" t="s">
        <v>296</v>
      </c>
      <c r="BJ25" s="454" t="s">
        <v>296</v>
      </c>
      <c r="BK25" s="454" t="s">
        <v>312</v>
      </c>
      <c r="BL25" s="454" t="s">
        <v>312</v>
      </c>
      <c r="BM25" s="454" t="s">
        <v>296</v>
      </c>
      <c r="BN25" s="454" t="s">
        <v>293</v>
      </c>
      <c r="BO25" s="454" t="s">
        <v>296</v>
      </c>
      <c r="BP25" s="455" t="s">
        <v>289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P26"/>
  <sheetViews>
    <sheetView workbookViewId="0">
      <pane xSplit="4" ySplit="3" topLeftCell="Y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16406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30.2</v>
      </c>
      <c r="F4" s="41">
        <v>29</v>
      </c>
      <c r="G4" s="41">
        <v>28</v>
      </c>
      <c r="H4" s="41">
        <v>28.2</v>
      </c>
      <c r="I4" s="41">
        <v>33.299999999999997</v>
      </c>
      <c r="J4" s="41">
        <v>37.6</v>
      </c>
      <c r="K4" s="41">
        <v>37.200000000000003</v>
      </c>
      <c r="L4" s="41">
        <v>37.6</v>
      </c>
      <c r="M4" s="88">
        <f>IF(COUNT(F4,H4,J4,L4)&gt;=3,AVERAGE(E4:L4),"")</f>
        <v>32.637500000000003</v>
      </c>
      <c r="N4" s="41">
        <v>27.7</v>
      </c>
      <c r="O4" s="53">
        <v>38.5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336</v>
      </c>
      <c r="AC4" s="37" t="s">
        <v>284</v>
      </c>
      <c r="AD4" s="52">
        <v>88.57</v>
      </c>
      <c r="AE4" s="52">
        <v>96.02</v>
      </c>
      <c r="AF4" s="52">
        <v>95.99</v>
      </c>
      <c r="AG4" s="52">
        <v>94.88</v>
      </c>
      <c r="AH4" s="52">
        <v>71.73</v>
      </c>
      <c r="AI4" s="52">
        <v>53.02</v>
      </c>
      <c r="AJ4" s="52">
        <v>55.16</v>
      </c>
      <c r="AK4" s="52">
        <v>53.02</v>
      </c>
      <c r="AL4" s="54">
        <f t="shared" ref="AL4:AL25" si="0">IF(COUNT(AE4,AG4,AI4,AK4)&gt;2,AVERAGE(AD4:AK4),"")</f>
        <v>76.048749999999998</v>
      </c>
      <c r="AM4" s="54">
        <f t="shared" ref="AM4:AM25" si="1">IF(COUNT(AE4,AG4,AI4,AK4)&gt;2,MIN(AD4:AK4),"")</f>
        <v>53.02</v>
      </c>
      <c r="AN4" s="55">
        <v>1001.8</v>
      </c>
      <c r="AO4" s="52">
        <v>1001.9</v>
      </c>
      <c r="AP4" s="52">
        <v>1001.6</v>
      </c>
      <c r="AQ4" s="52">
        <v>1003.1</v>
      </c>
      <c r="AR4" s="52">
        <v>1003</v>
      </c>
      <c r="AS4" s="52">
        <v>1001.2</v>
      </c>
      <c r="AT4" s="52">
        <v>999.2</v>
      </c>
      <c r="AU4" s="56">
        <v>1000</v>
      </c>
      <c r="AV4" s="51">
        <f t="shared" ref="AV4:BC9" si="2">IF(RIGHT(V4,2)="","",IF(RIGHT(V4,2)="LG",0,INT(RIGHT(V4,2))))</f>
        <v>0</v>
      </c>
      <c r="AW4" s="51">
        <f t="shared" si="2"/>
        <v>0</v>
      </c>
      <c r="AX4" s="51">
        <f t="shared" si="2"/>
        <v>0</v>
      </c>
      <c r="AY4" s="51">
        <f t="shared" si="2"/>
        <v>0</v>
      </c>
      <c r="AZ4" s="51">
        <f t="shared" si="2"/>
        <v>0</v>
      </c>
      <c r="BA4" s="51">
        <f t="shared" si="2"/>
        <v>0</v>
      </c>
      <c r="BB4" s="51">
        <f t="shared" si="2"/>
        <v>2</v>
      </c>
      <c r="BC4" s="51">
        <f t="shared" si="2"/>
        <v>0</v>
      </c>
      <c r="BD4" s="51" t="str">
        <f t="shared" ref="BD4:BD10" si="3">IF(COUNT(AV4:BC4)=0,"",IF(MAX(AV4:BC4)=0,"LG",IF(MAX(AV4:BC4)=0,"",INDEX(V4:AC4,1,MATCH(MAX(AV4:BC4),AV4:BC4,0)))))</f>
        <v>SE02</v>
      </c>
      <c r="BE4" s="177" t="s">
        <v>303</v>
      </c>
      <c r="BF4" s="181">
        <v>2</v>
      </c>
      <c r="BG4" s="114">
        <f t="shared" ref="BG4:BG25" si="4">IF(COUNT(F4,H4)&gt;=1,AVERAGE(E4:H4),"")</f>
        <v>28.85</v>
      </c>
      <c r="BH4" s="115">
        <f t="shared" ref="BH4:BH25" si="5">IF(COUNT(J4,L4)&gt;=1,AVERAGE(I4:L4),"")</f>
        <v>36.425000000000004</v>
      </c>
      <c r="BI4" s="459" t="s">
        <v>285</v>
      </c>
      <c r="BJ4" s="460" t="s">
        <v>285</v>
      </c>
      <c r="BK4" s="460" t="s">
        <v>285</v>
      </c>
      <c r="BL4" s="460" t="s">
        <v>324</v>
      </c>
      <c r="BM4" s="460" t="s">
        <v>312</v>
      </c>
      <c r="BN4" s="460" t="s">
        <v>285</v>
      </c>
      <c r="BO4" s="460" t="s">
        <v>306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29.8</v>
      </c>
      <c r="G5" s="41"/>
      <c r="H5" s="41">
        <v>30.5</v>
      </c>
      <c r="I5" s="41"/>
      <c r="J5" s="41">
        <v>35.799999999999997</v>
      </c>
      <c r="K5" s="41"/>
      <c r="L5" s="41">
        <v>32.200000000000003</v>
      </c>
      <c r="M5" s="88">
        <f t="shared" ref="M5:M25" si="6">IF(COUNT(F5,H5,J5,L5)&gt;=3,AVERAGE(E5:L5),"")</f>
        <v>32.075000000000003</v>
      </c>
      <c r="N5" s="41">
        <v>29</v>
      </c>
      <c r="O5" s="53">
        <v>36.799999999999997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302</v>
      </c>
      <c r="X5" s="41"/>
      <c r="Y5" s="41" t="s">
        <v>284</v>
      </c>
      <c r="Z5" s="41"/>
      <c r="AA5" s="41" t="s">
        <v>336</v>
      </c>
      <c r="AB5" s="41"/>
      <c r="AC5" s="37" t="s">
        <v>347</v>
      </c>
      <c r="AD5" s="52"/>
      <c r="AE5" s="52">
        <v>90.63</v>
      </c>
      <c r="AF5" s="52"/>
      <c r="AG5" s="52">
        <v>88.59</v>
      </c>
      <c r="AH5" s="52"/>
      <c r="AI5" s="52">
        <v>57.48</v>
      </c>
      <c r="AJ5" s="52"/>
      <c r="AK5" s="52">
        <v>76.31</v>
      </c>
      <c r="AL5" s="54">
        <f t="shared" si="0"/>
        <v>78.252499999999998</v>
      </c>
      <c r="AM5" s="54">
        <f t="shared" si="1"/>
        <v>57.48</v>
      </c>
      <c r="AN5" s="55"/>
      <c r="AO5" s="52">
        <v>1002.2</v>
      </c>
      <c r="AP5" s="52"/>
      <c r="AQ5" s="52">
        <v>1003</v>
      </c>
      <c r="AR5" s="52"/>
      <c r="AS5" s="52">
        <v>1002.4</v>
      </c>
      <c r="AT5" s="52"/>
      <c r="AU5" s="56">
        <v>1001</v>
      </c>
      <c r="AV5" s="51" t="str">
        <f t="shared" si="2"/>
        <v/>
      </c>
      <c r="AW5" s="51">
        <f t="shared" si="2"/>
        <v>1</v>
      </c>
      <c r="AX5" s="51" t="str">
        <f t="shared" si="2"/>
        <v/>
      </c>
      <c r="AY5" s="51">
        <f t="shared" si="2"/>
        <v>0</v>
      </c>
      <c r="AZ5" s="51" t="str">
        <f t="shared" si="2"/>
        <v/>
      </c>
      <c r="BA5" s="51">
        <f t="shared" si="2"/>
        <v>2</v>
      </c>
      <c r="BB5" s="51" t="str">
        <f t="shared" si="2"/>
        <v/>
      </c>
      <c r="BC5" s="51">
        <f t="shared" si="2"/>
        <v>3</v>
      </c>
      <c r="BD5" s="51" t="str">
        <f t="shared" si="3"/>
        <v>ESE03</v>
      </c>
      <c r="BE5" s="177" t="s">
        <v>348</v>
      </c>
      <c r="BF5" s="181">
        <v>3</v>
      </c>
      <c r="BG5" s="114">
        <f t="shared" si="4"/>
        <v>30.15</v>
      </c>
      <c r="BH5" s="115">
        <f t="shared" si="5"/>
        <v>34</v>
      </c>
      <c r="BI5" s="450"/>
      <c r="BJ5" s="451" t="s">
        <v>287</v>
      </c>
      <c r="BK5" s="451"/>
      <c r="BL5" s="451" t="s">
        <v>325</v>
      </c>
      <c r="BM5" s="451"/>
      <c r="BN5" s="451" t="s">
        <v>322</v>
      </c>
      <c r="BO5" s="451"/>
      <c r="BP5" s="452" t="s">
        <v>306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31.2</v>
      </c>
      <c r="G6" s="41"/>
      <c r="H6" s="41">
        <v>32</v>
      </c>
      <c r="I6" s="41"/>
      <c r="J6" s="41">
        <v>37</v>
      </c>
      <c r="K6" s="41"/>
      <c r="L6" s="41">
        <v>32.200000000000003</v>
      </c>
      <c r="M6" s="88">
        <f t="shared" si="6"/>
        <v>33.1</v>
      </c>
      <c r="N6" s="41">
        <v>31</v>
      </c>
      <c r="O6" s="53">
        <v>37.200000000000003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304</v>
      </c>
      <c r="X6" s="41"/>
      <c r="Y6" s="41" t="s">
        <v>298</v>
      </c>
      <c r="Z6" s="41"/>
      <c r="AA6" s="41" t="s">
        <v>290</v>
      </c>
      <c r="AB6" s="41"/>
      <c r="AC6" s="37" t="s">
        <v>304</v>
      </c>
      <c r="AD6" s="52"/>
      <c r="AE6" s="52">
        <v>86.61</v>
      </c>
      <c r="AF6" s="52"/>
      <c r="AG6" s="52">
        <v>73.64</v>
      </c>
      <c r="AH6" s="52"/>
      <c r="AI6" s="52">
        <v>50.12</v>
      </c>
      <c r="AJ6" s="52"/>
      <c r="AK6" s="52">
        <v>76.760000000000005</v>
      </c>
      <c r="AL6" s="54">
        <f t="shared" si="0"/>
        <v>71.782499999999999</v>
      </c>
      <c r="AM6" s="54">
        <f t="shared" si="1"/>
        <v>50.12</v>
      </c>
      <c r="AN6" s="55"/>
      <c r="AO6" s="52">
        <v>1001.1</v>
      </c>
      <c r="AP6" s="52"/>
      <c r="AQ6" s="52">
        <v>1002</v>
      </c>
      <c r="AR6" s="52"/>
      <c r="AS6" s="52">
        <v>1001.6</v>
      </c>
      <c r="AT6" s="52"/>
      <c r="AU6" s="56">
        <v>1000.2</v>
      </c>
      <c r="AV6" s="51" t="str">
        <f t="shared" si="2"/>
        <v/>
      </c>
      <c r="AW6" s="51">
        <f t="shared" si="2"/>
        <v>1</v>
      </c>
      <c r="AX6" s="51" t="str">
        <f t="shared" si="2"/>
        <v/>
      </c>
      <c r="AY6" s="51">
        <f t="shared" si="2"/>
        <v>2</v>
      </c>
      <c r="AZ6" s="51" t="str">
        <f t="shared" si="2"/>
        <v/>
      </c>
      <c r="BA6" s="51">
        <f t="shared" si="2"/>
        <v>2</v>
      </c>
      <c r="BB6" s="51" t="str">
        <f t="shared" si="2"/>
        <v/>
      </c>
      <c r="BC6" s="51">
        <f t="shared" si="2"/>
        <v>1</v>
      </c>
      <c r="BD6" s="51" t="str">
        <f t="shared" si="3"/>
        <v>SSW02</v>
      </c>
      <c r="BE6" s="177" t="s">
        <v>299</v>
      </c>
      <c r="BF6" s="181">
        <v>2</v>
      </c>
      <c r="BG6" s="114">
        <f t="shared" si="4"/>
        <v>31.6</v>
      </c>
      <c r="BH6" s="115">
        <f t="shared" si="5"/>
        <v>34.6</v>
      </c>
      <c r="BI6" s="450"/>
      <c r="BJ6" s="451" t="s">
        <v>285</v>
      </c>
      <c r="BK6" s="451"/>
      <c r="BL6" s="451" t="s">
        <v>325</v>
      </c>
      <c r="BM6" s="451"/>
      <c r="BN6" s="451" t="s">
        <v>312</v>
      </c>
      <c r="BO6" s="451"/>
      <c r="BP6" s="452" t="s">
        <v>312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29.2</v>
      </c>
      <c r="G7" s="51"/>
      <c r="H7" s="51">
        <v>29</v>
      </c>
      <c r="I7" s="51"/>
      <c r="J7" s="51">
        <v>36.5</v>
      </c>
      <c r="K7" s="51"/>
      <c r="L7" s="51">
        <v>32.9</v>
      </c>
      <c r="M7" s="88">
        <f t="shared" si="6"/>
        <v>31.9</v>
      </c>
      <c r="N7" s="51">
        <v>28.4</v>
      </c>
      <c r="O7" s="76">
        <v>36.799999999999997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336</v>
      </c>
      <c r="AB7" s="41"/>
      <c r="AC7" s="37" t="s">
        <v>284</v>
      </c>
      <c r="AD7" s="52"/>
      <c r="AE7" s="52">
        <v>92.19</v>
      </c>
      <c r="AF7" s="52"/>
      <c r="AG7" s="52">
        <v>90.57</v>
      </c>
      <c r="AH7" s="52"/>
      <c r="AI7" s="52">
        <v>56.3</v>
      </c>
      <c r="AJ7" s="52"/>
      <c r="AK7" s="52">
        <v>62.53</v>
      </c>
      <c r="AL7" s="54">
        <f t="shared" si="0"/>
        <v>75.397500000000008</v>
      </c>
      <c r="AM7" s="54">
        <f t="shared" si="1"/>
        <v>56.3</v>
      </c>
      <c r="AN7" s="55"/>
      <c r="AO7" s="52">
        <v>1002</v>
      </c>
      <c r="AP7" s="52"/>
      <c r="AQ7" s="52">
        <v>1003.5</v>
      </c>
      <c r="AR7" s="52"/>
      <c r="AS7" s="52">
        <v>1002.1</v>
      </c>
      <c r="AT7" s="52"/>
      <c r="AU7" s="56">
        <v>1000.3</v>
      </c>
      <c r="AV7" s="51" t="str">
        <f t="shared" si="2"/>
        <v/>
      </c>
      <c r="AW7" s="51">
        <f t="shared" si="2"/>
        <v>0</v>
      </c>
      <c r="AX7" s="51" t="str">
        <f t="shared" si="2"/>
        <v/>
      </c>
      <c r="AY7" s="51">
        <f t="shared" si="2"/>
        <v>0</v>
      </c>
      <c r="AZ7" s="51" t="str">
        <f t="shared" si="2"/>
        <v/>
      </c>
      <c r="BA7" s="51">
        <f t="shared" si="2"/>
        <v>2</v>
      </c>
      <c r="BB7" s="51" t="str">
        <f t="shared" si="2"/>
        <v/>
      </c>
      <c r="BC7" s="51">
        <f t="shared" si="2"/>
        <v>0</v>
      </c>
      <c r="BD7" s="51" t="str">
        <f t="shared" si="3"/>
        <v>SE02</v>
      </c>
      <c r="BE7" s="177" t="s">
        <v>303</v>
      </c>
      <c r="BF7" s="181">
        <v>2</v>
      </c>
      <c r="BG7" s="114">
        <f t="shared" si="4"/>
        <v>29.1</v>
      </c>
      <c r="BH7" s="115">
        <f t="shared" si="5"/>
        <v>34.700000000000003</v>
      </c>
      <c r="BI7" s="450"/>
      <c r="BJ7" s="451" t="s">
        <v>287</v>
      </c>
      <c r="BK7" s="451"/>
      <c r="BL7" s="451" t="s">
        <v>325</v>
      </c>
      <c r="BM7" s="451"/>
      <c r="BN7" s="451" t="s">
        <v>312</v>
      </c>
      <c r="BO7" s="451"/>
      <c r="BP7" s="452" t="s">
        <v>322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31.2</v>
      </c>
      <c r="F8" s="51">
        <v>30.8</v>
      </c>
      <c r="G8" s="51">
        <v>30</v>
      </c>
      <c r="H8" s="51">
        <v>30.4</v>
      </c>
      <c r="I8" s="51">
        <v>34</v>
      </c>
      <c r="J8" s="51">
        <v>36.299999999999997</v>
      </c>
      <c r="K8" s="51">
        <v>35.4</v>
      </c>
      <c r="L8" s="51">
        <v>32.6</v>
      </c>
      <c r="M8" s="88">
        <f t="shared" si="6"/>
        <v>32.587499999999999</v>
      </c>
      <c r="N8" s="51">
        <v>29.5</v>
      </c>
      <c r="O8" s="76">
        <v>37.5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286</v>
      </c>
      <c r="W8" s="41" t="s">
        <v>305</v>
      </c>
      <c r="X8" s="41" t="s">
        <v>319</v>
      </c>
      <c r="Y8" s="41" t="s">
        <v>326</v>
      </c>
      <c r="Z8" s="41" t="s">
        <v>313</v>
      </c>
      <c r="AA8" s="41" t="s">
        <v>337</v>
      </c>
      <c r="AB8" s="41" t="s">
        <v>344</v>
      </c>
      <c r="AC8" s="37" t="s">
        <v>307</v>
      </c>
      <c r="AD8" s="52">
        <v>85.12</v>
      </c>
      <c r="AE8" s="52">
        <v>86.58</v>
      </c>
      <c r="AF8" s="52">
        <v>85.5</v>
      </c>
      <c r="AG8" s="52">
        <v>80.19</v>
      </c>
      <c r="AH8" s="52">
        <v>58.1</v>
      </c>
      <c r="AI8" s="52">
        <v>52.7</v>
      </c>
      <c r="AJ8" s="52">
        <v>65.319999999999993</v>
      </c>
      <c r="AK8" s="52">
        <v>72.88</v>
      </c>
      <c r="AL8" s="54">
        <f t="shared" si="0"/>
        <v>73.298749999999998</v>
      </c>
      <c r="AM8" s="54">
        <f t="shared" si="1"/>
        <v>52.7</v>
      </c>
      <c r="AN8" s="55">
        <v>1001.7</v>
      </c>
      <c r="AO8" s="52">
        <v>1001.5</v>
      </c>
      <c r="AP8" s="52">
        <v>1001.4</v>
      </c>
      <c r="AQ8" s="52">
        <v>1002.8</v>
      </c>
      <c r="AR8" s="52">
        <v>1003.2</v>
      </c>
      <c r="AS8" s="52">
        <v>1002.3</v>
      </c>
      <c r="AT8" s="52">
        <v>999.9</v>
      </c>
      <c r="AU8" s="56">
        <v>1000.3</v>
      </c>
      <c r="AV8" s="51">
        <f t="shared" si="2"/>
        <v>4</v>
      </c>
      <c r="AW8" s="51">
        <f t="shared" si="2"/>
        <v>1</v>
      </c>
      <c r="AX8" s="51">
        <f t="shared" si="2"/>
        <v>1</v>
      </c>
      <c r="AY8" s="51">
        <f t="shared" si="2"/>
        <v>2</v>
      </c>
      <c r="AZ8" s="51">
        <f t="shared" si="2"/>
        <v>2</v>
      </c>
      <c r="BA8" s="51">
        <f t="shared" si="2"/>
        <v>3</v>
      </c>
      <c r="BB8" s="51">
        <f t="shared" si="2"/>
        <v>3</v>
      </c>
      <c r="BC8" s="51">
        <f t="shared" si="2"/>
        <v>4</v>
      </c>
      <c r="BD8" s="51" t="str">
        <f t="shared" si="3"/>
        <v>S04</v>
      </c>
      <c r="BE8" s="177" t="s">
        <v>288</v>
      </c>
      <c r="BF8" s="181">
        <v>4</v>
      </c>
      <c r="BG8" s="114">
        <f t="shared" si="4"/>
        <v>30.6</v>
      </c>
      <c r="BH8" s="115">
        <f t="shared" si="5"/>
        <v>34.574999999999996</v>
      </c>
      <c r="BI8" s="450" t="s">
        <v>287</v>
      </c>
      <c r="BJ8" s="451" t="s">
        <v>306</v>
      </c>
      <c r="BK8" s="451" t="s">
        <v>320</v>
      </c>
      <c r="BL8" s="451" t="s">
        <v>325</v>
      </c>
      <c r="BM8" s="451" t="s">
        <v>312</v>
      </c>
      <c r="BN8" s="451" t="s">
        <v>285</v>
      </c>
      <c r="BO8" s="451" t="s">
        <v>285</v>
      </c>
      <c r="BP8" s="452" t="s">
        <v>331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29.4</v>
      </c>
      <c r="G9" s="51"/>
      <c r="H9" s="51">
        <v>29.5</v>
      </c>
      <c r="I9" s="51"/>
      <c r="J9" s="51">
        <v>36.1</v>
      </c>
      <c r="K9" s="51"/>
      <c r="L9" s="51">
        <v>34.799999999999997</v>
      </c>
      <c r="M9" s="88">
        <f t="shared" si="6"/>
        <v>32.450000000000003</v>
      </c>
      <c r="N9" s="51">
        <v>28.3</v>
      </c>
      <c r="O9" s="76">
        <v>37.799999999999997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327</v>
      </c>
      <c r="Z9" s="41"/>
      <c r="AA9" s="41" t="s">
        <v>326</v>
      </c>
      <c r="AB9" s="41"/>
      <c r="AC9" s="37" t="s">
        <v>284</v>
      </c>
      <c r="AD9" s="52"/>
      <c r="AE9" s="52">
        <v>90.6</v>
      </c>
      <c r="AF9" s="52"/>
      <c r="AG9" s="52">
        <v>81.510000000000005</v>
      </c>
      <c r="AH9" s="52"/>
      <c r="AI9" s="52">
        <v>58.24</v>
      </c>
      <c r="AJ9" s="52"/>
      <c r="AK9" s="52">
        <v>63.69</v>
      </c>
      <c r="AL9" s="54">
        <f t="shared" si="0"/>
        <v>73.510000000000005</v>
      </c>
      <c r="AM9" s="54">
        <f t="shared" si="1"/>
        <v>58.24</v>
      </c>
      <c r="AN9" s="55"/>
      <c r="AO9" s="52">
        <v>1002.1</v>
      </c>
      <c r="AP9" s="52"/>
      <c r="AQ9" s="52">
        <v>1003</v>
      </c>
      <c r="AR9" s="52"/>
      <c r="AS9" s="52">
        <v>1002.7</v>
      </c>
      <c r="AT9" s="52"/>
      <c r="AU9" s="56">
        <v>1001</v>
      </c>
      <c r="AV9" s="51" t="str">
        <f t="shared" si="2"/>
        <v/>
      </c>
      <c r="AW9" s="51">
        <f t="shared" si="2"/>
        <v>0</v>
      </c>
      <c r="AX9" s="51" t="str">
        <f t="shared" si="2"/>
        <v/>
      </c>
      <c r="AY9" s="51">
        <f t="shared" si="2"/>
        <v>2</v>
      </c>
      <c r="AZ9" s="51" t="str">
        <f t="shared" si="2"/>
        <v/>
      </c>
      <c r="BA9" s="51">
        <f t="shared" si="2"/>
        <v>2</v>
      </c>
      <c r="BB9" s="51" t="str">
        <f t="shared" si="2"/>
        <v/>
      </c>
      <c r="BC9" s="51">
        <f t="shared" si="2"/>
        <v>0</v>
      </c>
      <c r="BD9" s="51" t="str">
        <f t="shared" si="3"/>
        <v>W02</v>
      </c>
      <c r="BE9" s="177" t="s">
        <v>317</v>
      </c>
      <c r="BF9" s="181">
        <v>2</v>
      </c>
      <c r="BG9" s="114">
        <f t="shared" si="4"/>
        <v>29.45</v>
      </c>
      <c r="BH9" s="115">
        <f t="shared" si="5"/>
        <v>35.450000000000003</v>
      </c>
      <c r="BI9" s="450"/>
      <c r="BJ9" s="451" t="s">
        <v>287</v>
      </c>
      <c r="BK9" s="451"/>
      <c r="BL9" s="451" t="s">
        <v>325</v>
      </c>
      <c r="BM9" s="451"/>
      <c r="BN9" s="451" t="s">
        <v>308</v>
      </c>
      <c r="BO9" s="451"/>
      <c r="BP9" s="452" t="s">
        <v>308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30.9</v>
      </c>
      <c r="G10" s="51"/>
      <c r="H10" s="51">
        <v>30</v>
      </c>
      <c r="I10" s="51"/>
      <c r="J10" s="51">
        <v>38.4</v>
      </c>
      <c r="K10" s="51"/>
      <c r="L10" s="51">
        <v>33.5</v>
      </c>
      <c r="M10" s="88">
        <f t="shared" si="6"/>
        <v>33.200000000000003</v>
      </c>
      <c r="N10" s="51">
        <v>29.6</v>
      </c>
      <c r="O10" s="76">
        <v>39.5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295</v>
      </c>
      <c r="Z10" s="41"/>
      <c r="AA10" s="41" t="s">
        <v>338</v>
      </c>
      <c r="AB10" s="41"/>
      <c r="AC10" s="37" t="s">
        <v>292</v>
      </c>
      <c r="AD10" s="52"/>
      <c r="AE10" s="52">
        <v>86.59</v>
      </c>
      <c r="AF10" s="52"/>
      <c r="AG10" s="52">
        <v>81.569999999999993</v>
      </c>
      <c r="AH10" s="52"/>
      <c r="AI10" s="52">
        <v>48.42</v>
      </c>
      <c r="AJ10" s="52"/>
      <c r="AK10" s="52">
        <v>70.099999999999994</v>
      </c>
      <c r="AL10" s="54">
        <f t="shared" si="0"/>
        <v>71.669999999999987</v>
      </c>
      <c r="AM10" s="54">
        <f t="shared" si="1"/>
        <v>48.42</v>
      </c>
      <c r="AN10" s="55"/>
      <c r="AO10" s="52">
        <v>1001.8</v>
      </c>
      <c r="AP10" s="52"/>
      <c r="AQ10" s="52">
        <v>1002.5</v>
      </c>
      <c r="AR10" s="52"/>
      <c r="AS10" s="52">
        <v>1002.6</v>
      </c>
      <c r="AT10" s="52"/>
      <c r="AU10" s="56">
        <v>1000.7</v>
      </c>
      <c r="AV10" s="51" t="str">
        <f t="shared" ref="AV10:AV23" si="7">IF(RIGHT(V10,2)="","",IF(RIGHT(V10,2)="LG",0,INT(RIGHT(V10,2))))</f>
        <v/>
      </c>
      <c r="AW10" s="51">
        <f t="shared" ref="AW10:AW23" si="8">IF(RIGHT(W10,2)="","",IF(RIGHT(W10,2)="LG",0,INT(RIGHT(W10,2))))</f>
        <v>0</v>
      </c>
      <c r="AX10" s="51" t="str">
        <f t="shared" ref="AX10:AX23" si="9">IF(RIGHT(X10,2)="","",IF(RIGHT(X10,2)="LG",0,INT(RIGHT(X10,2))))</f>
        <v/>
      </c>
      <c r="AY10" s="51">
        <f>IF(RIGHT(Y10,2)="","",IF(RIGHT(Y10,2)="LG",0,INT(RIGHT(Y10,2))))</f>
        <v>1</v>
      </c>
      <c r="AZ10" s="51" t="str">
        <f>IF(RIGHT(Z10,2)="","",IF(RIGHT(Z10,2)="LG",0,INT(RIGHT(Z10,2))))</f>
        <v/>
      </c>
      <c r="BA10" s="51">
        <f>IF(RIGHT(AA10,2)="","",IF(RIGHT(AA10,2)="LG",0,INT(RIGHT(AA10,2))))</f>
        <v>3</v>
      </c>
      <c r="BB10" s="51" t="str">
        <f>IF(RIGHT(AB10,2)="","",IF(RIGHT(AB10,2)="LG",0,INT(RIGHT(AB10,2))))</f>
        <v/>
      </c>
      <c r="BC10" s="51">
        <f>IF(RIGHT(AC10,2)="","",IF(RIGHT(AC10,2)="LG",0,INT(RIGHT(AC10,2))))</f>
        <v>2</v>
      </c>
      <c r="BD10" s="51" t="str">
        <f t="shared" si="3"/>
        <v>SW03</v>
      </c>
      <c r="BE10" s="177" t="s">
        <v>297</v>
      </c>
      <c r="BF10" s="181">
        <v>3</v>
      </c>
      <c r="BG10" s="114">
        <f t="shared" si="4"/>
        <v>30.45</v>
      </c>
      <c r="BH10" s="115">
        <f t="shared" si="5"/>
        <v>35.950000000000003</v>
      </c>
      <c r="BI10" s="450"/>
      <c r="BJ10" s="451" t="s">
        <v>287</v>
      </c>
      <c r="BK10" s="451"/>
      <c r="BL10" s="451" t="s">
        <v>291</v>
      </c>
      <c r="BM10" s="451"/>
      <c r="BN10" s="451" t="s">
        <v>291</v>
      </c>
      <c r="BO10" s="451"/>
      <c r="BP10" s="452" t="s">
        <v>308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31</v>
      </c>
      <c r="G11" s="51"/>
      <c r="H11" s="51">
        <v>31.1</v>
      </c>
      <c r="I11" s="51"/>
      <c r="J11" s="51">
        <v>36.799999999999997</v>
      </c>
      <c r="K11" s="51"/>
      <c r="L11" s="51">
        <v>32.299999999999997</v>
      </c>
      <c r="M11" s="306">
        <f t="shared" si="6"/>
        <v>32.799999999999997</v>
      </c>
      <c r="N11" s="51">
        <v>30.1</v>
      </c>
      <c r="O11" s="76">
        <v>37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307</v>
      </c>
      <c r="X11" s="41"/>
      <c r="Y11" s="41" t="s">
        <v>298</v>
      </c>
      <c r="Z11" s="41"/>
      <c r="AA11" s="41" t="s">
        <v>286</v>
      </c>
      <c r="AB11" s="41"/>
      <c r="AC11" s="37" t="s">
        <v>349</v>
      </c>
      <c r="AD11" s="52"/>
      <c r="AE11" s="52">
        <v>85.1</v>
      </c>
      <c r="AF11" s="52"/>
      <c r="AG11" s="52">
        <v>84.61</v>
      </c>
      <c r="AH11" s="52"/>
      <c r="AI11" s="52">
        <v>51.89</v>
      </c>
      <c r="AJ11" s="52"/>
      <c r="AK11" s="52">
        <v>71.97</v>
      </c>
      <c r="AL11" s="54">
        <f t="shared" ref="AL11" si="10">IF(COUNT(AE11,AG11,AI11,AK11)&gt;2,AVERAGE(AD11:AK11),"")</f>
        <v>73.392499999999984</v>
      </c>
      <c r="AM11" s="54">
        <f t="shared" ref="AM11" si="11">IF(COUNT(AE11,AG11,AI11,AK11)&gt;2,MIN(AD11:AK11),"")</f>
        <v>51.89</v>
      </c>
      <c r="AN11" s="55"/>
      <c r="AO11" s="52">
        <v>1001.9</v>
      </c>
      <c r="AP11" s="52"/>
      <c r="AQ11" s="52">
        <v>1003.1</v>
      </c>
      <c r="AR11" s="52"/>
      <c r="AS11" s="52">
        <v>1002.5</v>
      </c>
      <c r="AT11" s="52"/>
      <c r="AU11" s="56">
        <v>1001.3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1">
        <v>4</v>
      </c>
      <c r="BG11" s="112">
        <f t="shared" si="4"/>
        <v>31.05</v>
      </c>
      <c r="BH11" s="113">
        <f t="shared" si="5"/>
        <v>34.549999999999997</v>
      </c>
      <c r="BI11" s="462"/>
      <c r="BJ11" s="463" t="s">
        <v>308</v>
      </c>
      <c r="BK11" s="463"/>
      <c r="BL11" s="463" t="s">
        <v>291</v>
      </c>
      <c r="BM11" s="463"/>
      <c r="BN11" s="463" t="s">
        <v>339</v>
      </c>
      <c r="BO11" s="463"/>
      <c r="BP11" s="464" t="s">
        <v>339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28.4</v>
      </c>
      <c r="G12" s="84"/>
      <c r="H12" s="84">
        <v>27.8</v>
      </c>
      <c r="I12" s="84"/>
      <c r="J12" s="84">
        <v>36.5</v>
      </c>
      <c r="K12" s="84"/>
      <c r="L12" s="84">
        <v>33.799999999999997</v>
      </c>
      <c r="M12" s="88">
        <f t="shared" si="6"/>
        <v>31.625</v>
      </c>
      <c r="N12" s="84">
        <v>26.5</v>
      </c>
      <c r="O12" s="85">
        <v>38.1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305</v>
      </c>
      <c r="AB12" s="57"/>
      <c r="AC12" s="59" t="s">
        <v>284</v>
      </c>
      <c r="AD12" s="60"/>
      <c r="AE12" s="60">
        <v>92.69</v>
      </c>
      <c r="AF12" s="60"/>
      <c r="AG12" s="60">
        <v>95.98</v>
      </c>
      <c r="AH12" s="60"/>
      <c r="AI12" s="60">
        <v>49.4</v>
      </c>
      <c r="AJ12" s="60"/>
      <c r="AK12" s="60">
        <v>54.66</v>
      </c>
      <c r="AL12" s="101">
        <f t="shared" si="0"/>
        <v>73.182500000000005</v>
      </c>
      <c r="AM12" s="101">
        <f t="shared" si="1"/>
        <v>49.4</v>
      </c>
      <c r="AN12" s="61"/>
      <c r="AO12" s="60">
        <v>1003.3</v>
      </c>
      <c r="AP12" s="60"/>
      <c r="AQ12" s="60">
        <v>1004.5</v>
      </c>
      <c r="AR12" s="60"/>
      <c r="AS12" s="60">
        <v>1002.9</v>
      </c>
      <c r="AT12" s="60"/>
      <c r="AU12" s="62">
        <v>1001.1</v>
      </c>
      <c r="AV12" s="84" t="str">
        <f t="shared" si="7"/>
        <v/>
      </c>
      <c r="AW12" s="84">
        <f t="shared" si="8"/>
        <v>0</v>
      </c>
      <c r="AX12" s="84" t="str">
        <f t="shared" si="9"/>
        <v/>
      </c>
      <c r="AY12" s="84">
        <f t="shared" ref="AY12:AY23" si="12">IF(RIGHT(Y12,2)="","",IF(RIGHT(Y12,2)="LG",0,INT(RIGHT(Y12,2))))</f>
        <v>0</v>
      </c>
      <c r="AZ12" s="84" t="str">
        <f t="shared" ref="AZ12:AZ23" si="13">IF(RIGHT(Z12,2)="","",IF(RIGHT(Z12,2)="LG",0,INT(RIGHT(Z12,2))))</f>
        <v/>
      </c>
      <c r="BA12" s="84">
        <f t="shared" ref="BA12:BA23" si="14">IF(RIGHT(AA12,2)="","",IF(RIGHT(AA12,2)="LG",0,INT(RIGHT(AA12,2))))</f>
        <v>1</v>
      </c>
      <c r="BB12" s="84" t="str">
        <f t="shared" ref="BB12:BB23" si="15">IF(RIGHT(AB12,2)="","",IF(RIGHT(AB12,2)="LG",0,INT(RIGHT(AB12,2))))</f>
        <v/>
      </c>
      <c r="BC12" s="84">
        <f t="shared" ref="BC12:BC23" si="16">IF(RIGHT(AC12,2)="","",IF(RIGHT(AC12,2)="LG",0,INT(RIGHT(AC12,2))))</f>
        <v>0</v>
      </c>
      <c r="BD12" s="84" t="str">
        <f t="shared" ref="BD12:BD23" si="17">IF(COUNT(AV12:BC12)=0,"",IF(MAX(AV12:BC12)=0,"LG",IF(MAX(AV12:BC12)=0,"",INDEX(V12:AC12,1,MATCH(MAX(AV12:BC12),AV12:BC12,0)))))</f>
        <v>S01</v>
      </c>
      <c r="BE12" s="179" t="s">
        <v>288</v>
      </c>
      <c r="BF12" s="183">
        <v>1</v>
      </c>
      <c r="BG12" s="114">
        <f t="shared" si="4"/>
        <v>28.1</v>
      </c>
      <c r="BH12" s="115">
        <f t="shared" si="5"/>
        <v>35.15</v>
      </c>
      <c r="BI12" s="465"/>
      <c r="BJ12" s="466" t="s">
        <v>309</v>
      </c>
      <c r="BK12" s="466"/>
      <c r="BL12" s="466" t="s">
        <v>296</v>
      </c>
      <c r="BM12" s="466"/>
      <c r="BN12" s="466" t="s">
        <v>310</v>
      </c>
      <c r="BO12" s="466"/>
      <c r="BP12" s="467" t="s">
        <v>321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30.2</v>
      </c>
      <c r="F13" s="51">
        <v>28.1</v>
      </c>
      <c r="G13" s="51">
        <v>27</v>
      </c>
      <c r="H13" s="51">
        <v>26.8</v>
      </c>
      <c r="I13" s="51">
        <v>34.1</v>
      </c>
      <c r="J13" s="51">
        <v>36.5</v>
      </c>
      <c r="K13" s="51">
        <v>37.700000000000003</v>
      </c>
      <c r="L13" s="51">
        <v>34.299999999999997</v>
      </c>
      <c r="M13" s="88">
        <f t="shared" si="6"/>
        <v>31.837499999999999</v>
      </c>
      <c r="N13" s="51">
        <v>26.4</v>
      </c>
      <c r="O13" s="76">
        <v>37.799999999999997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323</v>
      </c>
      <c r="AA13" s="41" t="s">
        <v>302</v>
      </c>
      <c r="AB13" s="41" t="s">
        <v>284</v>
      </c>
      <c r="AC13" s="37" t="s">
        <v>284</v>
      </c>
      <c r="AD13" s="52">
        <v>79.69</v>
      </c>
      <c r="AE13" s="52">
        <v>86.84</v>
      </c>
      <c r="AF13" s="52">
        <v>89.37</v>
      </c>
      <c r="AG13" s="52">
        <v>87.24</v>
      </c>
      <c r="AH13" s="52">
        <v>57.77</v>
      </c>
      <c r="AI13" s="52">
        <v>47.93</v>
      </c>
      <c r="AJ13" s="52">
        <v>45.99</v>
      </c>
      <c r="AK13" s="52">
        <v>53.16</v>
      </c>
      <c r="AL13" s="54">
        <f t="shared" si="0"/>
        <v>68.498750000000001</v>
      </c>
      <c r="AM13" s="54">
        <f t="shared" si="1"/>
        <v>45.99</v>
      </c>
      <c r="AN13" s="55">
        <v>1002.3</v>
      </c>
      <c r="AO13" s="52">
        <v>1003.3</v>
      </c>
      <c r="AP13" s="52">
        <v>1002.5</v>
      </c>
      <c r="AQ13" s="52">
        <v>1004.3</v>
      </c>
      <c r="AR13" s="52">
        <v>1005.2</v>
      </c>
      <c r="AS13" s="52">
        <v>1003.6</v>
      </c>
      <c r="AT13" s="52">
        <v>1000.8</v>
      </c>
      <c r="AU13" s="56">
        <v>1000.4</v>
      </c>
      <c r="AV13" s="51">
        <f t="shared" si="7"/>
        <v>0</v>
      </c>
      <c r="AW13" s="51">
        <f t="shared" si="8"/>
        <v>0</v>
      </c>
      <c r="AX13" s="51">
        <f t="shared" si="9"/>
        <v>0</v>
      </c>
      <c r="AY13" s="51">
        <f t="shared" si="12"/>
        <v>0</v>
      </c>
      <c r="AZ13" s="51">
        <f t="shared" si="13"/>
        <v>1</v>
      </c>
      <c r="BA13" s="51">
        <f t="shared" si="14"/>
        <v>1</v>
      </c>
      <c r="BB13" s="51">
        <f t="shared" si="15"/>
        <v>0</v>
      </c>
      <c r="BC13" s="51">
        <f t="shared" si="16"/>
        <v>0</v>
      </c>
      <c r="BD13" s="51" t="str">
        <f t="shared" si="17"/>
        <v>W01</v>
      </c>
      <c r="BE13" s="177" t="s">
        <v>317</v>
      </c>
      <c r="BF13" s="181">
        <v>1</v>
      </c>
      <c r="BG13" s="114">
        <f t="shared" si="4"/>
        <v>28.024999999999999</v>
      </c>
      <c r="BH13" s="115">
        <f t="shared" si="5"/>
        <v>35.65</v>
      </c>
      <c r="BI13" s="450" t="s">
        <v>289</v>
      </c>
      <c r="BJ13" s="451" t="s">
        <v>310</v>
      </c>
      <c r="BK13" s="451" t="s">
        <v>321</v>
      </c>
      <c r="BL13" s="451" t="s">
        <v>312</v>
      </c>
      <c r="BM13" s="451" t="s">
        <v>332</v>
      </c>
      <c r="BN13" s="451" t="s">
        <v>310</v>
      </c>
      <c r="BO13" s="451" t="s">
        <v>321</v>
      </c>
      <c r="BP13" s="452" t="s">
        <v>310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29.7</v>
      </c>
      <c r="G14" s="51"/>
      <c r="H14" s="51">
        <v>28.4</v>
      </c>
      <c r="I14" s="51"/>
      <c r="J14" s="51">
        <v>36.5</v>
      </c>
      <c r="K14" s="51"/>
      <c r="L14" s="51">
        <v>35.299999999999997</v>
      </c>
      <c r="M14" s="88">
        <f t="shared" si="6"/>
        <v>32.474999999999994</v>
      </c>
      <c r="N14" s="51">
        <v>27.8</v>
      </c>
      <c r="O14" s="76">
        <v>38.200000000000003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313</v>
      </c>
      <c r="AB14" s="41"/>
      <c r="AC14" s="37" t="s">
        <v>284</v>
      </c>
      <c r="AD14" s="52"/>
      <c r="AE14" s="52">
        <v>90.62</v>
      </c>
      <c r="AF14" s="52"/>
      <c r="AG14" s="52">
        <v>88.95</v>
      </c>
      <c r="AH14" s="52"/>
      <c r="AI14" s="52">
        <v>54.66</v>
      </c>
      <c r="AJ14" s="52"/>
      <c r="AK14" s="52">
        <v>59.79</v>
      </c>
      <c r="AL14" s="54">
        <f t="shared" si="0"/>
        <v>73.504999999999995</v>
      </c>
      <c r="AM14" s="54">
        <f t="shared" si="1"/>
        <v>54.66</v>
      </c>
      <c r="AN14" s="55"/>
      <c r="AO14" s="52">
        <v>1003.2</v>
      </c>
      <c r="AP14" s="52"/>
      <c r="AQ14" s="52">
        <v>1005.3</v>
      </c>
      <c r="AR14" s="52"/>
      <c r="AS14" s="52">
        <v>1002.9</v>
      </c>
      <c r="AT14" s="52"/>
      <c r="AU14" s="56">
        <v>1000.8</v>
      </c>
      <c r="AV14" s="51" t="str">
        <f t="shared" si="7"/>
        <v/>
      </c>
      <c r="AW14" s="51">
        <f t="shared" si="8"/>
        <v>0</v>
      </c>
      <c r="AX14" s="51" t="str">
        <f t="shared" si="9"/>
        <v/>
      </c>
      <c r="AY14" s="51">
        <f t="shared" si="12"/>
        <v>0</v>
      </c>
      <c r="AZ14" s="51" t="str">
        <f t="shared" si="13"/>
        <v/>
      </c>
      <c r="BA14" s="51">
        <f t="shared" si="14"/>
        <v>2</v>
      </c>
      <c r="BB14" s="51" t="str">
        <f t="shared" si="15"/>
        <v/>
      </c>
      <c r="BC14" s="51">
        <f t="shared" si="16"/>
        <v>0</v>
      </c>
      <c r="BD14" s="51" t="str">
        <f t="shared" si="17"/>
        <v>SW02</v>
      </c>
      <c r="BE14" s="177" t="s">
        <v>297</v>
      </c>
      <c r="BF14" s="181">
        <v>2</v>
      </c>
      <c r="BG14" s="114">
        <f t="shared" si="4"/>
        <v>29.049999999999997</v>
      </c>
      <c r="BH14" s="115">
        <f t="shared" si="5"/>
        <v>35.9</v>
      </c>
      <c r="BI14" s="450"/>
      <c r="BJ14" s="451" t="s">
        <v>287</v>
      </c>
      <c r="BK14" s="451"/>
      <c r="BL14" s="451" t="s">
        <v>296</v>
      </c>
      <c r="BM14" s="451"/>
      <c r="BN14" s="451" t="s">
        <v>332</v>
      </c>
      <c r="BO14" s="451"/>
      <c r="BP14" s="452" t="s">
        <v>296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30.1</v>
      </c>
      <c r="G15" s="51"/>
      <c r="H15" s="51">
        <v>27.8</v>
      </c>
      <c r="I15" s="51"/>
      <c r="J15" s="51">
        <v>37.299999999999997</v>
      </c>
      <c r="K15" s="51"/>
      <c r="L15" s="51">
        <v>34.9</v>
      </c>
      <c r="M15" s="88">
        <f t="shared" si="6"/>
        <v>32.524999999999999</v>
      </c>
      <c r="N15" s="51">
        <v>27.2</v>
      </c>
      <c r="O15" s="76">
        <v>38.200000000000003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313</v>
      </c>
      <c r="AB15" s="41"/>
      <c r="AC15" s="37" t="s">
        <v>284</v>
      </c>
      <c r="AD15" s="52"/>
      <c r="AE15" s="52">
        <v>83.52</v>
      </c>
      <c r="AF15" s="52"/>
      <c r="AG15" s="52">
        <v>87.33</v>
      </c>
      <c r="AH15" s="52"/>
      <c r="AI15" s="52">
        <v>49.9</v>
      </c>
      <c r="AJ15" s="52"/>
      <c r="AK15" s="52">
        <v>57.96</v>
      </c>
      <c r="AL15" s="54">
        <f t="shared" si="0"/>
        <v>69.677499999999995</v>
      </c>
      <c r="AM15" s="54">
        <f t="shared" si="1"/>
        <v>49.9</v>
      </c>
      <c r="AN15" s="55"/>
      <c r="AO15" s="52">
        <v>1000.8</v>
      </c>
      <c r="AP15" s="52"/>
      <c r="AQ15" s="52">
        <v>1000.9</v>
      </c>
      <c r="AR15" s="52"/>
      <c r="AS15" s="52">
        <v>1001.3</v>
      </c>
      <c r="AT15" s="52"/>
      <c r="AU15" s="56">
        <v>998.5</v>
      </c>
      <c r="AV15" s="51" t="str">
        <f t="shared" si="7"/>
        <v/>
      </c>
      <c r="AW15" s="51">
        <f t="shared" si="8"/>
        <v>0</v>
      </c>
      <c r="AX15" s="51" t="str">
        <f t="shared" si="9"/>
        <v/>
      </c>
      <c r="AY15" s="51">
        <f t="shared" si="12"/>
        <v>0</v>
      </c>
      <c r="AZ15" s="51" t="str">
        <f t="shared" si="13"/>
        <v/>
      </c>
      <c r="BA15" s="51">
        <f t="shared" si="14"/>
        <v>2</v>
      </c>
      <c r="BB15" s="51" t="str">
        <f t="shared" si="15"/>
        <v/>
      </c>
      <c r="BC15" s="51">
        <f t="shared" si="16"/>
        <v>0</v>
      </c>
      <c r="BD15" s="51" t="str">
        <f t="shared" si="17"/>
        <v>SW02</v>
      </c>
      <c r="BE15" s="177" t="s">
        <v>297</v>
      </c>
      <c r="BF15" s="181">
        <v>2</v>
      </c>
      <c r="BG15" s="114">
        <f t="shared" si="4"/>
        <v>28.950000000000003</v>
      </c>
      <c r="BH15" s="115">
        <f t="shared" si="5"/>
        <v>36.099999999999994</v>
      </c>
      <c r="BI15" s="450"/>
      <c r="BJ15" s="451" t="s">
        <v>310</v>
      </c>
      <c r="BK15" s="451"/>
      <c r="BL15" s="451" t="s">
        <v>296</v>
      </c>
      <c r="BM15" s="451"/>
      <c r="BN15" s="451" t="s">
        <v>296</v>
      </c>
      <c r="BO15" s="451"/>
      <c r="BP15" s="452" t="s">
        <v>296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30</v>
      </c>
      <c r="G16" s="51"/>
      <c r="H16" s="51">
        <v>28.9</v>
      </c>
      <c r="I16" s="51"/>
      <c r="J16" s="51">
        <v>37.4</v>
      </c>
      <c r="K16" s="51"/>
      <c r="L16" s="51">
        <v>35.299999999999997</v>
      </c>
      <c r="M16" s="88">
        <f t="shared" si="6"/>
        <v>32.9</v>
      </c>
      <c r="N16" s="51">
        <v>27.2</v>
      </c>
      <c r="O16" s="76">
        <v>38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311</v>
      </c>
      <c r="X16" s="41"/>
      <c r="Y16" s="41" t="s">
        <v>328</v>
      </c>
      <c r="Z16" s="41"/>
      <c r="AA16" s="41" t="s">
        <v>315</v>
      </c>
      <c r="AB16" s="41"/>
      <c r="AC16" s="37" t="s">
        <v>298</v>
      </c>
      <c r="AD16" s="52"/>
      <c r="AE16" s="52">
        <v>80.14</v>
      </c>
      <c r="AF16" s="52"/>
      <c r="AG16" s="52">
        <v>81.92</v>
      </c>
      <c r="AH16" s="52"/>
      <c r="AI16" s="52">
        <v>46.74</v>
      </c>
      <c r="AJ16" s="52"/>
      <c r="AK16" s="52">
        <v>50.29</v>
      </c>
      <c r="AL16" s="54">
        <f t="shared" si="0"/>
        <v>64.772500000000008</v>
      </c>
      <c r="AM16" s="54">
        <f t="shared" si="1"/>
        <v>46.74</v>
      </c>
      <c r="AN16" s="55"/>
      <c r="AO16" s="52">
        <v>1003.6</v>
      </c>
      <c r="AP16" s="52"/>
      <c r="AQ16" s="52">
        <v>1004.6</v>
      </c>
      <c r="AR16" s="52"/>
      <c r="AS16" s="52">
        <v>1004.7</v>
      </c>
      <c r="AT16" s="52"/>
      <c r="AU16" s="56">
        <v>1001.3</v>
      </c>
      <c r="AV16" s="51" t="str">
        <f t="shared" si="7"/>
        <v/>
      </c>
      <c r="AW16" s="51">
        <f t="shared" si="8"/>
        <v>1</v>
      </c>
      <c r="AX16" s="51" t="str">
        <f t="shared" si="9"/>
        <v/>
      </c>
      <c r="AY16" s="51">
        <f t="shared" si="12"/>
        <v>1</v>
      </c>
      <c r="AZ16" s="51" t="str">
        <f t="shared" si="13"/>
        <v/>
      </c>
      <c r="BA16" s="51">
        <f t="shared" si="14"/>
        <v>3</v>
      </c>
      <c r="BB16" s="51" t="str">
        <f t="shared" si="15"/>
        <v/>
      </c>
      <c r="BC16" s="51">
        <f t="shared" si="16"/>
        <v>2</v>
      </c>
      <c r="BD16" s="51" t="str">
        <f t="shared" si="17"/>
        <v>SSW03</v>
      </c>
      <c r="BE16" s="177" t="s">
        <v>299</v>
      </c>
      <c r="BF16" s="181">
        <v>3</v>
      </c>
      <c r="BG16" s="114">
        <f t="shared" si="4"/>
        <v>29.45</v>
      </c>
      <c r="BH16" s="115">
        <f t="shared" si="5"/>
        <v>36.349999999999994</v>
      </c>
      <c r="BI16" s="450"/>
      <c r="BJ16" s="451" t="s">
        <v>312</v>
      </c>
      <c r="BK16" s="451"/>
      <c r="BL16" s="451" t="s">
        <v>293</v>
      </c>
      <c r="BM16" s="451"/>
      <c r="BN16" s="451" t="s">
        <v>310</v>
      </c>
      <c r="BO16" s="451"/>
      <c r="BP16" s="452" t="s">
        <v>321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31.5</v>
      </c>
      <c r="F17" s="51">
        <v>30.3</v>
      </c>
      <c r="G17" s="51">
        <v>29.8</v>
      </c>
      <c r="H17" s="51">
        <v>30.4</v>
      </c>
      <c r="I17" s="51">
        <v>34.5</v>
      </c>
      <c r="J17" s="51">
        <v>37.299999999999997</v>
      </c>
      <c r="K17" s="51">
        <v>38</v>
      </c>
      <c r="L17" s="51">
        <v>33.200000000000003</v>
      </c>
      <c r="M17" s="88">
        <f t="shared" si="6"/>
        <v>33.125</v>
      </c>
      <c r="N17" s="51">
        <v>29.2</v>
      </c>
      <c r="O17" s="76">
        <v>38.1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290</v>
      </c>
      <c r="W17" s="41" t="s">
        <v>313</v>
      </c>
      <c r="X17" s="41" t="s">
        <v>319</v>
      </c>
      <c r="Y17" s="41" t="s">
        <v>313</v>
      </c>
      <c r="Z17" s="41" t="s">
        <v>333</v>
      </c>
      <c r="AA17" s="41" t="s">
        <v>295</v>
      </c>
      <c r="AB17" s="41" t="s">
        <v>298</v>
      </c>
      <c r="AC17" s="37" t="s">
        <v>307</v>
      </c>
      <c r="AD17" s="52">
        <v>88.16</v>
      </c>
      <c r="AE17" s="52">
        <v>76.930000000000007</v>
      </c>
      <c r="AF17" s="52">
        <v>78.7</v>
      </c>
      <c r="AG17" s="52">
        <v>79.72</v>
      </c>
      <c r="AH17" s="52">
        <v>57.52</v>
      </c>
      <c r="AI17" s="52">
        <v>52.32</v>
      </c>
      <c r="AJ17" s="52">
        <v>51.88</v>
      </c>
      <c r="AK17" s="52">
        <v>79.17</v>
      </c>
      <c r="AL17" s="54">
        <f t="shared" si="0"/>
        <v>70.55</v>
      </c>
      <c r="AM17" s="54">
        <f t="shared" si="1"/>
        <v>51.88</v>
      </c>
      <c r="AN17" s="55">
        <v>1002.2</v>
      </c>
      <c r="AO17" s="52">
        <v>1002</v>
      </c>
      <c r="AP17" s="52">
        <v>1001.6</v>
      </c>
      <c r="AQ17" s="52">
        <v>1003.2</v>
      </c>
      <c r="AR17" s="52">
        <v>1003.7</v>
      </c>
      <c r="AS17" s="52">
        <v>1002.2</v>
      </c>
      <c r="AT17" s="52">
        <v>1000.3</v>
      </c>
      <c r="AU17" s="56">
        <v>1001</v>
      </c>
      <c r="AV17" s="51">
        <f t="shared" si="7"/>
        <v>2</v>
      </c>
      <c r="AW17" s="51">
        <f t="shared" si="8"/>
        <v>2</v>
      </c>
      <c r="AX17" s="51">
        <f t="shared" si="9"/>
        <v>1</v>
      </c>
      <c r="AY17" s="51">
        <f t="shared" si="12"/>
        <v>2</v>
      </c>
      <c r="AZ17" s="51">
        <f t="shared" si="13"/>
        <v>4</v>
      </c>
      <c r="BA17" s="51">
        <f t="shared" si="14"/>
        <v>1</v>
      </c>
      <c r="BB17" s="51">
        <f t="shared" si="15"/>
        <v>2</v>
      </c>
      <c r="BC17" s="51">
        <f t="shared" si="16"/>
        <v>4</v>
      </c>
      <c r="BD17" s="51" t="str">
        <f t="shared" si="17"/>
        <v>SW04</v>
      </c>
      <c r="BE17" s="177" t="s">
        <v>297</v>
      </c>
      <c r="BF17" s="181">
        <v>4</v>
      </c>
      <c r="BG17" s="114">
        <f t="shared" si="4"/>
        <v>30.5</v>
      </c>
      <c r="BH17" s="115">
        <f t="shared" si="5"/>
        <v>35.75</v>
      </c>
      <c r="BI17" s="450" t="s">
        <v>291</v>
      </c>
      <c r="BJ17" s="451" t="s">
        <v>291</v>
      </c>
      <c r="BK17" s="451" t="s">
        <v>322</v>
      </c>
      <c r="BL17" s="451" t="s">
        <v>312</v>
      </c>
      <c r="BM17" s="451" t="s">
        <v>312</v>
      </c>
      <c r="BN17" s="451" t="s">
        <v>340</v>
      </c>
      <c r="BO17" s="451" t="s">
        <v>308</v>
      </c>
      <c r="BP17" s="452" t="s">
        <v>293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31.2</v>
      </c>
      <c r="G18" s="51"/>
      <c r="H18" s="51">
        <v>31.3</v>
      </c>
      <c r="I18" s="51"/>
      <c r="J18" s="51">
        <v>38.6</v>
      </c>
      <c r="K18" s="51"/>
      <c r="L18" s="51">
        <v>35.200000000000003</v>
      </c>
      <c r="M18" s="88">
        <f t="shared" si="6"/>
        <v>34.075000000000003</v>
      </c>
      <c r="N18" s="51">
        <v>30.2</v>
      </c>
      <c r="O18" s="76">
        <v>39.200000000000003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329</v>
      </c>
      <c r="Z18" s="41"/>
      <c r="AA18" s="41" t="s">
        <v>323</v>
      </c>
      <c r="AB18" s="41"/>
      <c r="AC18" s="37" t="s">
        <v>313</v>
      </c>
      <c r="AD18" s="52"/>
      <c r="AE18" s="52">
        <v>70.09</v>
      </c>
      <c r="AF18" s="52"/>
      <c r="AG18" s="52">
        <v>66.44</v>
      </c>
      <c r="AH18" s="52"/>
      <c r="AI18" s="52">
        <v>44.59</v>
      </c>
      <c r="AJ18" s="52"/>
      <c r="AK18" s="52">
        <v>53.7</v>
      </c>
      <c r="AL18" s="54">
        <f t="shared" si="0"/>
        <v>58.704999999999998</v>
      </c>
      <c r="AM18" s="54">
        <f t="shared" si="1"/>
        <v>44.59</v>
      </c>
      <c r="AN18" s="55"/>
      <c r="AO18" s="52">
        <v>1002.2</v>
      </c>
      <c r="AP18" s="52"/>
      <c r="AQ18" s="52">
        <v>1003.4</v>
      </c>
      <c r="AR18" s="52"/>
      <c r="AS18" s="52">
        <v>1003</v>
      </c>
      <c r="AT18" s="52"/>
      <c r="AU18" s="56">
        <v>1001.1</v>
      </c>
      <c r="AV18" s="51" t="str">
        <f t="shared" si="7"/>
        <v/>
      </c>
      <c r="AW18" s="51">
        <f t="shared" si="8"/>
        <v>0</v>
      </c>
      <c r="AX18" s="51" t="str">
        <f t="shared" si="9"/>
        <v/>
      </c>
      <c r="AY18" s="51">
        <f t="shared" si="12"/>
        <v>1</v>
      </c>
      <c r="AZ18" s="51" t="str">
        <f t="shared" si="13"/>
        <v/>
      </c>
      <c r="BA18" s="51">
        <f t="shared" si="14"/>
        <v>1</v>
      </c>
      <c r="BB18" s="51" t="str">
        <f t="shared" si="15"/>
        <v/>
      </c>
      <c r="BC18" s="51">
        <f t="shared" si="16"/>
        <v>2</v>
      </c>
      <c r="BD18" s="51" t="str">
        <f t="shared" si="17"/>
        <v>SW02</v>
      </c>
      <c r="BE18" s="177" t="s">
        <v>297</v>
      </c>
      <c r="BF18" s="181">
        <v>2</v>
      </c>
      <c r="BG18" s="114">
        <f t="shared" si="4"/>
        <v>31.25</v>
      </c>
      <c r="BH18" s="115">
        <f t="shared" si="5"/>
        <v>36.900000000000006</v>
      </c>
      <c r="BI18" s="450"/>
      <c r="BJ18" s="451" t="s">
        <v>312</v>
      </c>
      <c r="BK18" s="451"/>
      <c r="BL18" s="451" t="s">
        <v>312</v>
      </c>
      <c r="BM18" s="451"/>
      <c r="BN18" s="451" t="s">
        <v>321</v>
      </c>
      <c r="BO18" s="451"/>
      <c r="BP18" s="452" t="s">
        <v>310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30.2</v>
      </c>
      <c r="F19" s="51">
        <v>30.1</v>
      </c>
      <c r="G19" s="51">
        <v>29.1</v>
      </c>
      <c r="H19" s="51">
        <v>29.4</v>
      </c>
      <c r="I19" s="51">
        <v>33.4</v>
      </c>
      <c r="J19" s="51">
        <v>35.4</v>
      </c>
      <c r="K19" s="51">
        <v>36.4</v>
      </c>
      <c r="L19" s="51">
        <v>31.4</v>
      </c>
      <c r="M19" s="88">
        <f t="shared" si="6"/>
        <v>31.925000000000004</v>
      </c>
      <c r="N19" s="51">
        <v>28.9</v>
      </c>
      <c r="O19" s="76">
        <v>37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292</v>
      </c>
      <c r="W19" s="41" t="s">
        <v>300</v>
      </c>
      <c r="X19" s="41" t="s">
        <v>286</v>
      </c>
      <c r="Y19" s="41" t="s">
        <v>330</v>
      </c>
      <c r="Z19" s="41" t="s">
        <v>334</v>
      </c>
      <c r="AA19" s="41" t="s">
        <v>307</v>
      </c>
      <c r="AB19" s="41" t="s">
        <v>345</v>
      </c>
      <c r="AC19" s="37" t="s">
        <v>350</v>
      </c>
      <c r="AD19" s="52">
        <v>90.13</v>
      </c>
      <c r="AE19" s="52">
        <v>83.52</v>
      </c>
      <c r="AF19" s="52">
        <v>83.41</v>
      </c>
      <c r="AG19" s="52">
        <v>86.96</v>
      </c>
      <c r="AH19" s="52">
        <v>69.260000000000005</v>
      </c>
      <c r="AI19" s="52">
        <v>61.61</v>
      </c>
      <c r="AJ19" s="52">
        <v>57.96</v>
      </c>
      <c r="AK19" s="52">
        <v>84.16</v>
      </c>
      <c r="AL19" s="54">
        <f t="shared" si="0"/>
        <v>77.126249999999985</v>
      </c>
      <c r="AM19" s="54">
        <f t="shared" si="1"/>
        <v>57.96</v>
      </c>
      <c r="AN19" s="55">
        <v>1003.2</v>
      </c>
      <c r="AO19" s="52">
        <v>1004.3</v>
      </c>
      <c r="AP19" s="52">
        <v>1003.7</v>
      </c>
      <c r="AQ19" s="52">
        <v>1004</v>
      </c>
      <c r="AR19" s="52">
        <v>1005.8</v>
      </c>
      <c r="AS19" s="52">
        <v>1005.2</v>
      </c>
      <c r="AT19" s="52">
        <v>1003.1</v>
      </c>
      <c r="AU19" s="56">
        <v>1002.5</v>
      </c>
      <c r="AV19" s="51">
        <f t="shared" si="7"/>
        <v>2</v>
      </c>
      <c r="AW19" s="51">
        <f t="shared" si="8"/>
        <v>4</v>
      </c>
      <c r="AX19" s="51">
        <f t="shared" si="9"/>
        <v>4</v>
      </c>
      <c r="AY19" s="51">
        <f t="shared" si="12"/>
        <v>3</v>
      </c>
      <c r="AZ19" s="51">
        <f t="shared" si="13"/>
        <v>5</v>
      </c>
      <c r="BA19" s="51">
        <f t="shared" si="14"/>
        <v>4</v>
      </c>
      <c r="BB19" s="51">
        <f t="shared" si="15"/>
        <v>5</v>
      </c>
      <c r="BC19" s="51">
        <f t="shared" si="16"/>
        <v>7</v>
      </c>
      <c r="BD19" s="51" t="str">
        <f t="shared" si="17"/>
        <v>SSE07</v>
      </c>
      <c r="BE19" s="177" t="s">
        <v>294</v>
      </c>
      <c r="BF19" s="181">
        <v>7</v>
      </c>
      <c r="BG19" s="114">
        <f t="shared" si="4"/>
        <v>29.700000000000003</v>
      </c>
      <c r="BH19" s="115">
        <f t="shared" si="5"/>
        <v>34.15</v>
      </c>
      <c r="BI19" s="450" t="s">
        <v>293</v>
      </c>
      <c r="BJ19" s="451" t="s">
        <v>312</v>
      </c>
      <c r="BK19" s="451" t="s">
        <v>312</v>
      </c>
      <c r="BL19" s="451" t="s">
        <v>293</v>
      </c>
      <c r="BM19" s="451" t="s">
        <v>293</v>
      </c>
      <c r="BN19" s="451" t="s">
        <v>321</v>
      </c>
      <c r="BO19" s="451" t="s">
        <v>293</v>
      </c>
      <c r="BP19" s="452" t="s">
        <v>332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32.4</v>
      </c>
      <c r="F20" s="81">
        <v>31.5</v>
      </c>
      <c r="G20" s="81">
        <v>30.4</v>
      </c>
      <c r="H20" s="81">
        <v>31.9</v>
      </c>
      <c r="I20" s="81">
        <v>35.9</v>
      </c>
      <c r="J20" s="81">
        <v>37.200000000000003</v>
      </c>
      <c r="K20" s="81">
        <v>37.700000000000003</v>
      </c>
      <c r="L20" s="81">
        <v>33.9</v>
      </c>
      <c r="M20" s="306">
        <f t="shared" si="6"/>
        <v>33.862499999999997</v>
      </c>
      <c r="N20" s="81">
        <v>30</v>
      </c>
      <c r="O20" s="82">
        <v>38.4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284</v>
      </c>
      <c r="W20" s="63" t="s">
        <v>284</v>
      </c>
      <c r="X20" s="63" t="s">
        <v>319</v>
      </c>
      <c r="Y20" s="63" t="s">
        <v>305</v>
      </c>
      <c r="Z20" s="63" t="s">
        <v>316</v>
      </c>
      <c r="AA20" s="63" t="s">
        <v>337</v>
      </c>
      <c r="AB20" s="63" t="s">
        <v>326</v>
      </c>
      <c r="AC20" s="65" t="s">
        <v>351</v>
      </c>
      <c r="AD20" s="66">
        <v>71.150000000000006</v>
      </c>
      <c r="AE20" s="66">
        <v>73.55</v>
      </c>
      <c r="AF20" s="66">
        <v>76.040000000000006</v>
      </c>
      <c r="AG20" s="66">
        <v>69.81</v>
      </c>
      <c r="AH20" s="66">
        <v>52.92</v>
      </c>
      <c r="AI20" s="66">
        <v>47.54</v>
      </c>
      <c r="AJ20" s="66">
        <v>46.54</v>
      </c>
      <c r="AK20" s="66">
        <v>64.25</v>
      </c>
      <c r="AL20" s="99">
        <f t="shared" si="0"/>
        <v>62.725000000000009</v>
      </c>
      <c r="AM20" s="99">
        <f t="shared" si="1"/>
        <v>46.54</v>
      </c>
      <c r="AN20" s="67">
        <v>1001.9</v>
      </c>
      <c r="AO20" s="66">
        <v>1001.7</v>
      </c>
      <c r="AP20" s="66">
        <v>1001.6</v>
      </c>
      <c r="AQ20" s="66">
        <v>1003.7</v>
      </c>
      <c r="AR20" s="66">
        <v>1004.1</v>
      </c>
      <c r="AS20" s="66">
        <v>1002.7</v>
      </c>
      <c r="AT20" s="66">
        <v>1000.7</v>
      </c>
      <c r="AU20" s="68">
        <v>1001.9</v>
      </c>
      <c r="AV20" s="81">
        <f t="shared" si="7"/>
        <v>0</v>
      </c>
      <c r="AW20" s="81">
        <f t="shared" si="8"/>
        <v>0</v>
      </c>
      <c r="AX20" s="81">
        <f t="shared" si="9"/>
        <v>1</v>
      </c>
      <c r="AY20" s="81">
        <f t="shared" si="12"/>
        <v>1</v>
      </c>
      <c r="AZ20" s="81">
        <f t="shared" si="13"/>
        <v>3</v>
      </c>
      <c r="BA20" s="81">
        <f t="shared" si="14"/>
        <v>3</v>
      </c>
      <c r="BB20" s="81">
        <f t="shared" si="15"/>
        <v>2</v>
      </c>
      <c r="BC20" s="81">
        <f t="shared" si="16"/>
        <v>2</v>
      </c>
      <c r="BD20" s="81" t="str">
        <f t="shared" si="17"/>
        <v>W03</v>
      </c>
      <c r="BE20" s="178" t="s">
        <v>317</v>
      </c>
      <c r="BF20" s="182">
        <v>3</v>
      </c>
      <c r="BG20" s="114">
        <f t="shared" si="4"/>
        <v>31.549999999999997</v>
      </c>
      <c r="BH20" s="115">
        <f t="shared" si="5"/>
        <v>36.174999999999997</v>
      </c>
      <c r="BI20" s="462" t="s">
        <v>285</v>
      </c>
      <c r="BJ20" s="463" t="s">
        <v>285</v>
      </c>
      <c r="BK20" s="463" t="s">
        <v>291</v>
      </c>
      <c r="BL20" s="463" t="s">
        <v>296</v>
      </c>
      <c r="BM20" s="463" t="s">
        <v>296</v>
      </c>
      <c r="BN20" s="463" t="s">
        <v>322</v>
      </c>
      <c r="BO20" s="463" t="s">
        <v>285</v>
      </c>
      <c r="BP20" s="464" t="s">
        <v>325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31.1</v>
      </c>
      <c r="F21" s="84">
        <v>30</v>
      </c>
      <c r="G21" s="84">
        <v>28.5</v>
      </c>
      <c r="H21" s="84">
        <v>30.1</v>
      </c>
      <c r="I21" s="84">
        <v>34.700000000000003</v>
      </c>
      <c r="J21" s="84">
        <v>36.6</v>
      </c>
      <c r="K21" s="84">
        <v>37</v>
      </c>
      <c r="L21" s="84">
        <v>34.700000000000003</v>
      </c>
      <c r="M21" s="88">
        <f t="shared" si="6"/>
        <v>32.837499999999999</v>
      </c>
      <c r="N21" s="84">
        <v>28.6</v>
      </c>
      <c r="O21" s="85">
        <v>37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295</v>
      </c>
      <c r="W21" s="57" t="s">
        <v>284</v>
      </c>
      <c r="X21" s="57" t="s">
        <v>323</v>
      </c>
      <c r="Y21" s="57" t="s">
        <v>323</v>
      </c>
      <c r="Z21" s="57" t="s">
        <v>327</v>
      </c>
      <c r="AA21" s="57" t="s">
        <v>341</v>
      </c>
      <c r="AB21" s="57" t="s">
        <v>346</v>
      </c>
      <c r="AC21" s="59" t="s">
        <v>290</v>
      </c>
      <c r="AD21" s="60">
        <v>77.959999999999994</v>
      </c>
      <c r="AE21" s="60">
        <v>74.63</v>
      </c>
      <c r="AF21" s="60">
        <v>77.12</v>
      </c>
      <c r="AG21" s="60">
        <v>79.209999999999994</v>
      </c>
      <c r="AH21" s="60">
        <v>54.88</v>
      </c>
      <c r="AI21" s="60">
        <v>51.84</v>
      </c>
      <c r="AJ21" s="60">
        <v>45.81</v>
      </c>
      <c r="AK21" s="60">
        <v>52.94</v>
      </c>
      <c r="AL21" s="101">
        <f t="shared" si="0"/>
        <v>64.298749999999998</v>
      </c>
      <c r="AM21" s="101">
        <f t="shared" si="1"/>
        <v>45.81</v>
      </c>
      <c r="AN21" s="61">
        <v>1001.6</v>
      </c>
      <c r="AO21" s="60">
        <v>1001.6</v>
      </c>
      <c r="AP21" s="60">
        <v>1001.1</v>
      </c>
      <c r="AQ21" s="60">
        <v>1002.5</v>
      </c>
      <c r="AR21" s="60">
        <v>1003.8</v>
      </c>
      <c r="AS21" s="60">
        <v>1002.7</v>
      </c>
      <c r="AT21" s="60">
        <v>1000.6</v>
      </c>
      <c r="AU21" s="62">
        <v>1000.4</v>
      </c>
      <c r="AV21" s="84">
        <f t="shared" si="7"/>
        <v>1</v>
      </c>
      <c r="AW21" s="84">
        <f t="shared" si="8"/>
        <v>0</v>
      </c>
      <c r="AX21" s="84">
        <f t="shared" si="9"/>
        <v>1</v>
      </c>
      <c r="AY21" s="84">
        <f t="shared" si="12"/>
        <v>1</v>
      </c>
      <c r="AZ21" s="84">
        <f t="shared" si="13"/>
        <v>2</v>
      </c>
      <c r="BA21" s="84">
        <f t="shared" si="14"/>
        <v>3</v>
      </c>
      <c r="BB21" s="84">
        <f t="shared" si="15"/>
        <v>3</v>
      </c>
      <c r="BC21" s="84">
        <f t="shared" si="16"/>
        <v>2</v>
      </c>
      <c r="BD21" s="84" t="str">
        <f t="shared" si="17"/>
        <v>NW03</v>
      </c>
      <c r="BE21" s="179" t="s">
        <v>342</v>
      </c>
      <c r="BF21" s="183">
        <v>3</v>
      </c>
      <c r="BG21" s="110">
        <f t="shared" si="4"/>
        <v>29.924999999999997</v>
      </c>
      <c r="BH21" s="111">
        <f t="shared" si="5"/>
        <v>35.75</v>
      </c>
      <c r="BI21" s="450" t="s">
        <v>296</v>
      </c>
      <c r="BJ21" s="451" t="s">
        <v>314</v>
      </c>
      <c r="BK21" s="451" t="s">
        <v>309</v>
      </c>
      <c r="BL21" s="451" t="s">
        <v>331</v>
      </c>
      <c r="BM21" s="451" t="s">
        <v>289</v>
      </c>
      <c r="BN21" s="451" t="s">
        <v>306</v>
      </c>
      <c r="BO21" s="451" t="s">
        <v>321</v>
      </c>
      <c r="BP21" s="452" t="s">
        <v>296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32</v>
      </c>
      <c r="F22" s="51">
        <v>31.5</v>
      </c>
      <c r="G22" s="51">
        <v>31</v>
      </c>
      <c r="H22" s="51">
        <v>31.3</v>
      </c>
      <c r="I22" s="51">
        <v>34.799999999999997</v>
      </c>
      <c r="J22" s="51">
        <v>37</v>
      </c>
      <c r="K22" s="51">
        <v>37.700000000000003</v>
      </c>
      <c r="L22" s="51">
        <v>34.6</v>
      </c>
      <c r="M22" s="88">
        <f t="shared" si="6"/>
        <v>33.737500000000004</v>
      </c>
      <c r="N22" s="51">
        <v>30.2</v>
      </c>
      <c r="O22" s="76">
        <v>39.200000000000003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298</v>
      </c>
      <c r="W22" s="41" t="s">
        <v>315</v>
      </c>
      <c r="X22" s="41" t="s">
        <v>298</v>
      </c>
      <c r="Y22" s="41" t="s">
        <v>315</v>
      </c>
      <c r="Z22" s="41" t="s">
        <v>319</v>
      </c>
      <c r="AA22" s="41" t="s">
        <v>323</v>
      </c>
      <c r="AB22" s="41" t="s">
        <v>316</v>
      </c>
      <c r="AC22" s="37" t="s">
        <v>319</v>
      </c>
      <c r="AD22" s="52">
        <v>63.09</v>
      </c>
      <c r="AE22" s="52">
        <v>59.65</v>
      </c>
      <c r="AF22" s="52">
        <v>76.58</v>
      </c>
      <c r="AG22" s="52">
        <v>62.19</v>
      </c>
      <c r="AH22" s="52">
        <v>52.33</v>
      </c>
      <c r="AI22" s="52">
        <v>47.21</v>
      </c>
      <c r="AJ22" s="52">
        <v>42.52</v>
      </c>
      <c r="AK22" s="52">
        <v>51.65</v>
      </c>
      <c r="AL22" s="54">
        <f t="shared" si="0"/>
        <v>56.902499999999989</v>
      </c>
      <c r="AM22" s="54">
        <f t="shared" si="1"/>
        <v>42.52</v>
      </c>
      <c r="AN22" s="55">
        <v>1001.7</v>
      </c>
      <c r="AO22" s="52">
        <v>1002.4</v>
      </c>
      <c r="AP22" s="52">
        <v>1001.7</v>
      </c>
      <c r="AQ22" s="52">
        <v>1002.7</v>
      </c>
      <c r="AR22" s="52">
        <v>1003.7</v>
      </c>
      <c r="AS22" s="52">
        <v>1002.8</v>
      </c>
      <c r="AT22" s="52">
        <v>1000.9</v>
      </c>
      <c r="AU22" s="56">
        <v>1000.8</v>
      </c>
      <c r="AV22" s="51">
        <f t="shared" si="7"/>
        <v>2</v>
      </c>
      <c r="AW22" s="51">
        <f t="shared" si="8"/>
        <v>3</v>
      </c>
      <c r="AX22" s="51">
        <f t="shared" si="9"/>
        <v>2</v>
      </c>
      <c r="AY22" s="51">
        <f t="shared" si="12"/>
        <v>3</v>
      </c>
      <c r="AZ22" s="51">
        <f t="shared" si="13"/>
        <v>1</v>
      </c>
      <c r="BA22" s="51">
        <f t="shared" si="14"/>
        <v>1</v>
      </c>
      <c r="BB22" s="51">
        <f t="shared" si="15"/>
        <v>3</v>
      </c>
      <c r="BC22" s="51">
        <f t="shared" si="16"/>
        <v>1</v>
      </c>
      <c r="BD22" s="51" t="str">
        <f t="shared" si="17"/>
        <v>SSW03</v>
      </c>
      <c r="BE22" s="177" t="s">
        <v>299</v>
      </c>
      <c r="BF22" s="181">
        <v>3</v>
      </c>
      <c r="BG22" s="114">
        <f t="shared" si="4"/>
        <v>31.45</v>
      </c>
      <c r="BH22" s="115">
        <f t="shared" si="5"/>
        <v>36.024999999999999</v>
      </c>
      <c r="BI22" s="450" t="s">
        <v>285</v>
      </c>
      <c r="BJ22" s="451" t="s">
        <v>285</v>
      </c>
      <c r="BK22" s="451" t="s">
        <v>287</v>
      </c>
      <c r="BL22" s="451" t="s">
        <v>322</v>
      </c>
      <c r="BM22" s="451" t="s">
        <v>325</v>
      </c>
      <c r="BN22" s="451" t="s">
        <v>287</v>
      </c>
      <c r="BO22" s="451" t="s">
        <v>306</v>
      </c>
      <c r="BP22" s="452" t="s">
        <v>312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31.8</v>
      </c>
      <c r="G23" s="51"/>
      <c r="H23" s="51">
        <v>31.9</v>
      </c>
      <c r="I23" s="51"/>
      <c r="J23" s="51">
        <v>38.1</v>
      </c>
      <c r="K23" s="51"/>
      <c r="L23" s="51">
        <v>34.9</v>
      </c>
      <c r="M23" s="88">
        <f t="shared" si="6"/>
        <v>34.175000000000004</v>
      </c>
      <c r="N23" s="51">
        <v>31.2</v>
      </c>
      <c r="O23" s="76">
        <v>39.4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298</v>
      </c>
      <c r="X23" s="41"/>
      <c r="Y23" s="41" t="s">
        <v>313</v>
      </c>
      <c r="Z23" s="41"/>
      <c r="AA23" s="41" t="s">
        <v>298</v>
      </c>
      <c r="AB23" s="41"/>
      <c r="AC23" s="37" t="s">
        <v>302</v>
      </c>
      <c r="AD23" s="52"/>
      <c r="AE23" s="52">
        <v>59.36</v>
      </c>
      <c r="AF23" s="52"/>
      <c r="AG23" s="52">
        <v>61.94</v>
      </c>
      <c r="AH23" s="52"/>
      <c r="AI23" s="52">
        <v>41.1</v>
      </c>
      <c r="AJ23" s="52"/>
      <c r="AK23" s="52">
        <v>48.99</v>
      </c>
      <c r="AL23" s="54">
        <f t="shared" si="0"/>
        <v>52.847500000000004</v>
      </c>
      <c r="AM23" s="54">
        <f t="shared" si="1"/>
        <v>41.1</v>
      </c>
      <c r="AN23" s="55"/>
      <c r="AO23" s="52">
        <v>1002.1</v>
      </c>
      <c r="AP23" s="52"/>
      <c r="AQ23" s="52">
        <v>1003</v>
      </c>
      <c r="AR23" s="52"/>
      <c r="AS23" s="52">
        <v>1002.8</v>
      </c>
      <c r="AT23" s="52"/>
      <c r="AU23" s="56">
        <v>1001</v>
      </c>
      <c r="AV23" s="51" t="str">
        <f t="shared" si="7"/>
        <v/>
      </c>
      <c r="AW23" s="51">
        <f t="shared" si="8"/>
        <v>2</v>
      </c>
      <c r="AX23" s="51" t="str">
        <f t="shared" si="9"/>
        <v/>
      </c>
      <c r="AY23" s="51">
        <f t="shared" si="12"/>
        <v>2</v>
      </c>
      <c r="AZ23" s="51" t="str">
        <f t="shared" si="13"/>
        <v/>
      </c>
      <c r="BA23" s="51">
        <f t="shared" si="14"/>
        <v>2</v>
      </c>
      <c r="BB23" s="51" t="str">
        <f t="shared" si="15"/>
        <v/>
      </c>
      <c r="BC23" s="51">
        <f t="shared" si="16"/>
        <v>1</v>
      </c>
      <c r="BD23" s="51" t="str">
        <f t="shared" si="17"/>
        <v>SSW02</v>
      </c>
      <c r="BE23" s="177" t="s">
        <v>299</v>
      </c>
      <c r="BF23" s="181">
        <v>2</v>
      </c>
      <c r="BG23" s="114">
        <f t="shared" si="4"/>
        <v>31.85</v>
      </c>
      <c r="BH23" s="115">
        <f t="shared" si="5"/>
        <v>36.5</v>
      </c>
      <c r="BI23" s="450"/>
      <c r="BJ23" s="451" t="s">
        <v>314</v>
      </c>
      <c r="BK23" s="451"/>
      <c r="BL23" s="451" t="s">
        <v>310</v>
      </c>
      <c r="BM23" s="451"/>
      <c r="BN23" s="451" t="s">
        <v>340</v>
      </c>
      <c r="BO23" s="451"/>
      <c r="BP23" s="452" t="s">
        <v>321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31.6</v>
      </c>
      <c r="G24" s="51"/>
      <c r="H24" s="51">
        <v>31.4</v>
      </c>
      <c r="I24" s="51"/>
      <c r="J24" s="51">
        <v>35.1</v>
      </c>
      <c r="K24" s="51"/>
      <c r="L24" s="51">
        <v>34.1</v>
      </c>
      <c r="M24" s="88">
        <f t="shared" si="6"/>
        <v>33.049999999999997</v>
      </c>
      <c r="N24" s="51">
        <v>31.1</v>
      </c>
      <c r="O24" s="76">
        <v>37.5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316</v>
      </c>
      <c r="X24" s="41"/>
      <c r="Y24" s="41" t="s">
        <v>300</v>
      </c>
      <c r="Z24" s="41"/>
      <c r="AA24" s="41" t="s">
        <v>343</v>
      </c>
      <c r="AB24" s="41"/>
      <c r="AC24" s="37" t="s">
        <v>352</v>
      </c>
      <c r="AD24" s="52"/>
      <c r="AE24" s="52">
        <v>67.7</v>
      </c>
      <c r="AF24" s="52"/>
      <c r="AG24" s="52">
        <v>62.58</v>
      </c>
      <c r="AH24" s="52"/>
      <c r="AI24" s="52">
        <v>64.12</v>
      </c>
      <c r="AJ24" s="52"/>
      <c r="AK24" s="52">
        <v>57.09</v>
      </c>
      <c r="AL24" s="54">
        <f>IF(COUNT(AE24,AG24,AI24,AK24)&gt;2,AVERAGE(AD24:AK24),"")</f>
        <v>62.872500000000002</v>
      </c>
      <c r="AM24" s="54">
        <f>IF(COUNT(AE24,AG24,AI24,AK24)&gt;2,MIN(AD24:AK24),"")</f>
        <v>57.09</v>
      </c>
      <c r="AN24" s="55"/>
      <c r="AO24" s="52">
        <v>1002.6</v>
      </c>
      <c r="AP24" s="52"/>
      <c r="AQ24" s="52">
        <v>1003.6</v>
      </c>
      <c r="AR24" s="52"/>
      <c r="AS24" s="52">
        <v>1004.3</v>
      </c>
      <c r="AT24" s="52"/>
      <c r="AU24" s="56">
        <v>1002.9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299</v>
      </c>
      <c r="BF24" s="181">
        <v>4</v>
      </c>
      <c r="BG24" s="114">
        <f>IF(COUNT(F24,H24)&gt;=1,AVERAGE(E24:H24),"")</f>
        <v>31.5</v>
      </c>
      <c r="BH24" s="115">
        <f>IF(COUNT(J24,L24)&gt;=1,AVERAGE(I24:L24),"")</f>
        <v>34.6</v>
      </c>
      <c r="BI24" s="450"/>
      <c r="BJ24" s="451" t="s">
        <v>285</v>
      </c>
      <c r="BK24" s="451"/>
      <c r="BL24" s="451" t="s">
        <v>285</v>
      </c>
      <c r="BM24" s="451"/>
      <c r="BN24" s="451" t="s">
        <v>287</v>
      </c>
      <c r="BO24" s="451"/>
      <c r="BP24" s="452" t="s">
        <v>308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32.1</v>
      </c>
      <c r="F25" s="78">
        <v>31.2</v>
      </c>
      <c r="G25" s="78">
        <v>30.6</v>
      </c>
      <c r="H25" s="78">
        <v>31</v>
      </c>
      <c r="I25" s="78">
        <v>34.200000000000003</v>
      </c>
      <c r="J25" s="78">
        <v>36.799999999999997</v>
      </c>
      <c r="K25" s="78">
        <v>37.1</v>
      </c>
      <c r="L25" s="78">
        <v>34</v>
      </c>
      <c r="M25" s="89">
        <f t="shared" si="6"/>
        <v>33.375</v>
      </c>
      <c r="N25" s="78">
        <v>30.2</v>
      </c>
      <c r="O25" s="79">
        <v>37.200000000000003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300</v>
      </c>
      <c r="W25" s="69" t="s">
        <v>318</v>
      </c>
      <c r="X25" s="69" t="s">
        <v>300</v>
      </c>
      <c r="Y25" s="69" t="s">
        <v>300</v>
      </c>
      <c r="Z25" s="69" t="s">
        <v>335</v>
      </c>
      <c r="AA25" s="69" t="s">
        <v>300</v>
      </c>
      <c r="AB25" s="69" t="s">
        <v>315</v>
      </c>
      <c r="AC25" s="71" t="s">
        <v>315</v>
      </c>
      <c r="AD25" s="72">
        <v>61.62</v>
      </c>
      <c r="AE25" s="72">
        <v>68.03</v>
      </c>
      <c r="AF25" s="72">
        <v>68.33</v>
      </c>
      <c r="AG25" s="72">
        <v>66.78</v>
      </c>
      <c r="AH25" s="72">
        <v>59.55</v>
      </c>
      <c r="AI25" s="72">
        <v>51.58</v>
      </c>
      <c r="AJ25" s="72">
        <v>50.75</v>
      </c>
      <c r="AK25" s="72">
        <v>59.5</v>
      </c>
      <c r="AL25" s="87">
        <f t="shared" si="0"/>
        <v>60.767499999999998</v>
      </c>
      <c r="AM25" s="87">
        <f t="shared" si="1"/>
        <v>50.75</v>
      </c>
      <c r="AN25" s="73">
        <v>1002</v>
      </c>
      <c r="AO25" s="72">
        <v>1001.3</v>
      </c>
      <c r="AP25" s="72">
        <v>1000.7</v>
      </c>
      <c r="AQ25" s="72">
        <v>1002.7</v>
      </c>
      <c r="AR25" s="72">
        <v>1003.9</v>
      </c>
      <c r="AS25" s="72">
        <v>1002.8</v>
      </c>
      <c r="AT25" s="72">
        <v>1000.8</v>
      </c>
      <c r="AU25" s="74">
        <v>1001.7</v>
      </c>
      <c r="AV25" s="78">
        <f t="shared" ref="AV25:BC25" si="18">IF(RIGHT(V25,2)="","",IF(RIGHT(V25,2)="LG",0,INT(RIGHT(V25,2))))</f>
        <v>4</v>
      </c>
      <c r="AW25" s="78">
        <f t="shared" si="18"/>
        <v>5</v>
      </c>
      <c r="AX25" s="78">
        <f t="shared" si="18"/>
        <v>4</v>
      </c>
      <c r="AY25" s="78">
        <f t="shared" si="18"/>
        <v>4</v>
      </c>
      <c r="AZ25" s="78">
        <f t="shared" si="18"/>
        <v>5</v>
      </c>
      <c r="BA25" s="78">
        <f t="shared" si="18"/>
        <v>4</v>
      </c>
      <c r="BB25" s="78">
        <f t="shared" si="18"/>
        <v>3</v>
      </c>
      <c r="BC25" s="78">
        <f t="shared" si="18"/>
        <v>3</v>
      </c>
      <c r="BD25" s="78" t="str">
        <f>IF(COUNT(AV25:BC25)=0,"",IF(MAX(AV25:BC25)=0,"LG",IF(MAX(AV25:BC25)=0,"",INDEX(V25:AC25,1,MATCH(MAX(AV25:BC25),AV25:BC25,0)))))</f>
        <v>SSW05</v>
      </c>
      <c r="BE25" s="180" t="s">
        <v>299</v>
      </c>
      <c r="BF25" s="184">
        <v>5</v>
      </c>
      <c r="BG25" s="203">
        <f t="shared" si="4"/>
        <v>31.225000000000001</v>
      </c>
      <c r="BH25" s="204">
        <f t="shared" si="5"/>
        <v>35.524999999999999</v>
      </c>
      <c r="BI25" s="453" t="s">
        <v>285</v>
      </c>
      <c r="BJ25" s="454" t="s">
        <v>285</v>
      </c>
      <c r="BK25" s="454" t="s">
        <v>285</v>
      </c>
      <c r="BL25" s="454" t="s">
        <v>293</v>
      </c>
      <c r="BM25" s="454" t="s">
        <v>293</v>
      </c>
      <c r="BN25" s="454" t="s">
        <v>321</v>
      </c>
      <c r="BO25" s="454" t="s">
        <v>310</v>
      </c>
      <c r="BP25" s="455" t="s">
        <v>310</v>
      </c>
    </row>
    <row r="26" spans="1:68" ht="11.25" customHeight="1">
      <c r="BF26" s="25">
        <v>0</v>
      </c>
      <c r="BI26" s="50"/>
      <c r="BJ26" s="50"/>
    </row>
  </sheetData>
  <sheetProtection formatCells="0" formatColumns="0" formatRows="0" insertColumns="0" insertRows="0" insertHyperlinks="0" deleteColumns="0" deleteRows="0" sort="0"/>
  <mergeCells count="13">
    <mergeCell ref="BI2:BP2"/>
    <mergeCell ref="P2:T2"/>
    <mergeCell ref="BE2:BF2"/>
    <mergeCell ref="V2:AC2"/>
    <mergeCell ref="AD2:AM2"/>
    <mergeCell ref="AN2:AU2"/>
    <mergeCell ref="E1:AU1"/>
    <mergeCell ref="A4:A25"/>
    <mergeCell ref="B4:B10"/>
    <mergeCell ref="B12:B20"/>
    <mergeCell ref="B21:B25"/>
    <mergeCell ref="E2:O2"/>
    <mergeCell ref="A1:D2"/>
  </mergeCells>
  <phoneticPr fontId="0" type="noConversion"/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R217"/>
  <sheetViews>
    <sheetView showGridLines="0" workbookViewId="0">
      <pane xSplit="4" ySplit="2" topLeftCell="E3" activePane="bottomRight" state="frozen"/>
      <selection activeCell="I38" sqref="I38"/>
      <selection pane="topRight" activeCell="I38" sqref="I38"/>
      <selection pane="bottomLeft" activeCell="I38" sqref="I38"/>
      <selection pane="bottomRight" activeCell="H6" sqref="H6"/>
    </sheetView>
  </sheetViews>
  <sheetFormatPr defaultRowHeight="12.75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18" width="6.83203125" style="314" customWidth="1"/>
    <col min="19" max="256" width="9.3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74" width="6.83203125" style="314" customWidth="1"/>
    <col min="275" max="512" width="9.3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30" width="6.83203125" style="314" customWidth="1"/>
    <col min="531" max="768" width="9.3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86" width="6.83203125" style="314" customWidth="1"/>
    <col min="787" max="1024" width="9.3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42" width="6.83203125" style="314" customWidth="1"/>
    <col min="1043" max="1280" width="9.3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98" width="6.83203125" style="314" customWidth="1"/>
    <col min="1299" max="1536" width="9.3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54" width="6.83203125" style="314" customWidth="1"/>
    <col min="1555" max="1792" width="9.3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10" width="6.83203125" style="314" customWidth="1"/>
    <col min="1811" max="2048" width="9.3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66" width="6.83203125" style="314" customWidth="1"/>
    <col min="2067" max="2304" width="9.3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22" width="6.83203125" style="314" customWidth="1"/>
    <col min="2323" max="2560" width="9.3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78" width="6.83203125" style="314" customWidth="1"/>
    <col min="2579" max="2816" width="9.3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34" width="6.83203125" style="314" customWidth="1"/>
    <col min="2835" max="3072" width="9.3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90" width="6.83203125" style="314" customWidth="1"/>
    <col min="3091" max="3328" width="9.3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46" width="6.83203125" style="314" customWidth="1"/>
    <col min="3347" max="3584" width="9.3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602" width="6.83203125" style="314" customWidth="1"/>
    <col min="3603" max="3840" width="9.3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58" width="6.83203125" style="314" customWidth="1"/>
    <col min="3859" max="4096" width="9.3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14" width="6.83203125" style="314" customWidth="1"/>
    <col min="4115" max="4352" width="9.3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70" width="6.83203125" style="314" customWidth="1"/>
    <col min="4371" max="4608" width="9.3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26" width="6.83203125" style="314" customWidth="1"/>
    <col min="4627" max="4864" width="9.3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82" width="6.83203125" style="314" customWidth="1"/>
    <col min="4883" max="5120" width="9.3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38" width="6.83203125" style="314" customWidth="1"/>
    <col min="5139" max="5376" width="9.3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94" width="6.83203125" style="314" customWidth="1"/>
    <col min="5395" max="5632" width="9.3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50" width="6.83203125" style="314" customWidth="1"/>
    <col min="5651" max="5888" width="9.3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906" width="6.83203125" style="314" customWidth="1"/>
    <col min="5907" max="6144" width="9.3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62" width="6.83203125" style="314" customWidth="1"/>
    <col min="6163" max="6400" width="9.3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18" width="6.83203125" style="314" customWidth="1"/>
    <col min="6419" max="6656" width="9.3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74" width="6.83203125" style="314" customWidth="1"/>
    <col min="6675" max="6912" width="9.3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30" width="6.83203125" style="314" customWidth="1"/>
    <col min="6931" max="7168" width="9.3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86" width="6.83203125" style="314" customWidth="1"/>
    <col min="7187" max="7424" width="9.3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42" width="6.83203125" style="314" customWidth="1"/>
    <col min="7443" max="7680" width="9.3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98" width="6.83203125" style="314" customWidth="1"/>
    <col min="7699" max="7936" width="9.3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54" width="6.83203125" style="314" customWidth="1"/>
    <col min="7955" max="8192" width="9.3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10" width="6.83203125" style="314" customWidth="1"/>
    <col min="8211" max="8448" width="9.3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66" width="6.83203125" style="314" customWidth="1"/>
    <col min="8467" max="8704" width="9.3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22" width="6.83203125" style="314" customWidth="1"/>
    <col min="8723" max="8960" width="9.3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78" width="6.83203125" style="314" customWidth="1"/>
    <col min="8979" max="9216" width="9.3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34" width="6.83203125" style="314" customWidth="1"/>
    <col min="9235" max="9472" width="9.3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90" width="6.83203125" style="314" customWidth="1"/>
    <col min="9491" max="9728" width="9.3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46" width="6.83203125" style="314" customWidth="1"/>
    <col min="9747" max="9984" width="9.3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10002" width="6.83203125" style="314" customWidth="1"/>
    <col min="10003" max="10240" width="9.3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58" width="6.83203125" style="314" customWidth="1"/>
    <col min="10259" max="10496" width="9.3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14" width="6.83203125" style="314" customWidth="1"/>
    <col min="10515" max="10752" width="9.3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70" width="6.83203125" style="314" customWidth="1"/>
    <col min="10771" max="11008" width="9.3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26" width="6.83203125" style="314" customWidth="1"/>
    <col min="11027" max="11264" width="9.3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82" width="6.83203125" style="314" customWidth="1"/>
    <col min="11283" max="11520" width="9.3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38" width="6.83203125" style="314" customWidth="1"/>
    <col min="11539" max="11776" width="9.3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94" width="6.83203125" style="314" customWidth="1"/>
    <col min="11795" max="12032" width="9.3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50" width="6.83203125" style="314" customWidth="1"/>
    <col min="12051" max="12288" width="9.3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306" width="6.83203125" style="314" customWidth="1"/>
    <col min="12307" max="12544" width="9.3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62" width="6.83203125" style="314" customWidth="1"/>
    <col min="12563" max="12800" width="9.3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18" width="6.83203125" style="314" customWidth="1"/>
    <col min="12819" max="13056" width="9.3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74" width="6.83203125" style="314" customWidth="1"/>
    <col min="13075" max="13312" width="9.3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30" width="6.83203125" style="314" customWidth="1"/>
    <col min="13331" max="13568" width="9.3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86" width="6.83203125" style="314" customWidth="1"/>
    <col min="13587" max="13824" width="9.3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42" width="6.83203125" style="314" customWidth="1"/>
    <col min="13843" max="14080" width="9.3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98" width="6.83203125" style="314" customWidth="1"/>
    <col min="14099" max="14336" width="9.3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54" width="6.83203125" style="314" customWidth="1"/>
    <col min="14355" max="14592" width="9.3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10" width="6.83203125" style="314" customWidth="1"/>
    <col min="14611" max="14848" width="9.3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66" width="6.83203125" style="314" customWidth="1"/>
    <col min="14867" max="15104" width="9.3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22" width="6.83203125" style="314" customWidth="1"/>
    <col min="15123" max="15360" width="9.3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78" width="6.83203125" style="314" customWidth="1"/>
    <col min="15379" max="15616" width="9.3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34" width="6.83203125" style="314" customWidth="1"/>
    <col min="15635" max="15872" width="9.3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90" width="6.83203125" style="314" customWidth="1"/>
    <col min="15891" max="16128" width="9.3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46" width="6.83203125" style="314" customWidth="1"/>
    <col min="16147" max="16384" width="9.33203125" style="314"/>
  </cols>
  <sheetData>
    <row r="1" spans="1:18" ht="47.25" customHeight="1" thickBot="1">
      <c r="A1" s="505" t="s">
        <v>258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</row>
    <row r="2" spans="1:18" s="371" customFormat="1" ht="39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21</v>
      </c>
      <c r="F2" s="320">
        <v>22</v>
      </c>
      <c r="G2" s="320">
        <v>23</v>
      </c>
      <c r="H2" s="320">
        <v>24</v>
      </c>
      <c r="I2" s="320">
        <v>25</v>
      </c>
      <c r="J2" s="320">
        <v>26</v>
      </c>
      <c r="K2" s="320">
        <v>27</v>
      </c>
      <c r="L2" s="320">
        <v>28</v>
      </c>
      <c r="M2" s="320">
        <v>29</v>
      </c>
      <c r="N2" s="320">
        <v>30</v>
      </c>
      <c r="O2" s="319">
        <v>31</v>
      </c>
      <c r="P2" s="322" t="s">
        <v>236</v>
      </c>
      <c r="Q2" s="322" t="s">
        <v>239</v>
      </c>
      <c r="R2" s="323" t="s">
        <v>240</v>
      </c>
    </row>
    <row r="3" spans="1:18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IF(ngay21!AL4&lt;&gt;"",ngay21!AL4,"")</f>
        <v>90.097499999999997</v>
      </c>
      <c r="F3" s="383">
        <f>IF(ngay22!AL4&lt;&gt;"",ngay22!AL4,"")</f>
        <v>86.504999999999995</v>
      </c>
      <c r="G3" s="383">
        <f>IF(ngay23!AL4&lt;&gt;"",ngay23!AL4,"")</f>
        <v>80.833749999999995</v>
      </c>
      <c r="H3" s="383">
        <f>IF(ngay24!AL4&lt;&gt;"",ngay24!AL4,"")</f>
        <v>78.84</v>
      </c>
      <c r="I3" s="383">
        <f>IF(ngay25!AL4&lt;&gt;"",ngay25!AL4,"")</f>
        <v>80.525000000000006</v>
      </c>
      <c r="J3" s="383">
        <f>IF(ngay26!AL4&lt;&gt;"",ngay26!AL4,"")</f>
        <v>79.037499999999994</v>
      </c>
      <c r="K3" s="383">
        <f>IF(ngay27!AL4&lt;&gt;"",ngay27!AL4,"")</f>
        <v>78.774999999999991</v>
      </c>
      <c r="L3" s="383">
        <f>IF(ngay28!AL4&lt;&gt;"",ngay28!AL4,"")</f>
        <v>86.181250000000006</v>
      </c>
      <c r="M3" s="383">
        <f>IF(ngay29!AL4&lt;&gt;"",ngay29!AL4,"")</f>
        <v>87.954999999999998</v>
      </c>
      <c r="N3" s="383">
        <f>IF(ngay30!AL4&lt;&gt;"",ngay30!AL4,"")</f>
        <v>85.917500000000004</v>
      </c>
      <c r="O3" s="384">
        <f>IF(ngay31!AL4&lt;&gt;"",ngay31!AL4,"")</f>
        <v>91.617500000000007</v>
      </c>
      <c r="P3" s="358">
        <f t="shared" ref="P3:P24" si="0">IF(COUNT(E3:I3)=0,"",AVERAGE(E3:I3))</f>
        <v>83.360249999999994</v>
      </c>
      <c r="Q3" s="357">
        <f t="shared" ref="Q3:Q24" si="1">IF(COUNT(J3:O3)=0,"",AVERAGE(J3:O3))</f>
        <v>84.913958333333341</v>
      </c>
      <c r="R3" s="359">
        <f t="shared" ref="R3:R24" si="2">IF(COUNT(E3:O3)=0,"",AVERAGE(E3:O3))</f>
        <v>84.207727272727283</v>
      </c>
    </row>
    <row r="4" spans="1:18" ht="15" customHeight="1">
      <c r="A4" s="324">
        <v>2</v>
      </c>
      <c r="B4" s="501"/>
      <c r="C4" s="325" t="s">
        <v>149</v>
      </c>
      <c r="D4" s="381" t="s">
        <v>98</v>
      </c>
      <c r="E4" s="385">
        <f>IF(ngay21!AL5&lt;&gt;"",ngay21!AL5,"")</f>
        <v>88.740000000000009</v>
      </c>
      <c r="F4" s="386">
        <f>IF(ngay22!AL5&lt;&gt;"",ngay22!AL5,"")</f>
        <v>84.54</v>
      </c>
      <c r="G4" s="386">
        <f>IF(ngay23!AL5&lt;&gt;"",ngay23!AL5,"")</f>
        <v>80.887500000000003</v>
      </c>
      <c r="H4" s="386">
        <f>IF(ngay24!AL5&lt;&gt;"",ngay24!AL5,"")</f>
        <v>81.14500000000001</v>
      </c>
      <c r="I4" s="386">
        <f>IF(ngay25!AL5&lt;&gt;"",ngay25!AL5,"")</f>
        <v>81.212500000000006</v>
      </c>
      <c r="J4" s="386">
        <f>IF(ngay26!AL5&lt;&gt;"",ngay26!AL5,"")</f>
        <v>78.707499999999996</v>
      </c>
      <c r="K4" s="386">
        <f>IF(ngay27!AL5&lt;&gt;"",ngay27!AL5,"")</f>
        <v>83.139999999999986</v>
      </c>
      <c r="L4" s="386">
        <f>IF(ngay28!AL5&lt;&gt;"",ngay28!AL5,"")</f>
        <v>83.522499999999994</v>
      </c>
      <c r="M4" s="386">
        <f>IF(ngay29!AL5&lt;&gt;"",ngay29!AL5,"")</f>
        <v>86.342500000000001</v>
      </c>
      <c r="N4" s="386">
        <f>IF(ngay30!AL5&lt;&gt;"",ngay30!AL5,"")</f>
        <v>91.577500000000001</v>
      </c>
      <c r="O4" s="387">
        <f>IF(ngay31!AL5&lt;&gt;"",ngay31!AL5,"")</f>
        <v>89.16749999999999</v>
      </c>
      <c r="P4" s="341">
        <f t="shared" si="0"/>
        <v>83.304999999999993</v>
      </c>
      <c r="Q4" s="340">
        <f t="shared" si="1"/>
        <v>85.40958333333333</v>
      </c>
      <c r="R4" s="342">
        <f t="shared" si="2"/>
        <v>84.452954545454546</v>
      </c>
    </row>
    <row r="5" spans="1:18" ht="15" customHeight="1">
      <c r="A5" s="331">
        <v>3</v>
      </c>
      <c r="B5" s="501"/>
      <c r="C5" s="325" t="s">
        <v>176</v>
      </c>
      <c r="D5" s="381" t="s">
        <v>171</v>
      </c>
      <c r="E5" s="385">
        <f>IF(ngay21!AL6&lt;&gt;"",ngay21!AL6,"")</f>
        <v>81.72</v>
      </c>
      <c r="F5" s="386">
        <f>IF(ngay22!AL6&lt;&gt;"",ngay22!AL6,"")</f>
        <v>77.47999999999999</v>
      </c>
      <c r="G5" s="386">
        <f>IF(ngay23!AL6&lt;&gt;"",ngay23!AL6,"")</f>
        <v>74.335000000000008</v>
      </c>
      <c r="H5" s="386">
        <f>IF(ngay24!AL6&lt;&gt;"",ngay24!AL6,"")</f>
        <v>73.015000000000001</v>
      </c>
      <c r="I5" s="386">
        <f>IF(ngay25!AL6&lt;&gt;"",ngay25!AL6,"")</f>
        <v>72.41</v>
      </c>
      <c r="J5" s="386">
        <f>IF(ngay26!AL6&lt;&gt;"",ngay26!AL6,"")</f>
        <v>71.447500000000005</v>
      </c>
      <c r="K5" s="386">
        <f>IF(ngay27!AL6&lt;&gt;"",ngay27!AL6,"")</f>
        <v>76.267499999999998</v>
      </c>
      <c r="L5" s="386">
        <f>IF(ngay28!AL6&lt;&gt;"",ngay28!AL6,"")</f>
        <v>74.59</v>
      </c>
      <c r="M5" s="386">
        <f>IF(ngay29!AL6&lt;&gt;"",ngay29!AL6,"")</f>
        <v>78.702500000000001</v>
      </c>
      <c r="N5" s="386">
        <f>IF(ngay30!AL6&lt;&gt;"",ngay30!AL6,"")</f>
        <v>78.667500000000004</v>
      </c>
      <c r="O5" s="387">
        <f>IF(ngay31!AL6&lt;&gt;"",ngay31!AL6,"")</f>
        <v>81.905000000000001</v>
      </c>
      <c r="P5" s="341">
        <f t="shared" si="0"/>
        <v>75.792000000000002</v>
      </c>
      <c r="Q5" s="340">
        <f t="shared" si="1"/>
        <v>76.930000000000007</v>
      </c>
      <c r="R5" s="342">
        <f t="shared" si="2"/>
        <v>76.412727272727281</v>
      </c>
    </row>
    <row r="6" spans="1:18" ht="15" customHeight="1">
      <c r="A6" s="324">
        <v>4</v>
      </c>
      <c r="B6" s="501"/>
      <c r="C6" s="325" t="s">
        <v>150</v>
      </c>
      <c r="D6" s="381" t="s">
        <v>130</v>
      </c>
      <c r="E6" s="385">
        <f>IF(ngay21!AL7&lt;&gt;"",ngay21!AL7,"")</f>
        <v>89.639999999999986</v>
      </c>
      <c r="F6" s="386">
        <f>IF(ngay22!AL7&lt;&gt;"",ngay22!AL7,"")</f>
        <v>85.892500000000013</v>
      </c>
      <c r="G6" s="386">
        <f>IF(ngay23!AL7&lt;&gt;"",ngay23!AL7,"")</f>
        <v>81.150000000000006</v>
      </c>
      <c r="H6" s="386">
        <f>IF(ngay24!AL7&lt;&gt;"",ngay24!AL7,"")</f>
        <v>81.929999999999993</v>
      </c>
      <c r="I6" s="386">
        <f>IF(ngay25!AL7&lt;&gt;"",ngay25!AL7,"")</f>
        <v>81.680000000000007</v>
      </c>
      <c r="J6" s="386">
        <f>IF(ngay26!AL7&lt;&gt;"",ngay26!AL7,"")</f>
        <v>79.155000000000001</v>
      </c>
      <c r="K6" s="386">
        <f>IF(ngay27!AL7&lt;&gt;"",ngay27!AL7,"")</f>
        <v>77.372500000000002</v>
      </c>
      <c r="L6" s="386">
        <f>IF(ngay28!AL7&lt;&gt;"",ngay28!AL7,"")</f>
        <v>89.03</v>
      </c>
      <c r="M6" s="386">
        <f>IF(ngay29!AL7&lt;&gt;"",ngay29!AL7,"")</f>
        <v>87.809999999999988</v>
      </c>
      <c r="N6" s="386">
        <f>IF(ngay30!AL7&lt;&gt;"",ngay30!AL7,"")</f>
        <v>85.894999999999996</v>
      </c>
      <c r="O6" s="387">
        <f>IF(ngay31!AL7&lt;&gt;"",ngay31!AL7,"")</f>
        <v>86.517500000000013</v>
      </c>
      <c r="P6" s="339">
        <f t="shared" si="0"/>
        <v>84.058500000000009</v>
      </c>
      <c r="Q6" s="340">
        <f t="shared" si="1"/>
        <v>84.296666666666667</v>
      </c>
      <c r="R6" s="342">
        <f t="shared" si="2"/>
        <v>84.188409090909076</v>
      </c>
    </row>
    <row r="7" spans="1:18" ht="15" customHeight="1">
      <c r="A7" s="331">
        <v>5</v>
      </c>
      <c r="B7" s="501"/>
      <c r="C7" s="325" t="s">
        <v>125</v>
      </c>
      <c r="D7" s="381" t="s">
        <v>115</v>
      </c>
      <c r="E7" s="385">
        <f>IF(ngay21!AL8&lt;&gt;"",ngay21!AL8,"")</f>
        <v>81.636250000000004</v>
      </c>
      <c r="F7" s="386">
        <f>IF(ngay22!AL8&lt;&gt;"",ngay22!AL8,"")</f>
        <v>80.291250000000005</v>
      </c>
      <c r="G7" s="386">
        <f>IF(ngay23!AL8&lt;&gt;"",ngay23!AL8,"")</f>
        <v>77.476250000000007</v>
      </c>
      <c r="H7" s="386">
        <f>IF(ngay24!AL8&lt;&gt;"",ngay24!AL8,"")</f>
        <v>74.63624999999999</v>
      </c>
      <c r="I7" s="386">
        <f>IF(ngay25!AL8&lt;&gt;"",ngay25!AL8,"")</f>
        <v>75.258749999999992</v>
      </c>
      <c r="J7" s="386">
        <f>IF(ngay26!AL8&lt;&gt;"",ngay26!AL8,"")</f>
        <v>74.536249999999995</v>
      </c>
      <c r="K7" s="386">
        <f>IF(ngay27!AL8&lt;&gt;"",ngay27!AL8,"")</f>
        <v>77.452500000000001</v>
      </c>
      <c r="L7" s="386">
        <f>IF(ngay28!AL8&lt;&gt;"",ngay28!AL8,"")</f>
        <v>82.422499999999999</v>
      </c>
      <c r="M7" s="386">
        <f>IF(ngay29!AL8&lt;&gt;"",ngay29!AL8,"")</f>
        <v>83.84875000000001</v>
      </c>
      <c r="N7" s="386">
        <f>IF(ngay30!AL8&lt;&gt;"",ngay30!AL8,"")</f>
        <v>83.213750000000005</v>
      </c>
      <c r="O7" s="387">
        <f>IF(ngay31!AL8&lt;&gt;"",ngay31!AL8,"")</f>
        <v>82.74</v>
      </c>
      <c r="P7" s="339">
        <f t="shared" si="0"/>
        <v>77.859749999999991</v>
      </c>
      <c r="Q7" s="340">
        <f t="shared" si="1"/>
        <v>80.702291666666667</v>
      </c>
      <c r="R7" s="342">
        <f t="shared" si="2"/>
        <v>79.410227272727269</v>
      </c>
    </row>
    <row r="8" spans="1:18" ht="15" customHeight="1">
      <c r="A8" s="324">
        <v>6</v>
      </c>
      <c r="B8" s="501"/>
      <c r="C8" s="330" t="s">
        <v>179</v>
      </c>
      <c r="D8" s="381" t="s">
        <v>177</v>
      </c>
      <c r="E8" s="385">
        <f>IF(ngay21!AL9&lt;&gt;"",ngay21!AL9,"")</f>
        <v>88.017499999999998</v>
      </c>
      <c r="F8" s="386">
        <f>IF(ngay22!AL9&lt;&gt;"",ngay22!AL9,"")</f>
        <v>82.267499999999998</v>
      </c>
      <c r="G8" s="386">
        <f>IF(ngay23!AL9&lt;&gt;"",ngay23!AL9,"")</f>
        <v>82.84</v>
      </c>
      <c r="H8" s="386">
        <f>IF(ngay24!AL9&lt;&gt;"",ngay24!AL9,"")</f>
        <v>82.592500000000001</v>
      </c>
      <c r="I8" s="386">
        <f>IF(ngay25!AL9&lt;&gt;"",ngay25!AL9,"")</f>
        <v>83.674999999999997</v>
      </c>
      <c r="J8" s="386">
        <f>IF(ngay26!AL9&lt;&gt;"",ngay26!AL9,"")</f>
        <v>79.702500000000001</v>
      </c>
      <c r="K8" s="386">
        <f>IF(ngay27!AL9&lt;&gt;"",ngay27!AL9,"")</f>
        <v>78.377499999999998</v>
      </c>
      <c r="L8" s="386">
        <f>IF(ngay28!AL9&lt;&gt;"",ngay28!AL9,"")</f>
        <v>86.325000000000003</v>
      </c>
      <c r="M8" s="386">
        <f>IF(ngay29!AL9&lt;&gt;"",ngay29!AL9,"")</f>
        <v>87.29</v>
      </c>
      <c r="N8" s="386">
        <f>IF(ngay30!AL9&lt;&gt;"",ngay30!AL9,"")</f>
        <v>87.15</v>
      </c>
      <c r="O8" s="387">
        <f>IF(ngay31!AL9&lt;&gt;"",ngay31!AL9,"")</f>
        <v>86.410000000000011</v>
      </c>
      <c r="P8" s="339">
        <f t="shared" si="0"/>
        <v>83.878500000000003</v>
      </c>
      <c r="Q8" s="340">
        <f t="shared" si="1"/>
        <v>84.209166666666675</v>
      </c>
      <c r="R8" s="342">
        <f t="shared" si="2"/>
        <v>84.058863636363625</v>
      </c>
    </row>
    <row r="9" spans="1:18" ht="15" customHeight="1">
      <c r="A9" s="331">
        <v>7</v>
      </c>
      <c r="B9" s="501"/>
      <c r="C9" s="325" t="s">
        <v>148</v>
      </c>
      <c r="D9" s="381" t="s">
        <v>97</v>
      </c>
      <c r="E9" s="385">
        <f>IF(ngay21!AL10&lt;&gt;"",ngay21!AL10,"")</f>
        <v>84.622500000000002</v>
      </c>
      <c r="F9" s="386">
        <f>IF(ngay22!AL10&lt;&gt;"",ngay22!AL10,"")</f>
        <v>85.282499999999999</v>
      </c>
      <c r="G9" s="386">
        <f>IF(ngay23!AL10&lt;&gt;"",ngay23!AL10,"")</f>
        <v>80.127499999999998</v>
      </c>
      <c r="H9" s="386">
        <f>IF(ngay24!AL10&lt;&gt;"",ngay24!AL10,"")</f>
        <v>78.782500000000013</v>
      </c>
      <c r="I9" s="386">
        <f>IF(ngay25!AL10&lt;&gt;"",ngay25!AL10,"")</f>
        <v>78.16749999999999</v>
      </c>
      <c r="J9" s="386">
        <f>IF(ngay26!AL10&lt;&gt;"",ngay26!AL10,"")</f>
        <v>77.59</v>
      </c>
      <c r="K9" s="386">
        <f>IF(ngay27!AL10&lt;&gt;"",ngay27!AL10,"")</f>
        <v>80.667500000000004</v>
      </c>
      <c r="L9" s="386">
        <f>IF(ngay28!AL10&lt;&gt;"",ngay28!AL10,"")</f>
        <v>79.784999999999997</v>
      </c>
      <c r="M9" s="386">
        <f>IF(ngay29!AL10&lt;&gt;"",ngay29!AL10,"")</f>
        <v>82.347499999999997</v>
      </c>
      <c r="N9" s="386">
        <f>IF(ngay30!AL10&lt;&gt;"",ngay30!AL10,"")</f>
        <v>85.0625</v>
      </c>
      <c r="O9" s="387">
        <f>IF(ngay31!AL10&lt;&gt;"",ngay31!AL10,"")</f>
        <v>79.245000000000005</v>
      </c>
      <c r="P9" s="339">
        <f t="shared" si="0"/>
        <v>81.396499999999989</v>
      </c>
      <c r="Q9" s="340">
        <f t="shared" si="1"/>
        <v>80.782916666666665</v>
      </c>
      <c r="R9" s="342">
        <f t="shared" si="2"/>
        <v>81.061818181818182</v>
      </c>
    </row>
    <row r="10" spans="1:18" ht="15" customHeight="1">
      <c r="A10" s="324">
        <v>8</v>
      </c>
      <c r="B10" s="376"/>
      <c r="C10" s="30" t="s">
        <v>205</v>
      </c>
      <c r="D10" s="313" t="s">
        <v>206</v>
      </c>
      <c r="E10" s="388">
        <f>IF(ngay21!AL11&lt;&gt;"",ngay21!AL11,"")</f>
        <v>82.572499999999991</v>
      </c>
      <c r="F10" s="389">
        <f>IF(ngay22!AL11&lt;&gt;"",ngay22!AL11,"")</f>
        <v>81.06</v>
      </c>
      <c r="G10" s="389">
        <f>IF(ngay23!AL11&lt;&gt;"",ngay23!AL11,"")</f>
        <v>78.817499999999995</v>
      </c>
      <c r="H10" s="389">
        <f>IF(ngay24!AL11&lt;&gt;"",ngay24!AL11,"")</f>
        <v>79.377499999999998</v>
      </c>
      <c r="I10" s="389">
        <f>IF(ngay25!AL11&lt;&gt;"",ngay25!AL11,"")</f>
        <v>77.777500000000003</v>
      </c>
      <c r="J10" s="389">
        <f>IF(ngay26!AL11&lt;&gt;"",ngay26!AL11,"")</f>
        <v>77.947499999999991</v>
      </c>
      <c r="K10" s="389">
        <f>IF(ngay27!AL11&lt;&gt;"",ngay27!AL11,"")</f>
        <v>81.192499999999995</v>
      </c>
      <c r="L10" s="389">
        <f>IF(ngay28!AL11&lt;&gt;"",ngay28!AL11,"")</f>
        <v>80.224999999999994</v>
      </c>
      <c r="M10" s="389">
        <f>IF(ngay29!AL11&lt;&gt;"",ngay29!AL11,"")</f>
        <v>81.125</v>
      </c>
      <c r="N10" s="389">
        <f>IF(ngay30!AL11&lt;&gt;"",ngay30!AL11,"")</f>
        <v>79.8125</v>
      </c>
      <c r="O10" s="390">
        <f>IF(ngay31!AL11&lt;&gt;"",ngay31!AL11,"")</f>
        <v>88.93</v>
      </c>
      <c r="P10" s="339">
        <f t="shared" ref="P10" si="3">IF(COUNT(E10:I10)=0,"",AVERAGE(E10:I10))</f>
        <v>79.921000000000006</v>
      </c>
      <c r="Q10" s="340">
        <f t="shared" ref="Q10" si="4">IF(COUNT(J10:O10)=0,"",AVERAGE(J10:O10))</f>
        <v>81.538750000000007</v>
      </c>
      <c r="R10" s="342">
        <f t="shared" ref="R10" si="5">IF(COUNT(E10:O10)=0,"",AVERAGE(E10:O10))</f>
        <v>80.803409090909099</v>
      </c>
    </row>
    <row r="11" spans="1:18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IF(ngay21!AL12&lt;&gt;"",ngay21!AL12,"")</f>
        <v>91.070000000000007</v>
      </c>
      <c r="F11" s="392">
        <f>IF(ngay22!AL12&lt;&gt;"",ngay22!AL12,"")</f>
        <v>84.107499999999987</v>
      </c>
      <c r="G11" s="392">
        <f>IF(ngay23!AL12&lt;&gt;"",ngay23!AL12,"")</f>
        <v>79.95750000000001</v>
      </c>
      <c r="H11" s="392">
        <f>IF(ngay24!AL12&lt;&gt;"",ngay24!AL12,"")</f>
        <v>79.837500000000006</v>
      </c>
      <c r="I11" s="392">
        <f>IF(ngay25!AL12&lt;&gt;"",ngay25!AL12,"")</f>
        <v>80.457499999999996</v>
      </c>
      <c r="J11" s="392">
        <f>IF(ngay26!AL12&lt;&gt;"",ngay26!AL12,"")</f>
        <v>78.592500000000001</v>
      </c>
      <c r="K11" s="392">
        <f>IF(ngay27!AL12&lt;&gt;"",ngay27!AL12,"")</f>
        <v>79.692499999999995</v>
      </c>
      <c r="L11" s="392">
        <f>IF(ngay28!AL12&lt;&gt;"",ngay28!AL12,"")</f>
        <v>86.607500000000002</v>
      </c>
      <c r="M11" s="392">
        <f>IF(ngay29!AL12&lt;&gt;"",ngay29!AL12,"")</f>
        <v>85.332499999999996</v>
      </c>
      <c r="N11" s="392">
        <f>IF(ngay30!AL12&lt;&gt;"",ngay30!AL12,"")</f>
        <v>88.712500000000006</v>
      </c>
      <c r="O11" s="393">
        <f>IF(ngay31!AL12&lt;&gt;"",ngay31!AL12,"")</f>
        <v>86.82</v>
      </c>
      <c r="P11" s="405">
        <f t="shared" si="0"/>
        <v>83.085999999999999</v>
      </c>
      <c r="Q11" s="403">
        <f t="shared" si="1"/>
        <v>84.29291666666667</v>
      </c>
      <c r="R11" s="404">
        <f t="shared" si="2"/>
        <v>83.744318181818187</v>
      </c>
    </row>
    <row r="12" spans="1:18" ht="15" customHeight="1">
      <c r="A12" s="324">
        <v>10</v>
      </c>
      <c r="B12" s="501"/>
      <c r="C12" s="325" t="s">
        <v>152</v>
      </c>
      <c r="D12" s="381" t="s">
        <v>117</v>
      </c>
      <c r="E12" s="385">
        <f>IF(ngay21!AL13&lt;&gt;"",ngay21!AL13,"")</f>
        <v>89.78125</v>
      </c>
      <c r="F12" s="386">
        <f>IF(ngay22!AL13&lt;&gt;"",ngay22!AL13,"")</f>
        <v>79.068750000000009</v>
      </c>
      <c r="G12" s="386">
        <f>IF(ngay23!AL13&lt;&gt;"",ngay23!AL13,"")</f>
        <v>71.995000000000005</v>
      </c>
      <c r="H12" s="386">
        <f>IF(ngay24!AL13&lt;&gt;"",ngay24!AL13,"")</f>
        <v>71.866250000000008</v>
      </c>
      <c r="I12" s="386">
        <f>IF(ngay25!AL13&lt;&gt;"",ngay25!AL13,"")</f>
        <v>71.618749999999991</v>
      </c>
      <c r="J12" s="386">
        <f>IF(ngay26!AL13&lt;&gt;"",ngay26!AL13,"")</f>
        <v>72.219999999999985</v>
      </c>
      <c r="K12" s="386">
        <f>IF(ngay27!AL13&lt;&gt;"",ngay27!AL13,"")</f>
        <v>73.001249999999999</v>
      </c>
      <c r="L12" s="386">
        <f>IF(ngay28!AL13&lt;&gt;"",ngay28!AL13,"")</f>
        <v>77.347499999999997</v>
      </c>
      <c r="M12" s="386">
        <f>IF(ngay29!AL13&lt;&gt;"",ngay29!AL13,"")</f>
        <v>83.384999999999991</v>
      </c>
      <c r="N12" s="386">
        <f>IF(ngay30!AL13&lt;&gt;"",ngay30!AL13,"")</f>
        <v>84.697499999999991</v>
      </c>
      <c r="O12" s="387">
        <f>IF(ngay31!AL13&lt;&gt;"",ngay31!AL13,"")</f>
        <v>81.208749999999995</v>
      </c>
      <c r="P12" s="339">
        <f t="shared" si="0"/>
        <v>76.866000000000014</v>
      </c>
      <c r="Q12" s="340">
        <f t="shared" si="1"/>
        <v>78.643333333333331</v>
      </c>
      <c r="R12" s="342">
        <f t="shared" si="2"/>
        <v>77.835454545454539</v>
      </c>
    </row>
    <row r="13" spans="1:18" ht="15" customHeight="1">
      <c r="A13" s="331">
        <v>11</v>
      </c>
      <c r="B13" s="501"/>
      <c r="C13" s="325" t="s">
        <v>154</v>
      </c>
      <c r="D13" s="381" t="s">
        <v>107</v>
      </c>
      <c r="E13" s="385">
        <f>IF(ngay21!AL14&lt;&gt;"",ngay21!AL14,"")</f>
        <v>92.827499999999986</v>
      </c>
      <c r="F13" s="386">
        <f>IF(ngay22!AL14&lt;&gt;"",ngay22!AL14,"")</f>
        <v>85.905000000000001</v>
      </c>
      <c r="G13" s="386">
        <f>IF(ngay23!AL14&lt;&gt;"",ngay23!AL14,"")</f>
        <v>80.117500000000007</v>
      </c>
      <c r="H13" s="386">
        <f>IF(ngay24!AL14&lt;&gt;"",ngay24!AL14,"")</f>
        <v>81.819999999999993</v>
      </c>
      <c r="I13" s="386">
        <f>IF(ngay25!AL14&lt;&gt;"",ngay25!AL14,"")</f>
        <v>79.607500000000002</v>
      </c>
      <c r="J13" s="386">
        <f>IF(ngay26!AL14&lt;&gt;"",ngay26!AL14,"")</f>
        <v>79.032499999999999</v>
      </c>
      <c r="K13" s="386">
        <f>IF(ngay27!AL14&lt;&gt;"",ngay27!AL14,"")</f>
        <v>81.477500000000006</v>
      </c>
      <c r="L13" s="386">
        <f>IF(ngay28!AL14&lt;&gt;"",ngay28!AL14,"")</f>
        <v>89.922500000000014</v>
      </c>
      <c r="M13" s="386">
        <f>IF(ngay29!AL14&lt;&gt;"",ngay29!AL14,"")</f>
        <v>88.762499999999989</v>
      </c>
      <c r="N13" s="386">
        <f>IF(ngay30!AL14&lt;&gt;"",ngay30!AL14,"")</f>
        <v>91.325000000000003</v>
      </c>
      <c r="O13" s="387">
        <f>IF(ngay31!AL14&lt;&gt;"",ngay31!AL14,"")</f>
        <v>81.757499999999993</v>
      </c>
      <c r="P13" s="339">
        <f t="shared" si="0"/>
        <v>84.055500000000009</v>
      </c>
      <c r="Q13" s="340">
        <f t="shared" si="1"/>
        <v>85.379583333333315</v>
      </c>
      <c r="R13" s="342">
        <f t="shared" si="2"/>
        <v>84.777727272727276</v>
      </c>
    </row>
    <row r="14" spans="1:18" ht="15" customHeight="1">
      <c r="A14" s="324">
        <v>12</v>
      </c>
      <c r="B14" s="501"/>
      <c r="C14" s="330" t="s">
        <v>180</v>
      </c>
      <c r="D14" s="381" t="s">
        <v>178</v>
      </c>
      <c r="E14" s="385">
        <f>IF(ngay21!AL15&lt;&gt;"",ngay21!AL15,"")</f>
        <v>89.597499999999997</v>
      </c>
      <c r="F14" s="386">
        <f>IF(ngay22!AL15&lt;&gt;"",ngay22!AL15,"")</f>
        <v>83.592500000000001</v>
      </c>
      <c r="G14" s="386">
        <f>IF(ngay23!AL15&lt;&gt;"",ngay23!AL15,"")</f>
        <v>78.517499999999998</v>
      </c>
      <c r="H14" s="386">
        <f>IF(ngay24!AL15&lt;&gt;"",ngay24!AL15,"")</f>
        <v>80.082499999999996</v>
      </c>
      <c r="I14" s="386">
        <f>IF(ngay25!AL15&lt;&gt;"",ngay25!AL15,"")</f>
        <v>77.657499999999999</v>
      </c>
      <c r="J14" s="386">
        <f>IF(ngay26!AL15&lt;&gt;"",ngay26!AL15,"")</f>
        <v>77.41749999999999</v>
      </c>
      <c r="K14" s="386">
        <f>IF(ngay27!AL15&lt;&gt;"",ngay27!AL15,"")</f>
        <v>76.507500000000007</v>
      </c>
      <c r="L14" s="386">
        <f>IF(ngay28!AL15&lt;&gt;"",ngay28!AL15,"")</f>
        <v>80.98</v>
      </c>
      <c r="M14" s="386">
        <f>IF(ngay29!AL15&lt;&gt;"",ngay29!AL15,"")</f>
        <v>84.592500000000001</v>
      </c>
      <c r="N14" s="386">
        <f>IF(ngay30!AL15&lt;&gt;"",ngay30!AL15,"")</f>
        <v>83.405000000000001</v>
      </c>
      <c r="O14" s="387">
        <f>IF(ngay31!AL15&lt;&gt;"",ngay31!AL15,"")</f>
        <v>81.552500000000009</v>
      </c>
      <c r="P14" s="339">
        <f t="shared" si="0"/>
        <v>81.889499999999998</v>
      </c>
      <c r="Q14" s="340">
        <f t="shared" si="1"/>
        <v>80.742500000000007</v>
      </c>
      <c r="R14" s="342">
        <f t="shared" si="2"/>
        <v>81.263863636363638</v>
      </c>
    </row>
    <row r="15" spans="1:18" ht="15" customHeight="1">
      <c r="A15" s="331">
        <v>13</v>
      </c>
      <c r="B15" s="501"/>
      <c r="C15" s="325" t="s">
        <v>151</v>
      </c>
      <c r="D15" s="381" t="s">
        <v>99</v>
      </c>
      <c r="E15" s="385">
        <f>IF(ngay21!AL16&lt;&gt;"",ngay21!AL16,"")</f>
        <v>87.77000000000001</v>
      </c>
      <c r="F15" s="386">
        <f>IF(ngay22!AL16&lt;&gt;"",ngay22!AL16,"")</f>
        <v>76.715000000000003</v>
      </c>
      <c r="G15" s="386">
        <f>IF(ngay23!AL16&lt;&gt;"",ngay23!AL16,"")</f>
        <v>73.342500000000001</v>
      </c>
      <c r="H15" s="386">
        <f>IF(ngay24!AL16&lt;&gt;"",ngay24!AL16,"")</f>
        <v>72.12</v>
      </c>
      <c r="I15" s="386">
        <f>IF(ngay25!AL16&lt;&gt;"",ngay25!AL16,"")</f>
        <v>71.592500000000001</v>
      </c>
      <c r="J15" s="386">
        <f>IF(ngay26!AL16&lt;&gt;"",ngay26!AL16,"")</f>
        <v>69.612499999999997</v>
      </c>
      <c r="K15" s="386">
        <f>IF(ngay27!AL16&lt;&gt;"",ngay27!AL16,"")</f>
        <v>69.36</v>
      </c>
      <c r="L15" s="386">
        <f>IF(ngay28!AL16&lt;&gt;"",ngay28!AL16,"")</f>
        <v>74.957499999999996</v>
      </c>
      <c r="M15" s="386">
        <f>IF(ngay29!AL16&lt;&gt;"",ngay29!AL16,"")</f>
        <v>83.397499999999994</v>
      </c>
      <c r="N15" s="386">
        <f>IF(ngay30!AL16&lt;&gt;"",ngay30!AL16,"")</f>
        <v>75.852500000000006</v>
      </c>
      <c r="O15" s="387">
        <f>IF(ngay31!AL16&lt;&gt;"",ngay31!AL16,"")</f>
        <v>71.234999999999999</v>
      </c>
      <c r="P15" s="339">
        <f t="shared" si="0"/>
        <v>76.307999999999993</v>
      </c>
      <c r="Q15" s="340">
        <f t="shared" si="1"/>
        <v>74.069166666666675</v>
      </c>
      <c r="R15" s="342">
        <f t="shared" si="2"/>
        <v>75.086818181818174</v>
      </c>
    </row>
    <row r="16" spans="1:18" ht="15" customHeight="1">
      <c r="A16" s="324">
        <v>14</v>
      </c>
      <c r="B16" s="501"/>
      <c r="C16" s="325" t="s">
        <v>127</v>
      </c>
      <c r="D16" s="381" t="s">
        <v>101</v>
      </c>
      <c r="E16" s="385">
        <f>IF(ngay21!AL17&lt;&gt;"",ngay21!AL17,"")</f>
        <v>92.0625</v>
      </c>
      <c r="F16" s="386">
        <f>IF(ngay22!AL17&lt;&gt;"",ngay22!AL17,"")</f>
        <v>87.467500000000001</v>
      </c>
      <c r="G16" s="386">
        <f>IF(ngay23!AL17&lt;&gt;"",ngay23!AL17,"")</f>
        <v>79.181249999999991</v>
      </c>
      <c r="H16" s="386">
        <f>IF(ngay24!AL17&lt;&gt;"",ngay24!AL17,"")</f>
        <v>81.11</v>
      </c>
      <c r="I16" s="386">
        <f>IF(ngay25!AL17&lt;&gt;"",ngay25!AL17,"")</f>
        <v>78.147499999999994</v>
      </c>
      <c r="J16" s="386">
        <f>IF(ngay26!AL17&lt;&gt;"",ngay26!AL17,"")</f>
        <v>78.511250000000004</v>
      </c>
      <c r="K16" s="386">
        <f>IF(ngay27!AL17&lt;&gt;"",ngay27!AL17,"")</f>
        <v>77.623750000000001</v>
      </c>
      <c r="L16" s="386">
        <f>IF(ngay28!AL17&lt;&gt;"",ngay28!AL17,"")</f>
        <v>80.681249999999991</v>
      </c>
      <c r="M16" s="386">
        <f>IF(ngay29!AL17&lt;&gt;"",ngay29!AL17,"")</f>
        <v>85.973749999999995</v>
      </c>
      <c r="N16" s="386">
        <f>IF(ngay30!AL17&lt;&gt;"",ngay30!AL17,"")</f>
        <v>80.534999999999997</v>
      </c>
      <c r="O16" s="387">
        <f>IF(ngay31!AL17&lt;&gt;"",ngay31!AL17,"")</f>
        <v>74.570000000000007</v>
      </c>
      <c r="P16" s="339">
        <f t="shared" si="0"/>
        <v>83.59375</v>
      </c>
      <c r="Q16" s="340">
        <f t="shared" si="1"/>
        <v>79.649166666666659</v>
      </c>
      <c r="R16" s="342">
        <f t="shared" si="2"/>
        <v>81.442159090909087</v>
      </c>
    </row>
    <row r="17" spans="1:18" ht="15" customHeight="1">
      <c r="A17" s="331">
        <v>15</v>
      </c>
      <c r="B17" s="501"/>
      <c r="C17" s="325" t="s">
        <v>155</v>
      </c>
      <c r="D17" s="381" t="s">
        <v>102</v>
      </c>
      <c r="E17" s="385">
        <f>IF(ngay21!AL18&lt;&gt;"",ngay21!AL18,"")</f>
        <v>95.544999999999987</v>
      </c>
      <c r="F17" s="386">
        <f>IF(ngay22!AL18&lt;&gt;"",ngay22!AL18,"")</f>
        <v>84.66</v>
      </c>
      <c r="G17" s="386">
        <f>IF(ngay23!AL18&lt;&gt;"",ngay23!AL18,"")</f>
        <v>80.057500000000005</v>
      </c>
      <c r="H17" s="386">
        <f>IF(ngay24!AL18&lt;&gt;"",ngay24!AL18,"")</f>
        <v>79.13</v>
      </c>
      <c r="I17" s="386">
        <f>IF(ngay25!AL18&lt;&gt;"",ngay25!AL18,"")</f>
        <v>76.117500000000007</v>
      </c>
      <c r="J17" s="386">
        <f>IF(ngay26!AL18&lt;&gt;"",ngay26!AL18,"")</f>
        <v>74.837500000000006</v>
      </c>
      <c r="K17" s="386">
        <f>IF(ngay27!AL18&lt;&gt;"",ngay27!AL18,"")</f>
        <v>72.495000000000005</v>
      </c>
      <c r="L17" s="386">
        <f>IF(ngay28!AL18&lt;&gt;"",ngay28!AL18,"")</f>
        <v>78.344999999999999</v>
      </c>
      <c r="M17" s="386">
        <f>IF(ngay29!AL18&lt;&gt;"",ngay29!AL18,"")</f>
        <v>84.427500000000009</v>
      </c>
      <c r="N17" s="386">
        <f>IF(ngay30!AL18&lt;&gt;"",ngay30!AL18,"")</f>
        <v>77.59</v>
      </c>
      <c r="O17" s="387">
        <f>IF(ngay31!AL18&lt;&gt;"",ngay31!AL18,"")</f>
        <v>70.375</v>
      </c>
      <c r="P17" s="339">
        <f t="shared" si="0"/>
        <v>83.102000000000004</v>
      </c>
      <c r="Q17" s="340">
        <f t="shared" si="1"/>
        <v>76.345000000000013</v>
      </c>
      <c r="R17" s="342">
        <f t="shared" si="2"/>
        <v>79.416363636363641</v>
      </c>
    </row>
    <row r="18" spans="1:18" ht="15" customHeight="1">
      <c r="A18" s="324">
        <v>16</v>
      </c>
      <c r="B18" s="503"/>
      <c r="C18" s="330" t="s">
        <v>156</v>
      </c>
      <c r="D18" s="401" t="s">
        <v>103</v>
      </c>
      <c r="E18" s="385">
        <f>IF(ngay21!AL19&lt;&gt;"",ngay21!AL19,"")</f>
        <v>91.94874999999999</v>
      </c>
      <c r="F18" s="386">
        <f>IF(ngay22!AL19&lt;&gt;"",ngay22!AL19,"")</f>
        <v>88.642499999999998</v>
      </c>
      <c r="G18" s="386">
        <f>IF(ngay23!AL19&lt;&gt;"",ngay23!AL19,"")</f>
        <v>84.616249999999994</v>
      </c>
      <c r="H18" s="386">
        <f>IF(ngay24!AL19&lt;&gt;"",ngay24!AL19,"")</f>
        <v>83.118750000000006</v>
      </c>
      <c r="I18" s="386">
        <f>IF(ngay25!AL19&lt;&gt;"",ngay25!AL19,"")</f>
        <v>83.022499999999994</v>
      </c>
      <c r="J18" s="386">
        <f>IF(ngay26!AL19&lt;&gt;"",ngay26!AL19,"")</f>
        <v>77.982500000000002</v>
      </c>
      <c r="K18" s="386">
        <f>IF(ngay27!AL19&lt;&gt;"",ngay27!AL19,"")</f>
        <v>80.02000000000001</v>
      </c>
      <c r="L18" s="386">
        <f>IF(ngay28!AL19&lt;&gt;"",ngay28!AL19,"")</f>
        <v>82.233750000000001</v>
      </c>
      <c r="M18" s="386">
        <f>IF(ngay29!AL19&lt;&gt;"",ngay29!AL19,"")</f>
        <v>87.433750000000003</v>
      </c>
      <c r="N18" s="386">
        <f>IF(ngay30!AL19&lt;&gt;"",ngay30!AL19,"")</f>
        <v>82.135000000000005</v>
      </c>
      <c r="O18" s="387">
        <f>IF(ngay31!AL19&lt;&gt;"",ngay31!AL19,"")</f>
        <v>75.34</v>
      </c>
      <c r="P18" s="339">
        <f t="shared" si="0"/>
        <v>86.269749999999988</v>
      </c>
      <c r="Q18" s="340">
        <f t="shared" si="1"/>
        <v>80.857500000000002</v>
      </c>
      <c r="R18" s="342">
        <f t="shared" si="2"/>
        <v>83.317613636363632</v>
      </c>
    </row>
    <row r="19" spans="1:18" ht="15" customHeight="1">
      <c r="A19" s="331">
        <v>17</v>
      </c>
      <c r="B19" s="504"/>
      <c r="C19" s="328" t="s">
        <v>91</v>
      </c>
      <c r="D19" s="399" t="s">
        <v>118</v>
      </c>
      <c r="E19" s="388">
        <f>IF(ngay21!AL20&lt;&gt;"",ngay21!AL20,"")</f>
        <v>90.778749999999988</v>
      </c>
      <c r="F19" s="389">
        <f>IF(ngay22!AL20&lt;&gt;"",ngay22!AL20,"")</f>
        <v>83.927499999999995</v>
      </c>
      <c r="G19" s="389">
        <f>IF(ngay23!AL20&lt;&gt;"",ngay23!AL20,"")</f>
        <v>78.662499999999994</v>
      </c>
      <c r="H19" s="389">
        <f>IF(ngay24!AL20&lt;&gt;"",ngay24!AL20,"")</f>
        <v>77.676249999999996</v>
      </c>
      <c r="I19" s="389">
        <f>IF(ngay25!AL20&lt;&gt;"",ngay25!AL20,"")</f>
        <v>75.336250000000007</v>
      </c>
      <c r="J19" s="389">
        <f>IF(ngay26!AL20&lt;&gt;"",ngay26!AL20,"")</f>
        <v>73.841250000000002</v>
      </c>
      <c r="K19" s="389">
        <f>IF(ngay27!AL20&lt;&gt;"",ngay27!AL20,"")</f>
        <v>70.451250000000016</v>
      </c>
      <c r="L19" s="389">
        <f>IF(ngay28!AL20&lt;&gt;"",ngay28!AL20,"")</f>
        <v>73.350000000000009</v>
      </c>
      <c r="M19" s="389">
        <f>IF(ngay29!AL20&lt;&gt;"",ngay29!AL20,"")</f>
        <v>81.78</v>
      </c>
      <c r="N19" s="389">
        <f>IF(ngay30!AL20&lt;&gt;"",ngay30!AL20,"")</f>
        <v>74.522499999999994</v>
      </c>
      <c r="O19" s="390">
        <f>IF(ngay31!AL20&lt;&gt;"",ngay31!AL20,"")</f>
        <v>68.756250000000009</v>
      </c>
      <c r="P19" s="377">
        <f t="shared" si="0"/>
        <v>81.27624999999999</v>
      </c>
      <c r="Q19" s="378">
        <f t="shared" si="1"/>
        <v>73.783541666666665</v>
      </c>
      <c r="R19" s="380">
        <f t="shared" si="2"/>
        <v>77.18931818181818</v>
      </c>
    </row>
    <row r="20" spans="1:18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>
        <f>IF(ngay21!AL21&lt;&gt;"",ngay21!AL21,"")</f>
        <v>90.677499999999981</v>
      </c>
      <c r="F20" s="392">
        <f>IF(ngay22!AL21&lt;&gt;"",ngay22!AL21,"")</f>
        <v>81.180000000000007</v>
      </c>
      <c r="G20" s="392">
        <f>IF(ngay23!AL21&lt;&gt;"",ngay23!AL21,"")</f>
        <v>78.581249999999997</v>
      </c>
      <c r="H20" s="392">
        <f>IF(ngay24!AL21&lt;&gt;"",ngay24!AL21,"")</f>
        <v>76.868750000000006</v>
      </c>
      <c r="I20" s="392">
        <f>IF(ngay25!AL21&lt;&gt;"",ngay25!AL21,"")</f>
        <v>74.013750000000016</v>
      </c>
      <c r="J20" s="392">
        <f>IF(ngay26!AL21&lt;&gt;"",ngay26!AL21,"")</f>
        <v>74.548750000000013</v>
      </c>
      <c r="K20" s="392">
        <f>IF(ngay27!AL21&lt;&gt;"",ngay27!AL21,"")</f>
        <v>67.366250000000008</v>
      </c>
      <c r="L20" s="392">
        <f>IF(ngay28!AL21&lt;&gt;"",ngay28!AL21,"")</f>
        <v>68.292500000000004</v>
      </c>
      <c r="M20" s="392">
        <f>IF(ngay29!AL21&lt;&gt;"",ngay29!AL21,"")</f>
        <v>86.364999999999995</v>
      </c>
      <c r="N20" s="392">
        <f>IF(ngay30!AL21&lt;&gt;"",ngay30!AL21,"")</f>
        <v>78.737500000000011</v>
      </c>
      <c r="O20" s="393">
        <f>IF(ngay31!AL21&lt;&gt;"",ngay31!AL21,"")</f>
        <v>69.336250000000007</v>
      </c>
      <c r="P20" s="341">
        <f t="shared" si="0"/>
        <v>80.264250000000004</v>
      </c>
      <c r="Q20" s="340">
        <f t="shared" si="1"/>
        <v>74.107708333333349</v>
      </c>
      <c r="R20" s="342">
        <f t="shared" si="2"/>
        <v>76.906136363636378</v>
      </c>
    </row>
    <row r="21" spans="1:18" ht="15" customHeight="1">
      <c r="A21" s="331">
        <v>19</v>
      </c>
      <c r="B21" s="501"/>
      <c r="C21" s="325" t="s">
        <v>128</v>
      </c>
      <c r="D21" s="381" t="s">
        <v>119</v>
      </c>
      <c r="E21" s="385">
        <f>IF(ngay21!AL22&lt;&gt;"",ngay21!AL22,"")</f>
        <v>87.548749999999998</v>
      </c>
      <c r="F21" s="386">
        <f>IF(ngay22!AL22&lt;&gt;"",ngay22!AL22,"")</f>
        <v>83.793750000000003</v>
      </c>
      <c r="G21" s="386">
        <f>IF(ngay23!AL22&lt;&gt;"",ngay23!AL22,"")</f>
        <v>78.327500000000001</v>
      </c>
      <c r="H21" s="386">
        <f>IF(ngay24!AL22&lt;&gt;"",ngay24!AL22,"")</f>
        <v>77.54249999999999</v>
      </c>
      <c r="I21" s="386">
        <f>IF(ngay25!AL22&lt;&gt;"",ngay25!AL22,"")</f>
        <v>76.702500000000001</v>
      </c>
      <c r="J21" s="386">
        <f>IF(ngay26!AL22&lt;&gt;"",ngay26!AL22,"")</f>
        <v>74.858750000000001</v>
      </c>
      <c r="K21" s="386">
        <f>IF(ngay27!AL22&lt;&gt;"",ngay27!AL22,"")</f>
        <v>68.903750000000002</v>
      </c>
      <c r="L21" s="386">
        <f>IF(ngay28!AL22&lt;&gt;"",ngay28!AL22,"")</f>
        <v>69.77000000000001</v>
      </c>
      <c r="M21" s="386">
        <f>IF(ngay29!AL22&lt;&gt;"",ngay29!AL22,"")</f>
        <v>75.739999999999995</v>
      </c>
      <c r="N21" s="386">
        <f>IF(ngay30!AL22&lt;&gt;"",ngay30!AL22,"")</f>
        <v>68.366250000000008</v>
      </c>
      <c r="O21" s="387">
        <f>IF(ngay31!AL22&lt;&gt;"",ngay31!AL22,"")</f>
        <v>70.478750000000005</v>
      </c>
      <c r="P21" s="341">
        <f t="shared" si="0"/>
        <v>80.782999999999987</v>
      </c>
      <c r="Q21" s="340">
        <f t="shared" si="1"/>
        <v>71.352916666666658</v>
      </c>
      <c r="R21" s="342">
        <f t="shared" si="2"/>
        <v>75.639318181818183</v>
      </c>
    </row>
    <row r="22" spans="1:18" ht="15" customHeight="1">
      <c r="A22" s="324">
        <v>20</v>
      </c>
      <c r="B22" s="501"/>
      <c r="C22" s="325" t="s">
        <v>157</v>
      </c>
      <c r="D22" s="381" t="s">
        <v>105</v>
      </c>
      <c r="E22" s="385">
        <f>IF(ngay21!AL23&lt;&gt;"",ngay21!AL23,"")</f>
        <v>92.490000000000009</v>
      </c>
      <c r="F22" s="386">
        <f>IF(ngay22!AL23&lt;&gt;"",ngay22!AL23,"")</f>
        <v>82.222499999999997</v>
      </c>
      <c r="G22" s="386">
        <f>IF(ngay23!AL23&lt;&gt;"",ngay23!AL23,"")</f>
        <v>78.924999999999997</v>
      </c>
      <c r="H22" s="386">
        <f>IF(ngay24!AL23&lt;&gt;"",ngay24!AL23,"")</f>
        <v>77.099999999999994</v>
      </c>
      <c r="I22" s="386">
        <f>IF(ngay25!AL23&lt;&gt;"",ngay25!AL23,"")</f>
        <v>75.907499999999999</v>
      </c>
      <c r="J22" s="386">
        <f>IF(ngay26!AL23&lt;&gt;"",ngay26!AL23,"")</f>
        <v>73.547499999999999</v>
      </c>
      <c r="K22" s="386">
        <f>IF(ngay27!AL23&lt;&gt;"",ngay27!AL23,"")</f>
        <v>69.972499999999997</v>
      </c>
      <c r="L22" s="386">
        <f>IF(ngay28!AL23&lt;&gt;"",ngay28!AL23,"")</f>
        <v>72.534999999999997</v>
      </c>
      <c r="M22" s="386">
        <f>IF(ngay29!AL23&lt;&gt;"",ngay29!AL23,"")</f>
        <v>73.402500000000003</v>
      </c>
      <c r="N22" s="386">
        <f>IF(ngay30!AL23&lt;&gt;"",ngay30!AL23,"")</f>
        <v>82.800000000000011</v>
      </c>
      <c r="O22" s="387">
        <f>IF(ngay31!AL23&lt;&gt;"",ngay31!AL23,"")</f>
        <v>77.977500000000006</v>
      </c>
      <c r="P22" s="341">
        <f t="shared" si="0"/>
        <v>81.328999999999994</v>
      </c>
      <c r="Q22" s="340">
        <f t="shared" si="1"/>
        <v>75.039166666666674</v>
      </c>
      <c r="R22" s="342">
        <f t="shared" si="2"/>
        <v>77.898181818181811</v>
      </c>
    </row>
    <row r="23" spans="1:18" ht="15" customHeight="1">
      <c r="A23" s="331">
        <v>21</v>
      </c>
      <c r="B23" s="501"/>
      <c r="C23" s="325" t="s">
        <v>191</v>
      </c>
      <c r="D23" s="381" t="s">
        <v>203</v>
      </c>
      <c r="E23" s="385">
        <f>IF(ngay21!AL24&lt;&gt;"",ngay21!AL24,"")</f>
        <v>87.204999999999998</v>
      </c>
      <c r="F23" s="386">
        <f>IF(ngay22!AL24&lt;&gt;"",ngay22!AL24,"")</f>
        <v>83.357499999999987</v>
      </c>
      <c r="G23" s="386">
        <f>IF(ngay23!AL24&lt;&gt;"",ngay23!AL24,"")</f>
        <v>80.77</v>
      </c>
      <c r="H23" s="386">
        <f>IF(ngay24!AL24&lt;&gt;"",ngay24!AL24,"")</f>
        <v>79.117500000000007</v>
      </c>
      <c r="I23" s="386">
        <f>IF(ngay25!AL24&lt;&gt;"",ngay25!AL24,"")</f>
        <v>78.295000000000002</v>
      </c>
      <c r="J23" s="386">
        <f>IF(ngay26!AL24&lt;&gt;"",ngay26!AL24,"")</f>
        <v>75.8</v>
      </c>
      <c r="K23" s="386">
        <f>IF(ngay27!AL24&lt;&gt;"",ngay27!AL24,"")</f>
        <v>75.722499999999997</v>
      </c>
      <c r="L23" s="386">
        <f>IF(ngay28!AL24&lt;&gt;"",ngay28!AL24,"")</f>
        <v>69.707499999999996</v>
      </c>
      <c r="M23" s="386">
        <f>IF(ngay29!AL24&lt;&gt;"",ngay29!AL24,"")</f>
        <v>68.740000000000009</v>
      </c>
      <c r="N23" s="386">
        <f>IF(ngay30!AL24&lt;&gt;"",ngay30!AL24,"")</f>
        <v>64.04249999999999</v>
      </c>
      <c r="O23" s="387">
        <f>IF(ngay31!AL24&lt;&gt;"",ngay31!AL24,"")</f>
        <v>66.677499999999995</v>
      </c>
      <c r="P23" s="341">
        <f t="shared" si="0"/>
        <v>81.748999999999995</v>
      </c>
      <c r="Q23" s="340">
        <f t="shared" si="1"/>
        <v>70.114999999999995</v>
      </c>
      <c r="R23" s="342">
        <f t="shared" si="2"/>
        <v>75.403181818181821</v>
      </c>
    </row>
    <row r="24" spans="1:18" ht="15" customHeight="1">
      <c r="A24" s="324">
        <v>22</v>
      </c>
      <c r="B24" s="502"/>
      <c r="C24" s="343" t="s">
        <v>129</v>
      </c>
      <c r="D24" s="400" t="s">
        <v>104</v>
      </c>
      <c r="E24" s="394">
        <f>IF(ngay21!AL25&lt;&gt;"",ngay21!AL25,"")</f>
        <v>87.49</v>
      </c>
      <c r="F24" s="395">
        <f>IF(ngay22!AL25&lt;&gt;"",ngay22!AL25,"")</f>
        <v>84.566249999999997</v>
      </c>
      <c r="G24" s="395">
        <f>IF(ngay23!AL25&lt;&gt;"",ngay23!AL25,"")</f>
        <v>80.936250000000001</v>
      </c>
      <c r="H24" s="395">
        <f>IF(ngay24!AL25&lt;&gt;"",ngay24!AL25,"")</f>
        <v>79.572499999999991</v>
      </c>
      <c r="I24" s="395">
        <f>IF(ngay25!AL25&lt;&gt;"",ngay25!AL25,"")</f>
        <v>79.025000000000006</v>
      </c>
      <c r="J24" s="395">
        <f>IF(ngay26!AL25&lt;&gt;"",ngay26!AL25,"")</f>
        <v>73.445000000000007</v>
      </c>
      <c r="K24" s="395">
        <f>IF(ngay27!AL25&lt;&gt;"",ngay27!AL25,"")</f>
        <v>67.003749999999997</v>
      </c>
      <c r="L24" s="395">
        <f>IF(ngay28!AL25&lt;&gt;"",ngay28!AL25,"")</f>
        <v>63.559999999999995</v>
      </c>
      <c r="M24" s="395">
        <f>IF(ngay29!AL25&lt;&gt;"",ngay29!AL25,"")</f>
        <v>71.03125</v>
      </c>
      <c r="N24" s="395">
        <f>IF(ngay30!AL25&lt;&gt;"",ngay30!AL25,"")</f>
        <v>69.996250000000003</v>
      </c>
      <c r="O24" s="396">
        <f>IF(ngay31!AL25&lt;&gt;"",ngay31!AL25,"")</f>
        <v>69.34</v>
      </c>
      <c r="P24" s="346">
        <f t="shared" si="0"/>
        <v>82.317999999999984</v>
      </c>
      <c r="Q24" s="345">
        <f t="shared" si="1"/>
        <v>69.062708333333333</v>
      </c>
      <c r="R24" s="347">
        <f t="shared" si="2"/>
        <v>75.0878409090909</v>
      </c>
    </row>
    <row r="25" spans="1:18" ht="31.5" customHeight="1">
      <c r="A25" s="363"/>
      <c r="B25" s="364"/>
      <c r="C25" s="365"/>
      <c r="D25" s="365"/>
      <c r="E25" s="366" t="s">
        <v>212</v>
      </c>
      <c r="F25" s="366"/>
      <c r="G25" s="366" t="str">
        <f>IF(COUNT(P3:P24)=0,"",INDEX(C3:P24,MATCH(MIN(P3:P24),P3:P24,0),1))</f>
        <v>Sầm Sơn</v>
      </c>
      <c r="H25" s="366"/>
      <c r="I25" s="375"/>
      <c r="J25" s="375"/>
      <c r="K25" s="375"/>
      <c r="L25" s="375"/>
      <c r="M25" s="375"/>
      <c r="N25" s="375"/>
      <c r="O25" s="375"/>
      <c r="P25" s="369">
        <f>IF(COUNT(P3:P24)=0,"",MIN(P3:P24))</f>
        <v>75.792000000000002</v>
      </c>
      <c r="Q25" s="368"/>
      <c r="R25" s="368"/>
    </row>
    <row r="26" spans="1:18" ht="15" customHeight="1">
      <c r="A26" s="363"/>
      <c r="B26" s="364"/>
      <c r="C26" s="365"/>
      <c r="D26" s="365"/>
      <c r="E26" s="370"/>
      <c r="F26" s="370"/>
      <c r="G26" s="370" t="str">
        <f>IF(COUNT(Q3:Q24)=0,"",INDEX(C3:Q24,MATCH(MIN(Q3:Q24),Q3:Q24,0),1))</f>
        <v>Kỳ Anh</v>
      </c>
      <c r="H26" s="370"/>
      <c r="I26" s="375"/>
      <c r="J26" s="375"/>
      <c r="K26" s="375"/>
      <c r="L26" s="375"/>
      <c r="M26" s="375"/>
      <c r="N26" s="375"/>
      <c r="O26" s="375"/>
      <c r="P26" s="369"/>
      <c r="Q26" s="369">
        <f>IF(COUNT(Q3:Q24)=0,"",MIN(Q3:Q24))</f>
        <v>69.062708333333333</v>
      </c>
      <c r="R26" s="369"/>
    </row>
    <row r="27" spans="1:18" ht="15" customHeight="1">
      <c r="A27" s="363"/>
      <c r="B27" s="364"/>
      <c r="C27" s="365"/>
      <c r="D27" s="365"/>
      <c r="E27" s="370"/>
      <c r="F27" s="370"/>
      <c r="G27" s="370" t="str">
        <f>IF(COUNT(R3:R24)=0,"",INDEX(C3:R24,MATCH(MIN(R3:R24),R3:R24,0),1))</f>
        <v>Con Cuông</v>
      </c>
      <c r="H27" s="370"/>
      <c r="I27" s="375"/>
      <c r="J27" s="375"/>
      <c r="K27" s="375"/>
      <c r="L27" s="375"/>
      <c r="M27" s="375"/>
      <c r="N27" s="375"/>
      <c r="O27" s="375"/>
      <c r="P27" s="369"/>
      <c r="Q27" s="369"/>
      <c r="R27" s="369">
        <f>IF(COUNT(R3:R24)=0,"",MIN(R3:R24))</f>
        <v>75.086818181818174</v>
      </c>
    </row>
    <row r="28" spans="1:18" ht="15" customHeight="1">
      <c r="A28" s="363"/>
      <c r="B28" s="364"/>
      <c r="C28" s="365"/>
      <c r="D28" s="365"/>
      <c r="E28" s="366" t="s">
        <v>214</v>
      </c>
      <c r="F28" s="366"/>
      <c r="G28" s="366" t="str">
        <f>IF(COUNT(P3:P24)=0,"",INDEX(C3:P24,MATCH(MAX(P3:P24),P3:P24,0),1))</f>
        <v>Hòn Ngư</v>
      </c>
      <c r="H28" s="366"/>
      <c r="I28" s="375"/>
      <c r="J28" s="375"/>
      <c r="K28" s="375"/>
      <c r="L28" s="375"/>
      <c r="M28" s="375"/>
      <c r="N28" s="375"/>
      <c r="O28" s="375"/>
      <c r="P28" s="368">
        <f>IF(COUNT(P3:P24)=0,"",MAX(P3:P24))</f>
        <v>86.269749999999988</v>
      </c>
      <c r="Q28" s="368"/>
      <c r="R28" s="368"/>
    </row>
    <row r="29" spans="1:18" ht="15" customHeight="1">
      <c r="A29" s="363"/>
      <c r="B29" s="364"/>
      <c r="C29" s="365"/>
      <c r="D29" s="365"/>
      <c r="E29" s="370"/>
      <c r="F29" s="370"/>
      <c r="G29" s="370" t="str">
        <f>IF(COUNT(Q3:Q24)=0,"",INDEX(C3:Q24,MATCH(MAX(Q3:Q24),Q3:Q24,0),1))</f>
        <v>Yên Định</v>
      </c>
      <c r="H29" s="370"/>
      <c r="I29" s="375"/>
      <c r="J29" s="375"/>
      <c r="K29" s="375"/>
      <c r="L29" s="375"/>
      <c r="M29" s="375"/>
      <c r="N29" s="375"/>
      <c r="O29" s="375"/>
      <c r="P29" s="369"/>
      <c r="Q29" s="369">
        <f>IF(COUNT(Q3:Q24)=0,"",MAX(Q3:Q24))</f>
        <v>85.40958333333333</v>
      </c>
      <c r="R29" s="369"/>
    </row>
    <row r="30" spans="1:18" ht="15" customHeight="1">
      <c r="A30" s="363"/>
      <c r="B30" s="364"/>
      <c r="C30" s="365"/>
      <c r="D30" s="365"/>
      <c r="E30" s="370"/>
      <c r="F30" s="370"/>
      <c r="G30" s="370" t="str">
        <f>IF(COUNT(R3:R24)=0,"",INDEX(C3:R24,MATCH(MAX(R3:R24),R3:R24,0),1))</f>
        <v>Qùy Hợp</v>
      </c>
      <c r="H30" s="370"/>
      <c r="I30" s="375"/>
      <c r="J30" s="375"/>
      <c r="K30" s="375"/>
      <c r="L30" s="375"/>
      <c r="M30" s="375"/>
      <c r="N30" s="375"/>
      <c r="O30" s="375"/>
      <c r="P30" s="369"/>
      <c r="Q30" s="369"/>
      <c r="R30" s="369">
        <f>IF(COUNT(R3:R24)=0,"",MAX(R3:R24))</f>
        <v>84.777727272727276</v>
      </c>
    </row>
    <row r="31" spans="1:18" ht="15" customHeight="1">
      <c r="A31" s="363"/>
      <c r="B31" s="364"/>
      <c r="C31" s="365"/>
      <c r="D31" s="365"/>
      <c r="I31" s="375"/>
      <c r="J31" s="375"/>
      <c r="K31" s="375"/>
      <c r="L31" s="375"/>
      <c r="M31" s="375"/>
      <c r="N31" s="375"/>
      <c r="O31" s="375"/>
      <c r="P31" s="369"/>
      <c r="Q31" s="369"/>
      <c r="R31" s="369"/>
    </row>
    <row r="32" spans="1:18" ht="15" customHeight="1">
      <c r="A32" s="363"/>
      <c r="B32" s="364"/>
      <c r="C32" s="365"/>
      <c r="D32" s="36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69"/>
      <c r="Q32" s="369"/>
      <c r="R32" s="369"/>
    </row>
    <row r="33" spans="1:18" ht="15" customHeight="1">
      <c r="A33" s="363"/>
      <c r="B33" s="364"/>
      <c r="C33" s="365"/>
      <c r="D33" s="36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</row>
    <row r="34" spans="1:18" ht="15" customHeight="1">
      <c r="A34" s="363"/>
      <c r="B34" s="364"/>
      <c r="C34" s="365"/>
      <c r="D34" s="36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</row>
    <row r="35" spans="1:18" ht="15" customHeight="1">
      <c r="A35" s="363"/>
      <c r="B35" s="364"/>
      <c r="C35" s="365"/>
      <c r="D35" s="36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</row>
    <row r="36" spans="1:18" ht="15" customHeight="1">
      <c r="A36" s="363"/>
      <c r="B36" s="364"/>
      <c r="C36" s="365"/>
      <c r="D36" s="36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</row>
    <row r="37" spans="1:18" ht="15" customHeight="1">
      <c r="A37" s="363"/>
      <c r="B37" s="364"/>
      <c r="C37" s="365"/>
      <c r="D37" s="36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</row>
    <row r="38" spans="1:18" ht="15" customHeight="1">
      <c r="A38" s="363"/>
      <c r="B38" s="364"/>
      <c r="C38" s="365"/>
      <c r="D38" s="36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18" ht="15" customHeight="1">
      <c r="A39" s="363"/>
      <c r="B39" s="364"/>
      <c r="C39" s="365"/>
      <c r="D39" s="36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18" ht="15" customHeight="1">
      <c r="A40" s="363"/>
      <c r="B40" s="364"/>
      <c r="C40" s="365"/>
      <c r="D40" s="36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18" ht="15" customHeight="1">
      <c r="A41" s="363"/>
      <c r="B41" s="364"/>
      <c r="C41" s="365"/>
      <c r="D41" s="36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18" ht="15" customHeight="1">
      <c r="A42" s="363"/>
      <c r="B42" s="364"/>
      <c r="C42" s="365"/>
      <c r="D42" s="36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</row>
    <row r="43" spans="1:18" ht="15" customHeight="1">
      <c r="A43" s="363"/>
      <c r="B43" s="364"/>
      <c r="C43" s="365"/>
      <c r="D43" s="36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</row>
    <row r="44" spans="1:18" ht="15" customHeight="1">
      <c r="A44" s="363"/>
      <c r="B44" s="364"/>
      <c r="C44" s="365"/>
      <c r="D44" s="36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</row>
    <row r="45" spans="1:18" ht="15" customHeight="1">
      <c r="A45" s="363"/>
      <c r="B45" s="364"/>
      <c r="C45" s="365"/>
      <c r="D45" s="36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</row>
    <row r="46" spans="1:18" ht="15" customHeight="1">
      <c r="A46" s="363"/>
      <c r="B46" s="364"/>
      <c r="C46" s="365"/>
      <c r="D46" s="36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</row>
    <row r="47" spans="1:18" ht="15" customHeight="1">
      <c r="A47" s="363"/>
      <c r="B47" s="364"/>
      <c r="C47" s="365"/>
      <c r="D47" s="36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</row>
    <row r="48" spans="1:18" ht="15" customHeight="1">
      <c r="A48" s="363"/>
      <c r="B48" s="364"/>
      <c r="C48" s="365"/>
      <c r="D48" s="36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</row>
    <row r="49" spans="1:18" ht="15" customHeight="1">
      <c r="A49" s="363"/>
      <c r="B49" s="364"/>
      <c r="C49" s="365"/>
      <c r="D49" s="36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</row>
    <row r="50" spans="1:18" ht="15" customHeight="1">
      <c r="A50" s="363"/>
      <c r="B50" s="364"/>
      <c r="C50" s="365"/>
      <c r="D50" s="36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</row>
    <row r="51" spans="1:18" ht="15" customHeight="1">
      <c r="A51" s="363"/>
      <c r="B51" s="364"/>
      <c r="C51" s="365"/>
      <c r="D51" s="36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</row>
    <row r="52" spans="1:18" ht="15" customHeight="1">
      <c r="A52" s="363"/>
      <c r="B52" s="364"/>
      <c r="C52" s="365"/>
      <c r="D52" s="36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</row>
    <row r="53" spans="1:18" ht="15" customHeight="1">
      <c r="A53" s="363"/>
      <c r="B53" s="364"/>
      <c r="C53" s="365"/>
      <c r="D53" s="36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18" ht="15" customHeight="1">
      <c r="A54" s="363"/>
      <c r="B54" s="364"/>
      <c r="C54" s="365"/>
      <c r="D54" s="36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18" ht="15" customHeight="1">
      <c r="A55" s="363"/>
      <c r="B55" s="364"/>
      <c r="C55" s="365"/>
      <c r="D55" s="36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</row>
    <row r="56" spans="1:18" ht="15" customHeight="1">
      <c r="A56" s="363"/>
      <c r="B56" s="364"/>
      <c r="C56" s="365"/>
      <c r="D56" s="36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18" ht="15" customHeight="1">
      <c r="A57" s="363"/>
      <c r="B57" s="364"/>
      <c r="C57" s="365"/>
      <c r="D57" s="36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18" ht="15" customHeight="1">
      <c r="A58" s="363"/>
      <c r="B58" s="364"/>
      <c r="C58" s="365"/>
      <c r="D58" s="36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</row>
    <row r="59" spans="1:18" ht="15" customHeight="1">
      <c r="A59" s="363"/>
      <c r="B59" s="364"/>
      <c r="C59" s="365"/>
      <c r="D59" s="36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18" ht="15" customHeight="1">
      <c r="A60" s="363"/>
      <c r="B60" s="364"/>
      <c r="C60" s="365"/>
      <c r="D60" s="36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18" ht="15" customHeight="1">
      <c r="A61" s="363"/>
      <c r="B61" s="364"/>
      <c r="C61" s="365"/>
      <c r="D61" s="36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18" ht="15" customHeight="1">
      <c r="A62" s="363"/>
      <c r="B62" s="364"/>
      <c r="C62" s="365"/>
      <c r="D62" s="36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18" ht="15" customHeight="1">
      <c r="A63" s="363"/>
      <c r="B63" s="364"/>
      <c r="C63" s="365"/>
      <c r="D63" s="36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</row>
    <row r="64" spans="1:18" ht="15" customHeight="1">
      <c r="A64" s="363"/>
      <c r="B64" s="364"/>
      <c r="C64" s="365"/>
      <c r="D64" s="36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</row>
    <row r="65" spans="1:18" ht="15" customHeight="1">
      <c r="A65" s="363"/>
      <c r="B65" s="364"/>
      <c r="C65" s="365"/>
      <c r="D65" s="36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</row>
    <row r="66" spans="1:18" ht="15" customHeight="1">
      <c r="A66" s="363"/>
      <c r="B66" s="364"/>
      <c r="C66" s="365"/>
      <c r="D66" s="36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</row>
    <row r="67" spans="1:18" ht="15" customHeight="1">
      <c r="A67" s="363"/>
      <c r="B67" s="364"/>
      <c r="C67" s="365"/>
      <c r="D67" s="36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</row>
    <row r="68" spans="1:18" ht="15" customHeight="1">
      <c r="A68" s="363"/>
      <c r="B68" s="364"/>
      <c r="C68" s="365"/>
      <c r="D68" s="36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</row>
    <row r="69" spans="1:18" ht="15" customHeight="1">
      <c r="A69" s="363"/>
      <c r="B69" s="364"/>
      <c r="C69" s="365"/>
      <c r="D69" s="36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</row>
    <row r="70" spans="1:18" ht="15" customHeight="1">
      <c r="A70" s="363"/>
      <c r="B70" s="364"/>
      <c r="C70" s="365"/>
      <c r="D70" s="36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</row>
    <row r="71" spans="1:18" ht="15" customHeight="1">
      <c r="A71" s="363"/>
      <c r="B71" s="364"/>
      <c r="C71" s="365"/>
      <c r="D71" s="36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</row>
    <row r="72" spans="1:18" ht="15" customHeight="1">
      <c r="A72" s="363"/>
      <c r="B72" s="364"/>
      <c r="C72" s="365"/>
      <c r="D72" s="36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</row>
    <row r="73" spans="1:18" ht="15" customHeight="1">
      <c r="A73" s="363"/>
      <c r="B73" s="364"/>
      <c r="C73" s="365"/>
      <c r="D73" s="36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</row>
    <row r="74" spans="1:18" ht="15" customHeight="1">
      <c r="A74" s="363"/>
      <c r="B74" s="364"/>
      <c r="C74" s="365"/>
      <c r="D74" s="36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</row>
    <row r="75" spans="1:18" ht="15" customHeight="1">
      <c r="A75" s="363"/>
      <c r="B75" s="364"/>
      <c r="C75" s="365"/>
      <c r="D75" s="36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</row>
    <row r="76" spans="1:18" ht="15" customHeight="1">
      <c r="A76" s="363"/>
      <c r="B76" s="364"/>
      <c r="C76" s="365"/>
      <c r="D76" s="36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</row>
    <row r="77" spans="1:18" ht="15" customHeight="1">
      <c r="A77" s="363"/>
      <c r="B77" s="364"/>
      <c r="C77" s="365"/>
      <c r="D77" s="36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</row>
    <row r="78" spans="1:18" ht="15" customHeight="1">
      <c r="A78" s="363"/>
      <c r="B78" s="364"/>
      <c r="C78" s="365"/>
      <c r="D78" s="36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</row>
    <row r="79" spans="1:18" ht="15" customHeight="1">
      <c r="A79" s="363"/>
      <c r="B79" s="364"/>
      <c r="C79" s="365"/>
      <c r="D79" s="36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</row>
    <row r="80" spans="1:18" ht="15" customHeight="1">
      <c r="B80" s="364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</row>
    <row r="81" spans="2:18" ht="15" customHeight="1">
      <c r="B81" s="364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</row>
    <row r="82" spans="2:18" ht="15" customHeight="1">
      <c r="B82" s="364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</row>
    <row r="83" spans="2:18" ht="15" customHeight="1">
      <c r="B83" s="364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</row>
    <row r="84" spans="2:18" ht="15" customHeight="1">
      <c r="B84" s="364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</row>
    <row r="85" spans="2:18" ht="15" customHeight="1">
      <c r="B85" s="364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</row>
    <row r="86" spans="2:18" ht="15" customHeight="1">
      <c r="B86" s="36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</row>
    <row r="87" spans="2:18" ht="15" customHeight="1">
      <c r="B87" s="364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</row>
    <row r="88" spans="2:18" ht="15" customHeight="1">
      <c r="B88" s="364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</row>
    <row r="89" spans="2:18" ht="15" customHeight="1">
      <c r="B89" s="364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</row>
    <row r="90" spans="2:18" ht="15" customHeight="1">
      <c r="B90" s="364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</row>
    <row r="91" spans="2:18" ht="15" customHeight="1">
      <c r="B91" s="36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</row>
    <row r="92" spans="2:18" ht="15" customHeight="1">
      <c r="B92" s="364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</row>
    <row r="93" spans="2:18" ht="15" customHeight="1">
      <c r="B93" s="364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</row>
    <row r="94" spans="2:18" ht="15" customHeight="1">
      <c r="B94" s="364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</row>
    <row r="95" spans="2:18" ht="15" customHeight="1">
      <c r="B95" s="364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</row>
    <row r="96" spans="2:18" ht="15" customHeight="1">
      <c r="B96" s="364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</row>
    <row r="97" spans="2:18" ht="15" customHeight="1">
      <c r="B97" s="364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</row>
    <row r="98" spans="2:18" ht="15" customHeight="1">
      <c r="B98" s="364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</row>
    <row r="99" spans="2:18" ht="15" customHeight="1">
      <c r="B99" s="364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</row>
    <row r="100" spans="2:18" ht="15" customHeight="1">
      <c r="B100" s="364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</row>
    <row r="101" spans="2:18" ht="15" customHeight="1">
      <c r="B101" s="364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</row>
    <row r="102" spans="2:18" ht="15" customHeight="1"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</row>
    <row r="103" spans="2:18" ht="15" customHeight="1"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</row>
    <row r="104" spans="2:18" ht="15" customHeight="1"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</row>
    <row r="105" spans="2:18" ht="15" customHeight="1"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</row>
    <row r="106" spans="2:18" ht="15" customHeight="1"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</row>
    <row r="107" spans="2:18" ht="15" customHeight="1"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</row>
    <row r="108" spans="2:18" ht="15" customHeight="1"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</row>
    <row r="109" spans="2:18" ht="15" customHeight="1"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</row>
    <row r="110" spans="2:18" ht="15" customHeight="1"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</row>
    <row r="111" spans="2:18" ht="15" customHeight="1"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</row>
    <row r="112" spans="2:18" ht="15" customHeight="1"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</row>
    <row r="113" spans="5:18" ht="15" customHeight="1"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</row>
    <row r="114" spans="5:18" ht="15" customHeight="1"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</row>
    <row r="115" spans="5:18" ht="15" customHeight="1"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</row>
    <row r="116" spans="5:18" ht="15" customHeight="1"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</row>
    <row r="117" spans="5:18" ht="15" customHeight="1"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</row>
    <row r="118" spans="5:18" ht="15" customHeight="1"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</row>
    <row r="119" spans="5:18" ht="15" customHeight="1"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</row>
    <row r="120" spans="5:18" ht="15" customHeight="1"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</row>
    <row r="121" spans="5:18" ht="15" customHeight="1"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</row>
    <row r="122" spans="5:18" ht="15" customHeight="1"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</row>
    <row r="123" spans="5:18" ht="15" customHeight="1"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</row>
    <row r="124" spans="5:18" ht="15" customHeight="1"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</row>
    <row r="125" spans="5:18" ht="15" customHeight="1"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</row>
    <row r="126" spans="5:18" ht="15" customHeight="1"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</row>
    <row r="127" spans="5:18" ht="15" customHeight="1"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</row>
    <row r="128" spans="5:18" ht="15" customHeight="1"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</row>
    <row r="129" spans="5:18" ht="15" customHeight="1"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</row>
    <row r="130" spans="5:18" ht="15" customHeight="1"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</row>
    <row r="131" spans="5:18" ht="15" customHeight="1"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</row>
    <row r="132" spans="5:18" ht="15" customHeight="1"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</row>
    <row r="133" spans="5:18" ht="15" customHeight="1"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</row>
    <row r="134" spans="5:18" ht="15" customHeight="1"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</row>
    <row r="135" spans="5:18" ht="15" customHeight="1"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</row>
    <row r="136" spans="5:18" ht="15" customHeight="1"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</row>
    <row r="137" spans="5:18" ht="15" customHeight="1"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</row>
    <row r="138" spans="5:18" ht="15" customHeight="1"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</row>
    <row r="139" spans="5:18" ht="15" customHeight="1"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</row>
    <row r="140" spans="5:18" ht="15" customHeight="1"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</row>
    <row r="141" spans="5:18" ht="15" customHeight="1"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</row>
    <row r="142" spans="5:18" ht="15" customHeight="1"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</row>
    <row r="143" spans="5:18" ht="15" customHeight="1"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</row>
    <row r="144" spans="5:18" ht="15" customHeight="1"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</row>
    <row r="145" spans="5:18" ht="15" customHeight="1"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</row>
    <row r="146" spans="5:18" ht="15" customHeight="1"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</row>
    <row r="147" spans="5:18" ht="15" customHeight="1"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</row>
    <row r="148" spans="5:18" ht="15" customHeight="1"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</row>
    <row r="149" spans="5:18" ht="15" customHeight="1"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</row>
    <row r="150" spans="5:18" ht="15" customHeight="1"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</row>
    <row r="151" spans="5:18" ht="15" customHeight="1"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</row>
    <row r="152" spans="5:18" ht="15" customHeight="1"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</row>
    <row r="153" spans="5:18" ht="15" customHeight="1"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</row>
    <row r="154" spans="5:18" ht="15" customHeight="1"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</row>
    <row r="155" spans="5:18" ht="15" customHeight="1"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</row>
    <row r="156" spans="5:18" ht="15" customHeight="1"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</row>
    <row r="157" spans="5:18" ht="15" customHeight="1"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</row>
    <row r="158" spans="5:18" ht="15" customHeight="1"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</row>
    <row r="159" spans="5:18" ht="15" customHeight="1"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</row>
    <row r="160" spans="5:18" ht="15" customHeight="1"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</row>
    <row r="161" spans="5:18" ht="15" customHeight="1"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</row>
    <row r="162" spans="5:18" ht="15" customHeight="1"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</row>
    <row r="163" spans="5:18" ht="15" customHeight="1"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</row>
    <row r="164" spans="5:18" ht="15" customHeight="1"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</row>
    <row r="165" spans="5:18" ht="15" customHeight="1"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</row>
    <row r="166" spans="5:18" ht="15" customHeight="1"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</row>
    <row r="167" spans="5:18" ht="15" customHeight="1"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</row>
    <row r="168" spans="5:18" ht="15" customHeight="1"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</row>
    <row r="169" spans="5:18" ht="15" customHeight="1"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</row>
    <row r="170" spans="5:18" ht="15" customHeight="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</row>
    <row r="171" spans="5:18" ht="15" customHeight="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</row>
    <row r="172" spans="5:18" ht="15" customHeight="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</row>
    <row r="173" spans="5:18" ht="15" customHeight="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</row>
    <row r="174" spans="5:18" ht="15" customHeight="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</row>
    <row r="175" spans="5:18" ht="15" customHeight="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</row>
    <row r="176" spans="5:18" ht="15" customHeight="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</row>
    <row r="177" spans="5:18" ht="15" customHeight="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</row>
    <row r="178" spans="5:18" ht="15" customHeight="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</row>
    <row r="179" spans="5:18" ht="15" customHeight="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</row>
    <row r="180" spans="5:18" ht="15" customHeight="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</row>
    <row r="181" spans="5:18" ht="15" customHeight="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</row>
    <row r="182" spans="5:18" ht="15" customHeight="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</row>
    <row r="183" spans="5:18" ht="15" customHeight="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</row>
    <row r="184" spans="5:18" ht="15" customHeight="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</row>
    <row r="185" spans="5:18" ht="15" customHeight="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</row>
    <row r="186" spans="5:18" ht="15" customHeight="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</row>
    <row r="187" spans="5:18" ht="15" customHeight="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</row>
    <row r="188" spans="5:18" ht="15" customHeight="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</row>
    <row r="189" spans="5:18" ht="15" customHeight="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</row>
    <row r="190" spans="5:18" ht="15" customHeight="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</row>
    <row r="191" spans="5:18" ht="15" customHeight="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</row>
    <row r="192" spans="5:18" ht="15" customHeight="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</row>
    <row r="193" spans="5:18" ht="15" customHeight="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</row>
    <row r="194" spans="5:18" ht="15" customHeight="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</row>
    <row r="195" spans="5:18" ht="15" customHeight="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</row>
    <row r="196" spans="5:18" ht="15" customHeight="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</row>
    <row r="197" spans="5:18" ht="15" customHeight="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</row>
    <row r="198" spans="5:18" ht="15" customHeight="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</row>
    <row r="199" spans="5:18" ht="15" customHeight="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</row>
    <row r="200" spans="5:18" ht="15" customHeight="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</row>
    <row r="201" spans="5:18" ht="15" customHeight="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</row>
    <row r="202" spans="5:18" ht="15" customHeight="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</row>
    <row r="203" spans="5:18" ht="15" customHeight="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</row>
    <row r="204" spans="5:18" ht="15" customHeight="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</row>
    <row r="205" spans="5:18" ht="15" customHeight="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</row>
    <row r="206" spans="5:18" ht="15" customHeight="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</row>
    <row r="207" spans="5:18" ht="15" customHeight="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</row>
    <row r="208" spans="5:18" ht="15" customHeight="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</row>
    <row r="209" spans="5:18" ht="15" customHeight="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</row>
    <row r="210" spans="5:18" ht="15" customHeight="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</row>
    <row r="211" spans="5:18" ht="15" customHeight="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</row>
    <row r="212" spans="5:18" ht="15" customHeight="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</row>
    <row r="213" spans="5:18" ht="15" customHeight="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</row>
    <row r="214" spans="5:18" ht="15" customHeight="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</row>
    <row r="215" spans="5:18" ht="15" customHeight="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</row>
    <row r="216" spans="5:18" ht="15" customHeight="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</row>
    <row r="217" spans="5:18" ht="15" customHeight="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</row>
  </sheetData>
  <mergeCells count="4">
    <mergeCell ref="B20:B24"/>
    <mergeCell ref="B3:B9"/>
    <mergeCell ref="B11:B19"/>
    <mergeCell ref="A1:R1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1"/>
  <sheetViews>
    <sheetView workbookViewId="0">
      <pane ySplit="2" topLeftCell="A3" activePane="bottomLeft" state="frozen"/>
      <selection activeCell="I38" sqref="I38"/>
      <selection pane="bottomLeft" activeCell="E3" sqref="E3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244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</v>
      </c>
      <c r="F2" s="320">
        <v>2</v>
      </c>
      <c r="G2" s="320">
        <v>3</v>
      </c>
      <c r="H2" s="320">
        <v>4</v>
      </c>
      <c r="I2" s="320">
        <v>5</v>
      </c>
      <c r="J2" s="320">
        <v>6</v>
      </c>
      <c r="K2" s="320">
        <v>7</v>
      </c>
      <c r="L2" s="320">
        <v>8</v>
      </c>
      <c r="M2" s="320">
        <v>9</v>
      </c>
      <c r="N2" s="320">
        <v>10</v>
      </c>
      <c r="O2" s="322" t="s">
        <v>209</v>
      </c>
      <c r="P2" s="322" t="s">
        <v>210</v>
      </c>
      <c r="Q2" s="323" t="s">
        <v>211</v>
      </c>
    </row>
    <row r="3" spans="1:17" ht="15" customHeight="1">
      <c r="A3" s="331">
        <v>89</v>
      </c>
      <c r="B3" s="501" t="s">
        <v>125</v>
      </c>
      <c r="C3" s="325" t="s">
        <v>126</v>
      </c>
      <c r="D3" s="381" t="s">
        <v>116</v>
      </c>
      <c r="E3" s="382">
        <f>IF(ngay1!M4&lt;&gt;"",ngay1!M4,"")</f>
        <v>32.637500000000003</v>
      </c>
      <c r="F3" s="383">
        <f>IF(ngay2!M4&lt;&gt;"",ngay2!M4,"")</f>
        <v>30.925000000000001</v>
      </c>
      <c r="G3" s="383">
        <f>IF(ngay3!M4&lt;&gt;"",ngay3!M4,"")</f>
        <v>30.05</v>
      </c>
      <c r="H3" s="383">
        <f>IF(ngay4!M4&lt;&gt;"",ngay4!M4,"")</f>
        <v>28.150000000000002</v>
      </c>
      <c r="I3" s="383">
        <f>IF(ngay5!M4&lt;&gt;"",ngay5!M4,"")</f>
        <v>29.400000000000002</v>
      </c>
      <c r="J3" s="383">
        <f>IF(ngay6!M4&lt;&gt;"",ngay6!M4,"")</f>
        <v>30.814285714285713</v>
      </c>
      <c r="K3" s="383">
        <f>IF(ngay7!M4&lt;&gt;"",ngay7!M4,"")</f>
        <v>29.75</v>
      </c>
      <c r="L3" s="383">
        <f>IF(ngay8!M4&lt;&gt;"",ngay8!M4,"")</f>
        <v>30.324999999999996</v>
      </c>
      <c r="M3" s="383">
        <f>IF(ngay9!M4&lt;&gt;"",ngay9!M4,"")</f>
        <v>27.375</v>
      </c>
      <c r="N3" s="384">
        <f>IF(ngay10!M4&lt;&gt;"",ngay10!M4,"")</f>
        <v>28.2</v>
      </c>
      <c r="O3" s="358">
        <f t="shared" ref="O3:O24" si="0">IF(COUNT(E3:I3)=0,"",AVERAGE(E3:I3))</f>
        <v>30.232499999999998</v>
      </c>
      <c r="P3" s="357">
        <f t="shared" ref="P3:P24" si="1">IF(COUNT(J3:N3)=0,"",AVERAGE(J3:N3))</f>
        <v>29.292857142857137</v>
      </c>
      <c r="Q3" s="359">
        <f t="shared" ref="Q3:Q24" si="2">IF(COUNT(E3:N3)=0,"",AVERAGE(E3:N3))</f>
        <v>29.76267857142857</v>
      </c>
    </row>
    <row r="4" spans="1:17" ht="15" customHeight="1">
      <c r="A4" s="324">
        <v>90</v>
      </c>
      <c r="B4" s="501"/>
      <c r="C4" s="325" t="s">
        <v>149</v>
      </c>
      <c r="D4" s="381" t="s">
        <v>98</v>
      </c>
      <c r="E4" s="385">
        <f>IF(ngay1!M5&lt;&gt;"",ngay1!M5,"")</f>
        <v>32.075000000000003</v>
      </c>
      <c r="F4" s="386">
        <f>IF(ngay2!M5&lt;&gt;"",ngay2!M5,"")</f>
        <v>32.075000000000003</v>
      </c>
      <c r="G4" s="386">
        <f>IF(ngay3!M5&lt;&gt;"",ngay3!M5,"")</f>
        <v>31.125</v>
      </c>
      <c r="H4" s="386">
        <f>IF(ngay4!M5&lt;&gt;"",ngay4!M5,"")</f>
        <v>30.425000000000001</v>
      </c>
      <c r="I4" s="386">
        <f>IF(ngay5!M5&lt;&gt;"",ngay5!M5,"")</f>
        <v>30.875</v>
      </c>
      <c r="J4" s="386">
        <f>IF(ngay6!M5&lt;&gt;"",ngay6!M5,"")</f>
        <v>30.700000000000003</v>
      </c>
      <c r="K4" s="386">
        <f>IF(ngay7!M5&lt;&gt;"",ngay7!M5,"")</f>
        <v>31.375</v>
      </c>
      <c r="L4" s="386">
        <f>IF(ngay8!M5&lt;&gt;"",ngay8!M5,"")</f>
        <v>30.925000000000001</v>
      </c>
      <c r="M4" s="386">
        <f>IF(ngay9!M5&lt;&gt;"",ngay9!M5,"")</f>
        <v>27.724999999999998</v>
      </c>
      <c r="N4" s="387">
        <f>IF(ngay10!M5&lt;&gt;"",ngay10!M5,"")</f>
        <v>28.85</v>
      </c>
      <c r="O4" s="341">
        <f t="shared" si="0"/>
        <v>31.314999999999998</v>
      </c>
      <c r="P4" s="340">
        <f t="shared" si="1"/>
        <v>29.914999999999999</v>
      </c>
      <c r="Q4" s="342">
        <f t="shared" si="2"/>
        <v>30.615000000000002</v>
      </c>
    </row>
    <row r="5" spans="1:17" ht="15" customHeight="1">
      <c r="A5" s="324">
        <v>91</v>
      </c>
      <c r="B5" s="501"/>
      <c r="C5" s="325" t="s">
        <v>176</v>
      </c>
      <c r="D5" s="381" t="s">
        <v>171</v>
      </c>
      <c r="E5" s="385">
        <f>IF(ngay1!M6&lt;&gt;"",ngay1!M6,"")</f>
        <v>33.1</v>
      </c>
      <c r="F5" s="386">
        <f>IF(ngay2!M6&lt;&gt;"",ngay2!M6,"")</f>
        <v>32.25</v>
      </c>
      <c r="G5" s="386">
        <f>IF(ngay3!M6&lt;&gt;"",ngay3!M6,"")</f>
        <v>31.975000000000001</v>
      </c>
      <c r="H5" s="386">
        <f>IF(ngay4!M6&lt;&gt;"",ngay4!M6,"")</f>
        <v>31.175000000000001</v>
      </c>
      <c r="I5" s="386">
        <f>IF(ngay5!M6&lt;&gt;"",ngay5!M6,"")</f>
        <v>30.875</v>
      </c>
      <c r="J5" s="386">
        <f>IF(ngay6!M6&lt;&gt;"",ngay6!M6,"")</f>
        <v>31.074999999999996</v>
      </c>
      <c r="K5" s="386">
        <f>IF(ngay7!M6&lt;&gt;"",ngay7!M6,"")</f>
        <v>30.800000000000004</v>
      </c>
      <c r="L5" s="386">
        <f>IF(ngay8!M6&lt;&gt;"",ngay8!M6,"")</f>
        <v>30.05</v>
      </c>
      <c r="M5" s="386">
        <f>IF(ngay9!M6&lt;&gt;"",ngay9!M6,"")</f>
        <v>29.825000000000003</v>
      </c>
      <c r="N5" s="387">
        <f>IF(ngay10!M6&lt;&gt;"",ngay10!M6,"")</f>
        <v>30.1</v>
      </c>
      <c r="O5" s="341">
        <f t="shared" si="0"/>
        <v>31.875</v>
      </c>
      <c r="P5" s="340">
        <f t="shared" si="1"/>
        <v>30.369999999999997</v>
      </c>
      <c r="Q5" s="342">
        <f t="shared" si="2"/>
        <v>31.122500000000002</v>
      </c>
    </row>
    <row r="6" spans="1:17" ht="15" customHeight="1">
      <c r="A6" s="324">
        <v>92</v>
      </c>
      <c r="B6" s="501"/>
      <c r="C6" s="325" t="s">
        <v>150</v>
      </c>
      <c r="D6" s="381" t="s">
        <v>130</v>
      </c>
      <c r="E6" s="385">
        <f>IF(ngay1!M7&lt;&gt;"",ngay1!M7,"")</f>
        <v>31.9</v>
      </c>
      <c r="F6" s="386">
        <f>IF(ngay2!M7&lt;&gt;"",ngay2!M7,"")</f>
        <v>31.125</v>
      </c>
      <c r="G6" s="386">
        <f>IF(ngay3!M7&lt;&gt;"",ngay3!M7,"")</f>
        <v>30.05</v>
      </c>
      <c r="H6" s="386">
        <f>IF(ngay4!M7&lt;&gt;"",ngay4!M7,"")</f>
        <v>30.224999999999998</v>
      </c>
      <c r="I6" s="386">
        <f>IF(ngay5!M7&lt;&gt;"",ngay5!M7,"")</f>
        <v>30.1</v>
      </c>
      <c r="J6" s="386">
        <f>IF(ngay6!M7&lt;&gt;"",ngay6!M7,"")</f>
        <v>30.4</v>
      </c>
      <c r="K6" s="386">
        <f>IF(ngay7!M7&lt;&gt;"",ngay7!M7,"")</f>
        <v>31.324999999999999</v>
      </c>
      <c r="L6" s="386">
        <f>IF(ngay8!M7&lt;&gt;"",ngay8!M7,"")</f>
        <v>30.85</v>
      </c>
      <c r="M6" s="386">
        <f>IF(ngay9!M7&lt;&gt;"",ngay9!M7,"")</f>
        <v>27</v>
      </c>
      <c r="N6" s="387">
        <f>IF(ngay10!M7&lt;&gt;"",ngay10!M7,"")</f>
        <v>29.074999999999996</v>
      </c>
      <c r="O6" s="341">
        <f t="shared" si="0"/>
        <v>30.68</v>
      </c>
      <c r="P6" s="340">
        <f t="shared" si="1"/>
        <v>29.729999999999997</v>
      </c>
      <c r="Q6" s="342">
        <f t="shared" si="2"/>
        <v>30.205000000000002</v>
      </c>
    </row>
    <row r="7" spans="1:17" ht="15" customHeight="1">
      <c r="A7" s="324">
        <v>93</v>
      </c>
      <c r="B7" s="501"/>
      <c r="C7" s="325" t="s">
        <v>125</v>
      </c>
      <c r="D7" s="381" t="s">
        <v>115</v>
      </c>
      <c r="E7" s="385">
        <f>IF(ngay1!M8&lt;&gt;"",ngay1!M8,"")</f>
        <v>32.587499999999999</v>
      </c>
      <c r="F7" s="386">
        <f>IF(ngay2!M8&lt;&gt;"",ngay2!M8,"")</f>
        <v>32.475000000000001</v>
      </c>
      <c r="G7" s="386">
        <f>IF(ngay3!M8&lt;&gt;"",ngay3!M8,"")</f>
        <v>31.8</v>
      </c>
      <c r="H7" s="386">
        <f>IF(ngay4!M8&lt;&gt;"",ngay4!M8,"")</f>
        <v>30.650000000000002</v>
      </c>
      <c r="I7" s="386">
        <f>IF(ngay5!M8&lt;&gt;"",ngay5!M8,"")</f>
        <v>30.925000000000001</v>
      </c>
      <c r="J7" s="386">
        <f>IF(ngay6!M8&lt;&gt;"",ngay6!M8,"")</f>
        <v>31.214285714285715</v>
      </c>
      <c r="K7" s="386">
        <f>IF(ngay7!M8&lt;&gt;"",ngay7!M8,"")</f>
        <v>31.225000000000005</v>
      </c>
      <c r="L7" s="386">
        <f>IF(ngay8!M8&lt;&gt;"",ngay8!M8,"")</f>
        <v>30.924999999999997</v>
      </c>
      <c r="M7" s="386">
        <f>IF(ngay9!M8&lt;&gt;"",ngay9!M8,"")</f>
        <v>29.437500000000004</v>
      </c>
      <c r="N7" s="387">
        <f>IF(ngay10!M8&lt;&gt;"",ngay10!M8,"")</f>
        <v>29.612500000000001</v>
      </c>
      <c r="O7" s="341">
        <f t="shared" si="0"/>
        <v>31.6875</v>
      </c>
      <c r="P7" s="340">
        <f t="shared" si="1"/>
        <v>30.482857142857142</v>
      </c>
      <c r="Q7" s="342">
        <f t="shared" si="2"/>
        <v>31.085178571428571</v>
      </c>
    </row>
    <row r="8" spans="1:17" ht="15" customHeight="1">
      <c r="A8" s="327">
        <v>94</v>
      </c>
      <c r="B8" s="501"/>
      <c r="C8" s="330" t="s">
        <v>179</v>
      </c>
      <c r="D8" s="381" t="s">
        <v>177</v>
      </c>
      <c r="E8" s="385">
        <f>IF(ngay1!M9&lt;&gt;"",ngay1!M9,"")</f>
        <v>32.450000000000003</v>
      </c>
      <c r="F8" s="386">
        <f>IF(ngay2!M9&lt;&gt;"",ngay2!M9,"")</f>
        <v>32.475000000000001</v>
      </c>
      <c r="G8" s="386">
        <f>IF(ngay3!M9&lt;&gt;"",ngay3!M9,"")</f>
        <v>31.999999999999996</v>
      </c>
      <c r="H8" s="386">
        <f>IF(ngay4!M9&lt;&gt;"",ngay4!M9,"")</f>
        <v>30.524999999999999</v>
      </c>
      <c r="I8" s="386">
        <f>IF(ngay5!M9&lt;&gt;"",ngay5!M9,"")</f>
        <v>30.25</v>
      </c>
      <c r="J8" s="386">
        <f>IF(ngay6!M9&lt;&gt;"",ngay6!M9,"")</f>
        <v>30.974999999999998</v>
      </c>
      <c r="K8" s="386">
        <f>IF(ngay7!M9&lt;&gt;"",ngay7!M9,"")</f>
        <v>31.475000000000001</v>
      </c>
      <c r="L8" s="386">
        <f>IF(ngay8!M9&lt;&gt;"",ngay8!M9,"")</f>
        <v>31.524999999999999</v>
      </c>
      <c r="M8" s="386">
        <f>IF(ngay9!M9&lt;&gt;"",ngay9!M9,"")</f>
        <v>28.424999999999997</v>
      </c>
      <c r="N8" s="387">
        <f>IF(ngay10!M9&lt;&gt;"",ngay10!M9,"")</f>
        <v>29.65</v>
      </c>
      <c r="O8" s="341">
        <f t="shared" si="0"/>
        <v>31.540000000000003</v>
      </c>
      <c r="P8" s="340">
        <f t="shared" si="1"/>
        <v>30.409999999999997</v>
      </c>
      <c r="Q8" s="342">
        <f t="shared" si="2"/>
        <v>30.975000000000001</v>
      </c>
    </row>
    <row r="9" spans="1:17" ht="15" customHeight="1">
      <c r="A9" s="353">
        <v>95</v>
      </c>
      <c r="B9" s="501"/>
      <c r="C9" s="325" t="s">
        <v>148</v>
      </c>
      <c r="D9" s="381" t="s">
        <v>97</v>
      </c>
      <c r="E9" s="385">
        <f>IF(ngay1!M10&lt;&gt;"",ngay1!M10,"")</f>
        <v>33.200000000000003</v>
      </c>
      <c r="F9" s="386">
        <f>IF(ngay2!M10&lt;&gt;"",ngay2!M10,"")</f>
        <v>33.25</v>
      </c>
      <c r="G9" s="386">
        <f>IF(ngay3!M10&lt;&gt;"",ngay3!M10,"")</f>
        <v>33.25</v>
      </c>
      <c r="H9" s="386">
        <f>IF(ngay4!M10&lt;&gt;"",ngay4!M10,"")</f>
        <v>32.274999999999999</v>
      </c>
      <c r="I9" s="386">
        <f>IF(ngay5!M10&lt;&gt;"",ngay5!M10,"")</f>
        <v>30.774999999999999</v>
      </c>
      <c r="J9" s="386">
        <f>IF(ngay6!M10&lt;&gt;"",ngay6!M10,"")</f>
        <v>30.974999999999998</v>
      </c>
      <c r="K9" s="386">
        <f>IF(ngay7!M10&lt;&gt;"",ngay7!M10,"")</f>
        <v>30.799999999999997</v>
      </c>
      <c r="L9" s="386">
        <f>IF(ngay8!M10&lt;&gt;"",ngay8!M10,"")</f>
        <v>30.6</v>
      </c>
      <c r="M9" s="386">
        <f>IF(ngay9!M10&lt;&gt;"",ngay9!M10,"")</f>
        <v>29.425000000000001</v>
      </c>
      <c r="N9" s="387">
        <f>IF(ngay10!M10&lt;&gt;"",ngay10!M10,"")</f>
        <v>29.924999999999997</v>
      </c>
      <c r="O9" s="339">
        <f t="shared" si="0"/>
        <v>32.549999999999997</v>
      </c>
      <c r="P9" s="340">
        <f t="shared" si="1"/>
        <v>30.344999999999999</v>
      </c>
      <c r="Q9" s="342">
        <f t="shared" si="2"/>
        <v>31.447499999999998</v>
      </c>
    </row>
    <row r="10" spans="1:17" ht="15" customHeight="1">
      <c r="A10" s="353"/>
      <c r="B10" s="376"/>
      <c r="C10" s="30" t="s">
        <v>205</v>
      </c>
      <c r="D10" s="313" t="s">
        <v>206</v>
      </c>
      <c r="E10" s="388">
        <f>IF(ngay1!M11&lt;&gt;"",ngay1!M11,"")</f>
        <v>32.799999999999997</v>
      </c>
      <c r="F10" s="389">
        <f>IF(ngay2!M11&lt;&gt;"",ngay2!M11,"")</f>
        <v>32.375</v>
      </c>
      <c r="G10" s="389">
        <f>IF(ngay3!M11&lt;&gt;"",ngay3!M11,"")</f>
        <v>32.225000000000001</v>
      </c>
      <c r="H10" s="389">
        <f>IF(ngay4!M11&lt;&gt;"",ngay4!M11,"")</f>
        <v>30.625</v>
      </c>
      <c r="I10" s="389">
        <f>IF(ngay5!M11&lt;&gt;"",ngay5!M11,"")</f>
        <v>30.7</v>
      </c>
      <c r="J10" s="389">
        <f>IF(ngay6!M11&lt;&gt;"",ngay6!M11,"")</f>
        <v>30.5</v>
      </c>
      <c r="K10" s="389">
        <f>IF(ngay7!M11&lt;&gt;"",ngay7!M11,"")</f>
        <v>30.675000000000004</v>
      </c>
      <c r="L10" s="389">
        <f>IF(ngay8!M11&lt;&gt;"",ngay8!M11,"")</f>
        <v>30.125</v>
      </c>
      <c r="M10" s="389">
        <f>IF(ngay9!M11&lt;&gt;"",ngay9!M11,"")</f>
        <v>29.55</v>
      </c>
      <c r="N10" s="390">
        <f>IF(ngay10!M11&lt;&gt;"",ngay10!M11,"")</f>
        <v>29.674999999999997</v>
      </c>
      <c r="O10" s="377">
        <f t="shared" ref="O10" si="3">IF(COUNT(E10:I10)=0,"",AVERAGE(E10:I10))</f>
        <v>31.744999999999997</v>
      </c>
      <c r="P10" s="378">
        <f t="shared" ref="P10" si="4">IF(COUNT(J10:N10)=0,"",AVERAGE(J10:N10))</f>
        <v>30.105</v>
      </c>
      <c r="Q10" s="380">
        <f t="shared" ref="Q10" si="5">IF(COUNT(E10:N10)=0,"",AVERAGE(E10:N10))</f>
        <v>30.925000000000001</v>
      </c>
    </row>
    <row r="11" spans="1:17" ht="15" customHeight="1">
      <c r="A11" s="360">
        <v>96</v>
      </c>
      <c r="B11" s="500" t="s">
        <v>147</v>
      </c>
      <c r="C11" s="332" t="s">
        <v>153</v>
      </c>
      <c r="D11" s="333" t="s">
        <v>100</v>
      </c>
      <c r="E11" s="391">
        <f>IF(ngay1!M12&lt;&gt;"",ngay1!M12,"")</f>
        <v>31.625</v>
      </c>
      <c r="F11" s="392">
        <f>IF(ngay2!M12&lt;&gt;"",ngay2!M12,"")</f>
        <v>31.175000000000004</v>
      </c>
      <c r="G11" s="392">
        <f>IF(ngay3!M12&lt;&gt;"",ngay3!M12,"")</f>
        <v>30.375</v>
      </c>
      <c r="H11" s="392">
        <f>IF(ngay4!M12&lt;&gt;"",ngay4!M12,"")</f>
        <v>29.625</v>
      </c>
      <c r="I11" s="392">
        <f>IF(ngay5!M12&lt;&gt;"",ngay5!M12,"")</f>
        <v>29.224999999999998</v>
      </c>
      <c r="J11" s="392">
        <f>IF(ngay6!M12&lt;&gt;"",ngay6!M12,"")</f>
        <v>30.9</v>
      </c>
      <c r="K11" s="392">
        <f>IF(ngay7!M12&lt;&gt;"",ngay7!M12,"")</f>
        <v>31.224999999999998</v>
      </c>
      <c r="L11" s="392">
        <f>IF(ngay8!M12&lt;&gt;"",ngay8!M12,"")</f>
        <v>30.849999999999998</v>
      </c>
      <c r="M11" s="392">
        <f>IF(ngay9!M12&lt;&gt;"",ngay9!M12,"")</f>
        <v>27.15</v>
      </c>
      <c r="N11" s="393">
        <f>IF(ngay10!M12&lt;&gt;"",ngay10!M12,"")</f>
        <v>27.675000000000001</v>
      </c>
      <c r="O11" s="341">
        <f t="shared" si="0"/>
        <v>30.405000000000001</v>
      </c>
      <c r="P11" s="340">
        <f t="shared" si="1"/>
        <v>29.560000000000002</v>
      </c>
      <c r="Q11" s="342">
        <f t="shared" si="2"/>
        <v>29.982499999999998</v>
      </c>
    </row>
    <row r="12" spans="1:17" ht="15" customHeight="1">
      <c r="A12" s="324">
        <v>97</v>
      </c>
      <c r="B12" s="501"/>
      <c r="C12" s="325" t="s">
        <v>152</v>
      </c>
      <c r="D12" s="326" t="s">
        <v>117</v>
      </c>
      <c r="E12" s="385">
        <f>IF(ngay1!M13&lt;&gt;"",ngay1!M13,"")</f>
        <v>31.837499999999999</v>
      </c>
      <c r="F12" s="386">
        <f>IF(ngay2!M13&lt;&gt;"",ngay2!M13,"")</f>
        <v>31.337500000000006</v>
      </c>
      <c r="G12" s="386">
        <f>IF(ngay3!M13&lt;&gt;"",ngay3!M13,"")</f>
        <v>31.037499999999998</v>
      </c>
      <c r="H12" s="386">
        <f>IF(ngay4!M13&lt;&gt;"",ngay4!M13,"")</f>
        <v>30.35</v>
      </c>
      <c r="I12" s="386">
        <f>IF(ngay5!M13&lt;&gt;"",ngay5!M13,"")</f>
        <v>30.112499999999997</v>
      </c>
      <c r="J12" s="386">
        <f>IF(ngay6!M13&lt;&gt;"",ngay6!M13,"")</f>
        <v>31.571428571428573</v>
      </c>
      <c r="K12" s="386">
        <f>IF(ngay7!M13&lt;&gt;"",ngay7!M13,"")</f>
        <v>31.837499999999999</v>
      </c>
      <c r="L12" s="386">
        <f>IF(ngay8!M13&lt;&gt;"",ngay8!M13,"")</f>
        <v>32.174999999999997</v>
      </c>
      <c r="M12" s="386">
        <f>IF(ngay9!M13&lt;&gt;"",ngay9!M13,"")</f>
        <v>31.150000000000002</v>
      </c>
      <c r="N12" s="387">
        <f>IF(ngay10!M13&lt;&gt;"",ngay10!M13,"")</f>
        <v>30.412500000000001</v>
      </c>
      <c r="O12" s="341">
        <f t="shared" si="0"/>
        <v>30.935000000000002</v>
      </c>
      <c r="P12" s="340">
        <f t="shared" si="1"/>
        <v>31.429285714285715</v>
      </c>
      <c r="Q12" s="342">
        <f t="shared" si="2"/>
        <v>31.18214285714286</v>
      </c>
    </row>
    <row r="13" spans="1:17" ht="15" customHeight="1">
      <c r="A13" s="324">
        <v>98</v>
      </c>
      <c r="B13" s="501"/>
      <c r="C13" s="325" t="s">
        <v>154</v>
      </c>
      <c r="D13" s="326" t="s">
        <v>107</v>
      </c>
      <c r="E13" s="385">
        <f>IF(ngay1!M14&lt;&gt;"",ngay1!M14,"")</f>
        <v>32.474999999999994</v>
      </c>
      <c r="F13" s="386">
        <f>IF(ngay2!M14&lt;&gt;"",ngay2!M14,"")</f>
        <v>32.450000000000003</v>
      </c>
      <c r="G13" s="386">
        <f>IF(ngay3!M14&lt;&gt;"",ngay3!M14,"")</f>
        <v>32.575000000000003</v>
      </c>
      <c r="H13" s="386">
        <f>IF(ngay4!M14&lt;&gt;"",ngay4!M14,"")</f>
        <v>31.099999999999998</v>
      </c>
      <c r="I13" s="386">
        <f>IF(ngay5!M14&lt;&gt;"",ngay5!M14,"")</f>
        <v>30.650000000000002</v>
      </c>
      <c r="J13" s="386">
        <f>IF(ngay6!M14&lt;&gt;"",ngay6!M14,"")</f>
        <v>31.5</v>
      </c>
      <c r="K13" s="386">
        <f>IF(ngay7!M14&lt;&gt;"",ngay7!M14,"")</f>
        <v>32.099999999999994</v>
      </c>
      <c r="L13" s="386">
        <f>IF(ngay8!M14&lt;&gt;"",ngay8!M14,"")</f>
        <v>31.65</v>
      </c>
      <c r="M13" s="386">
        <f>IF(ngay9!M14&lt;&gt;"",ngay9!M14,"")</f>
        <v>29.2</v>
      </c>
      <c r="N13" s="387">
        <f>IF(ngay10!M14&lt;&gt;"",ngay10!M14,"")</f>
        <v>28.775000000000002</v>
      </c>
      <c r="O13" s="341">
        <f t="shared" si="0"/>
        <v>31.85</v>
      </c>
      <c r="P13" s="340">
        <f t="shared" si="1"/>
        <v>30.645</v>
      </c>
      <c r="Q13" s="342">
        <f t="shared" si="2"/>
        <v>31.247499999999995</v>
      </c>
    </row>
    <row r="14" spans="1:17" ht="15" customHeight="1">
      <c r="A14" s="324">
        <v>99</v>
      </c>
      <c r="B14" s="501"/>
      <c r="C14" s="330" t="s">
        <v>180</v>
      </c>
      <c r="D14" s="326" t="s">
        <v>178</v>
      </c>
      <c r="E14" s="385">
        <f>IF(ngay1!M15&lt;&gt;"",ngay1!M15,"")</f>
        <v>32.524999999999999</v>
      </c>
      <c r="F14" s="386">
        <f>IF(ngay2!M15&lt;&gt;"",ngay2!M15,"")</f>
        <v>32.4</v>
      </c>
      <c r="G14" s="386">
        <f>IF(ngay3!M15&lt;&gt;"",ngay3!M15,"")</f>
        <v>31.75</v>
      </c>
      <c r="H14" s="386">
        <f>IF(ngay4!M15&lt;&gt;"",ngay4!M15,"")</f>
        <v>31.024999999999999</v>
      </c>
      <c r="I14" s="386">
        <f>IF(ngay5!M15&lt;&gt;"",ngay5!M15,"")</f>
        <v>30.425000000000004</v>
      </c>
      <c r="J14" s="386">
        <f>IF(ngay6!M15&lt;&gt;"",ngay6!M15,"")</f>
        <v>30.875</v>
      </c>
      <c r="K14" s="386">
        <f>IF(ngay7!M15&lt;&gt;"",ngay7!M15,"")</f>
        <v>31.5</v>
      </c>
      <c r="L14" s="386">
        <f>IF(ngay8!M15&lt;&gt;"",ngay8!M15,"")</f>
        <v>31.049999999999997</v>
      </c>
      <c r="M14" s="386">
        <f>IF(ngay9!M15&lt;&gt;"",ngay9!M15,"")</f>
        <v>28.25</v>
      </c>
      <c r="N14" s="387">
        <f>IF(ngay10!M15&lt;&gt;"",ngay10!M15,"")</f>
        <v>27.599999999999998</v>
      </c>
      <c r="O14" s="341">
        <f t="shared" si="0"/>
        <v>31.625</v>
      </c>
      <c r="P14" s="340">
        <f t="shared" si="1"/>
        <v>29.855</v>
      </c>
      <c r="Q14" s="342">
        <f t="shared" si="2"/>
        <v>30.740000000000002</v>
      </c>
    </row>
    <row r="15" spans="1:17" ht="15" customHeight="1">
      <c r="A15" s="324">
        <v>100</v>
      </c>
      <c r="B15" s="501"/>
      <c r="C15" s="325" t="s">
        <v>151</v>
      </c>
      <c r="D15" s="326" t="s">
        <v>99</v>
      </c>
      <c r="E15" s="385">
        <f>IF(ngay1!M16&lt;&gt;"",ngay1!M16,"")</f>
        <v>32.9</v>
      </c>
      <c r="F15" s="386">
        <f>IF(ngay2!M16&lt;&gt;"",ngay2!M16,"")</f>
        <v>32.525000000000006</v>
      </c>
      <c r="G15" s="386">
        <f>IF(ngay3!M16&lt;&gt;"",ngay3!M16,"")</f>
        <v>32.5</v>
      </c>
      <c r="H15" s="386">
        <f>IF(ngay4!M16&lt;&gt;"",ngay4!M16,"")</f>
        <v>31.45</v>
      </c>
      <c r="I15" s="386">
        <f>IF(ngay5!M16&lt;&gt;"",ngay5!M16,"")</f>
        <v>32</v>
      </c>
      <c r="J15" s="386">
        <f>IF(ngay6!M16&lt;&gt;"",ngay6!M16,"")</f>
        <v>32.75</v>
      </c>
      <c r="K15" s="386">
        <f>IF(ngay7!M16&lt;&gt;"",ngay7!M16,"")</f>
        <v>33.275000000000006</v>
      </c>
      <c r="L15" s="386">
        <f>IF(ngay8!M16&lt;&gt;"",ngay8!M16,"")</f>
        <v>32.375</v>
      </c>
      <c r="M15" s="386">
        <f>IF(ngay9!M16&lt;&gt;"",ngay9!M16,"")</f>
        <v>29.974999999999998</v>
      </c>
      <c r="N15" s="387">
        <f>IF(ngay10!M16&lt;&gt;"",ngay10!M16,"")</f>
        <v>29.725000000000001</v>
      </c>
      <c r="O15" s="341">
        <f t="shared" si="0"/>
        <v>32.274999999999999</v>
      </c>
      <c r="P15" s="340">
        <f t="shared" si="1"/>
        <v>31.619999999999997</v>
      </c>
      <c r="Q15" s="342">
        <f t="shared" si="2"/>
        <v>31.947500000000002</v>
      </c>
    </row>
    <row r="16" spans="1:17" ht="15" customHeight="1">
      <c r="A16" s="324">
        <v>101</v>
      </c>
      <c r="B16" s="501"/>
      <c r="C16" s="325" t="s">
        <v>127</v>
      </c>
      <c r="D16" s="326" t="s">
        <v>101</v>
      </c>
      <c r="E16" s="385">
        <f>IF(ngay1!M17&lt;&gt;"",ngay1!M17,"")</f>
        <v>33.125</v>
      </c>
      <c r="F16" s="386">
        <f>IF(ngay2!M17&lt;&gt;"",ngay2!M17,"")</f>
        <v>32.962499999999999</v>
      </c>
      <c r="G16" s="386">
        <f>IF(ngay3!M17&lt;&gt;"",ngay3!M17,"")</f>
        <v>32.675000000000004</v>
      </c>
      <c r="H16" s="386">
        <f>IF(ngay4!M17&lt;&gt;"",ngay4!M17,"")</f>
        <v>31.799999999999997</v>
      </c>
      <c r="I16" s="386">
        <f>IF(ngay5!M17&lt;&gt;"",ngay5!M17,"")</f>
        <v>30.7</v>
      </c>
      <c r="J16" s="386">
        <f>IF(ngay6!M17&lt;&gt;"",ngay6!M17,"")</f>
        <v>31.328571428571426</v>
      </c>
      <c r="K16" s="386">
        <f>IF(ngay7!M17&lt;&gt;"",ngay7!M17,"")</f>
        <v>31.4</v>
      </c>
      <c r="L16" s="386">
        <f>IF(ngay8!M17&lt;&gt;"",ngay8!M17,"")</f>
        <v>31.162500000000001</v>
      </c>
      <c r="M16" s="386">
        <f>IF(ngay9!M17&lt;&gt;"",ngay9!M17,"")</f>
        <v>29.875</v>
      </c>
      <c r="N16" s="387">
        <f>IF(ngay10!M17&lt;&gt;"",ngay10!M17,"")</f>
        <v>29.312500000000004</v>
      </c>
      <c r="O16" s="341">
        <f t="shared" si="0"/>
        <v>32.252499999999998</v>
      </c>
      <c r="P16" s="340">
        <f t="shared" si="1"/>
        <v>30.615714285714283</v>
      </c>
      <c r="Q16" s="342">
        <f t="shared" si="2"/>
        <v>31.43410714285714</v>
      </c>
    </row>
    <row r="17" spans="1:19" ht="15" customHeight="1">
      <c r="A17" s="324">
        <v>102</v>
      </c>
      <c r="B17" s="501"/>
      <c r="C17" s="325" t="s">
        <v>155</v>
      </c>
      <c r="D17" s="326" t="s">
        <v>102</v>
      </c>
      <c r="E17" s="385">
        <f>IF(ngay1!M18&lt;&gt;"",ngay1!M18,"")</f>
        <v>34.075000000000003</v>
      </c>
      <c r="F17" s="386">
        <f>IF(ngay2!M18&lt;&gt;"",ngay2!M18,"")</f>
        <v>33.6</v>
      </c>
      <c r="G17" s="386">
        <f>IF(ngay3!M18&lt;&gt;"",ngay3!M18,"")</f>
        <v>32.549999999999997</v>
      </c>
      <c r="H17" s="386">
        <f>IF(ngay4!M18&lt;&gt;"",ngay4!M18,"")</f>
        <v>32.375</v>
      </c>
      <c r="I17" s="386">
        <f>IF(ngay5!M18&lt;&gt;"",ngay5!M18,"")</f>
        <v>31.8</v>
      </c>
      <c r="J17" s="386">
        <f>IF(ngay6!M18&lt;&gt;"",ngay6!M18,"")</f>
        <v>31.675000000000001</v>
      </c>
      <c r="K17" s="386">
        <f>IF(ngay7!M18&lt;&gt;"",ngay7!M18,"")</f>
        <v>32.35</v>
      </c>
      <c r="L17" s="386">
        <f>IF(ngay8!M18&lt;&gt;"",ngay8!M18,"")</f>
        <v>32.299999999999997</v>
      </c>
      <c r="M17" s="386">
        <f>IF(ngay9!M18&lt;&gt;"",ngay9!M18,"")</f>
        <v>30.049999999999997</v>
      </c>
      <c r="N17" s="387">
        <f>IF(ngay10!M18&lt;&gt;"",ngay10!M18,"")</f>
        <v>28.95</v>
      </c>
      <c r="O17" s="341">
        <f t="shared" si="0"/>
        <v>32.88000000000001</v>
      </c>
      <c r="P17" s="340">
        <f t="shared" si="1"/>
        <v>31.064999999999998</v>
      </c>
      <c r="Q17" s="342">
        <f t="shared" si="2"/>
        <v>31.972500000000004</v>
      </c>
    </row>
    <row r="18" spans="1:19" ht="15" customHeight="1">
      <c r="A18" s="327">
        <v>103</v>
      </c>
      <c r="B18" s="503"/>
      <c r="C18" s="351" t="s">
        <v>156</v>
      </c>
      <c r="D18" s="352" t="s">
        <v>103</v>
      </c>
      <c r="E18" s="385">
        <f>IF(ngay1!M19&lt;&gt;"",ngay1!M19,"")</f>
        <v>31.925000000000004</v>
      </c>
      <c r="F18" s="386">
        <f>IF(ngay2!M19&lt;&gt;"",ngay2!M19,"")</f>
        <v>32.199999999999996</v>
      </c>
      <c r="G18" s="386">
        <f>IF(ngay3!M19&lt;&gt;"",ngay3!M19,"")</f>
        <v>31.725000000000001</v>
      </c>
      <c r="H18" s="386">
        <f>IF(ngay4!M19&lt;&gt;"",ngay4!M19,"")</f>
        <v>30.712500000000002</v>
      </c>
      <c r="I18" s="386">
        <f>IF(ngay5!M19&lt;&gt;"",ngay5!M19,"")</f>
        <v>30.887500000000006</v>
      </c>
      <c r="J18" s="386">
        <f>IF(ngay6!M19&lt;&gt;"",ngay6!M19,"")</f>
        <v>31.500000000000004</v>
      </c>
      <c r="K18" s="386">
        <f>IF(ngay7!M19&lt;&gt;"",ngay7!M19,"")</f>
        <v>29.975000000000001</v>
      </c>
      <c r="L18" s="386">
        <f>IF(ngay8!M19&lt;&gt;"",ngay8!M19,"")</f>
        <v>29.824999999999999</v>
      </c>
      <c r="M18" s="386">
        <f>IF(ngay9!M19&lt;&gt;"",ngay9!M19,"")</f>
        <v>29.724999999999998</v>
      </c>
      <c r="N18" s="387">
        <f>IF(ngay10!M19&lt;&gt;"",ngay10!M19,"")</f>
        <v>28.9</v>
      </c>
      <c r="O18" s="341">
        <f t="shared" si="0"/>
        <v>31.490000000000002</v>
      </c>
      <c r="P18" s="340">
        <f t="shared" si="1"/>
        <v>29.985000000000003</v>
      </c>
      <c r="Q18" s="342">
        <f t="shared" si="2"/>
        <v>30.737500000000001</v>
      </c>
    </row>
    <row r="19" spans="1:19" ht="15" customHeight="1">
      <c r="A19" s="361">
        <v>104</v>
      </c>
      <c r="B19" s="504"/>
      <c r="C19" s="328" t="s">
        <v>91</v>
      </c>
      <c r="D19" s="329" t="s">
        <v>118</v>
      </c>
      <c r="E19" s="385">
        <f>IF(ngay1!M20&lt;&gt;"",ngay1!M20,"")</f>
        <v>33.862499999999997</v>
      </c>
      <c r="F19" s="386">
        <f>IF(ngay2!M20&lt;&gt;"",ngay2!M20,"")</f>
        <v>33.662500000000001</v>
      </c>
      <c r="G19" s="386">
        <f>IF(ngay3!M20&lt;&gt;"",ngay3!M20,"")</f>
        <v>32.962500000000006</v>
      </c>
      <c r="H19" s="386">
        <f>IF(ngay4!M20&lt;&gt;"",ngay4!M20,"")</f>
        <v>32.25</v>
      </c>
      <c r="I19" s="386">
        <f>IF(ngay5!M20&lt;&gt;"",ngay5!M20,"")</f>
        <v>31.449999999999996</v>
      </c>
      <c r="J19" s="386">
        <f>IF(ngay6!M20&lt;&gt;"",ngay6!M20,"")</f>
        <v>32.585714285714282</v>
      </c>
      <c r="K19" s="386">
        <f>IF(ngay7!M20&lt;&gt;"",ngay7!M20,"")</f>
        <v>32.299999999999997</v>
      </c>
      <c r="L19" s="386">
        <f>IF(ngay8!M20&lt;&gt;"",ngay8!M20,"")</f>
        <v>32.387499999999996</v>
      </c>
      <c r="M19" s="386">
        <f>IF(ngay9!M20&lt;&gt;"",ngay9!M20,"")</f>
        <v>31.15</v>
      </c>
      <c r="N19" s="387">
        <f>IF(ngay10!M20&lt;&gt;"",ngay10!M20,"")</f>
        <v>30.150000000000002</v>
      </c>
      <c r="O19" s="341">
        <f t="shared" si="0"/>
        <v>32.837499999999999</v>
      </c>
      <c r="P19" s="340">
        <f t="shared" si="1"/>
        <v>31.714642857142856</v>
      </c>
      <c r="Q19" s="342">
        <f t="shared" si="2"/>
        <v>32.276071428571427</v>
      </c>
    </row>
    <row r="20" spans="1:19" ht="15" customHeight="1">
      <c r="A20" s="331">
        <v>105</v>
      </c>
      <c r="B20" s="500" t="s">
        <v>128</v>
      </c>
      <c r="C20" s="332" t="s">
        <v>158</v>
      </c>
      <c r="D20" s="333" t="s">
        <v>108</v>
      </c>
      <c r="E20" s="391">
        <f>IF(ngay1!M21&lt;&gt;"",ngay1!M21,"")</f>
        <v>32.837499999999999</v>
      </c>
      <c r="F20" s="392">
        <f>IF(ngay2!M21&lt;&gt;"",ngay2!M21,"")</f>
        <v>32.725000000000001</v>
      </c>
      <c r="G20" s="392">
        <f>IF(ngay3!M21&lt;&gt;"",ngay3!M21,"")</f>
        <v>31.837499999999999</v>
      </c>
      <c r="H20" s="392">
        <f>IF(ngay4!M21&lt;&gt;"",ngay4!M21,"")</f>
        <v>31.137499999999999</v>
      </c>
      <c r="I20" s="392">
        <f>IF(ngay5!M21&lt;&gt;"",ngay5!M21,"")</f>
        <v>32.650000000000006</v>
      </c>
      <c r="J20" s="392">
        <f>IF(ngay6!M21&lt;&gt;"",ngay6!M21,"")</f>
        <v>32.985714285714288</v>
      </c>
      <c r="K20" s="392">
        <f>IF(ngay7!M21&lt;&gt;"",ngay7!M21,"")</f>
        <v>33.237500000000004</v>
      </c>
      <c r="L20" s="392">
        <f>IF(ngay8!M21&lt;&gt;"",ngay8!M21,"")</f>
        <v>33.037500000000001</v>
      </c>
      <c r="M20" s="392">
        <f>IF(ngay9!M21&lt;&gt;"",ngay9!M21,"")</f>
        <v>30.787500000000001</v>
      </c>
      <c r="N20" s="393">
        <f>IF(ngay10!M21&lt;&gt;"",ngay10!M21,"")</f>
        <v>30.012500000000003</v>
      </c>
      <c r="O20" s="349">
        <f t="shared" si="0"/>
        <v>32.237499999999997</v>
      </c>
      <c r="P20" s="348">
        <f t="shared" si="1"/>
        <v>32.012142857142862</v>
      </c>
      <c r="Q20" s="350">
        <f t="shared" si="2"/>
        <v>32.12482142857143</v>
      </c>
    </row>
    <row r="21" spans="1:19" ht="15" customHeight="1">
      <c r="A21" s="324">
        <v>106</v>
      </c>
      <c r="B21" s="501"/>
      <c r="C21" s="325" t="s">
        <v>128</v>
      </c>
      <c r="D21" s="326" t="s">
        <v>119</v>
      </c>
      <c r="E21" s="385">
        <f>IF(ngay1!M22&lt;&gt;"",ngay1!M22,"")</f>
        <v>33.737500000000004</v>
      </c>
      <c r="F21" s="386">
        <f>IF(ngay2!M22&lt;&gt;"",ngay2!M22,"")</f>
        <v>33.5</v>
      </c>
      <c r="G21" s="386">
        <f>IF(ngay3!M22&lt;&gt;"",ngay3!M22,"")</f>
        <v>32.487500000000004</v>
      </c>
      <c r="H21" s="386">
        <f>IF(ngay4!M22&lt;&gt;"",ngay4!M22,"")</f>
        <v>32.125</v>
      </c>
      <c r="I21" s="386">
        <f>IF(ngay5!M22&lt;&gt;"",ngay5!M22,"")</f>
        <v>31.700000000000003</v>
      </c>
      <c r="J21" s="386">
        <f>IF(ngay6!M22&lt;&gt;"",ngay6!M22,"")</f>
        <v>32.928571428571431</v>
      </c>
      <c r="K21" s="386">
        <f>IF(ngay7!M22&lt;&gt;"",ngay7!M22,"")</f>
        <v>32.424999999999997</v>
      </c>
      <c r="L21" s="386">
        <f>IF(ngay8!M22&lt;&gt;"",ngay8!M22,"")</f>
        <v>32.35</v>
      </c>
      <c r="M21" s="386">
        <f>IF(ngay9!M22&lt;&gt;"",ngay9!M22,"")</f>
        <v>30.8</v>
      </c>
      <c r="N21" s="387">
        <f>IF(ngay10!M22&lt;&gt;"",ngay10!M22,"")</f>
        <v>30.287499999999998</v>
      </c>
      <c r="O21" s="341">
        <f t="shared" si="0"/>
        <v>32.71</v>
      </c>
      <c r="P21" s="340">
        <f t="shared" si="1"/>
        <v>31.758214285714285</v>
      </c>
      <c r="Q21" s="342">
        <f t="shared" si="2"/>
        <v>32.234107142857155</v>
      </c>
    </row>
    <row r="22" spans="1:19" ht="15" customHeight="1">
      <c r="A22" s="327">
        <v>107</v>
      </c>
      <c r="B22" s="501"/>
      <c r="C22" s="325" t="s">
        <v>157</v>
      </c>
      <c r="D22" s="326" t="s">
        <v>105</v>
      </c>
      <c r="E22" s="385">
        <f>IF(ngay1!M23&lt;&gt;"",ngay1!M23,"")</f>
        <v>34.175000000000004</v>
      </c>
      <c r="F22" s="386">
        <f>IF(ngay2!M23&lt;&gt;"",ngay2!M23,"")</f>
        <v>34.049999999999997</v>
      </c>
      <c r="G22" s="386">
        <f>IF(ngay3!M23&lt;&gt;"",ngay3!M23,"")</f>
        <v>33.024999999999999</v>
      </c>
      <c r="H22" s="386">
        <f>IF(ngay4!M23&lt;&gt;"",ngay4!M23,"")</f>
        <v>32.450000000000003</v>
      </c>
      <c r="I22" s="386">
        <f>IF(ngay5!M23&lt;&gt;"",ngay5!M23,"")</f>
        <v>32.024999999999999</v>
      </c>
      <c r="J22" s="386">
        <f>IF(ngay6!M23&lt;&gt;"",ngay6!M23,"")</f>
        <v>32.299999999999997</v>
      </c>
      <c r="K22" s="386">
        <f>IF(ngay7!M23&lt;&gt;"",ngay7!M23,"")</f>
        <v>32.024999999999999</v>
      </c>
      <c r="L22" s="386">
        <f>IF(ngay8!M23&lt;&gt;"",ngay8!M23,"")</f>
        <v>32.274999999999999</v>
      </c>
      <c r="M22" s="386">
        <f>IF(ngay9!M23&lt;&gt;"",ngay9!M23,"")</f>
        <v>31.299999999999997</v>
      </c>
      <c r="N22" s="387">
        <f>IF(ngay10!M23&lt;&gt;"",ngay10!M23,"")</f>
        <v>30.524999999999999</v>
      </c>
      <c r="O22" s="341">
        <f t="shared" si="0"/>
        <v>33.144999999999996</v>
      </c>
      <c r="P22" s="340">
        <f t="shared" si="1"/>
        <v>31.684999999999995</v>
      </c>
      <c r="Q22" s="342">
        <f t="shared" si="2"/>
        <v>32.414999999999999</v>
      </c>
    </row>
    <row r="23" spans="1:19" ht="15" customHeight="1">
      <c r="A23" s="324">
        <v>108</v>
      </c>
      <c r="B23" s="501"/>
      <c r="C23" s="325" t="s">
        <v>191</v>
      </c>
      <c r="D23" s="326" t="s">
        <v>203</v>
      </c>
      <c r="E23" s="385">
        <f>IF(ngay1!M24&lt;&gt;"",ngay1!M24,"")</f>
        <v>33.049999999999997</v>
      </c>
      <c r="F23" s="386">
        <f>IF(ngay2!M24&lt;&gt;"",ngay2!M24,"")</f>
        <v>32.975000000000001</v>
      </c>
      <c r="G23" s="386">
        <f>IF(ngay3!M24&lt;&gt;"",ngay3!M24,"")</f>
        <v>31.75</v>
      </c>
      <c r="H23" s="386">
        <f>IF(ngay4!M24&lt;&gt;"",ngay4!M24,"")</f>
        <v>31.849999999999998</v>
      </c>
      <c r="I23" s="386">
        <f>IF(ngay5!M24&lt;&gt;"",ngay5!M24,"")</f>
        <v>31.3</v>
      </c>
      <c r="J23" s="386">
        <f>IF(ngay6!M24&lt;&gt;"",ngay6!M24,"")</f>
        <v>31.65</v>
      </c>
      <c r="K23" s="386">
        <f>IF(ngay7!M24&lt;&gt;"",ngay7!M24,"")</f>
        <v>31.325000000000003</v>
      </c>
      <c r="L23" s="386">
        <f>IF(ngay8!M24&lt;&gt;"",ngay8!M24,"")</f>
        <v>30.625</v>
      </c>
      <c r="M23" s="386">
        <f>IF(ngay9!M24&lt;&gt;"",ngay9!M24,"")</f>
        <v>30.375</v>
      </c>
      <c r="N23" s="387">
        <f>IF(ngay10!M24&lt;&gt;"",ngay10!M24,"")</f>
        <v>30.6</v>
      </c>
      <c r="O23" s="341">
        <f t="shared" si="0"/>
        <v>32.185000000000002</v>
      </c>
      <c r="P23" s="340">
        <f t="shared" si="1"/>
        <v>30.914999999999999</v>
      </c>
      <c r="Q23" s="342">
        <f t="shared" si="2"/>
        <v>31.550000000000004</v>
      </c>
    </row>
    <row r="24" spans="1:19" ht="15" customHeight="1">
      <c r="A24" s="355">
        <v>109</v>
      </c>
      <c r="B24" s="502"/>
      <c r="C24" s="343" t="s">
        <v>129</v>
      </c>
      <c r="D24" s="344" t="s">
        <v>104</v>
      </c>
      <c r="E24" s="394">
        <f>IF(ngay1!M25&lt;&gt;"",ngay1!M25,"")</f>
        <v>33.375</v>
      </c>
      <c r="F24" s="395">
        <f>IF(ngay2!M25&lt;&gt;"",ngay2!M25,"")</f>
        <v>32.987499999999997</v>
      </c>
      <c r="G24" s="395">
        <f>IF(ngay3!M25&lt;&gt;"",ngay3!M25,"")</f>
        <v>31.8</v>
      </c>
      <c r="H24" s="395">
        <f>IF(ngay4!M25&lt;&gt;"",ngay4!M25,"")</f>
        <v>32.162500000000001</v>
      </c>
      <c r="I24" s="395">
        <f>IF(ngay5!M25&lt;&gt;"",ngay5!M25,"")</f>
        <v>31.887500000000003</v>
      </c>
      <c r="J24" s="395">
        <f>IF(ngay6!M25&lt;&gt;"",ngay6!M25,"")</f>
        <v>32.642857142857146</v>
      </c>
      <c r="K24" s="395">
        <f>IF(ngay7!M25&lt;&gt;"",ngay7!M25,"")</f>
        <v>32.5</v>
      </c>
      <c r="L24" s="395">
        <f>IF(ngay8!M25&lt;&gt;"",ngay8!M25,"")</f>
        <v>32.1875</v>
      </c>
      <c r="M24" s="395">
        <f>IF(ngay9!M25&lt;&gt;"",ngay9!M25,"")</f>
        <v>30.225000000000001</v>
      </c>
      <c r="N24" s="396">
        <f>IF(ngay10!M25&lt;&gt;"",ngay10!M25,"")</f>
        <v>30.237500000000001</v>
      </c>
      <c r="O24" s="346">
        <f t="shared" si="0"/>
        <v>32.442499999999995</v>
      </c>
      <c r="P24" s="345">
        <f t="shared" si="1"/>
        <v>31.55857142857143</v>
      </c>
      <c r="Q24" s="347">
        <f t="shared" si="2"/>
        <v>32.000535714285711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Hồi Xuân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30.232499999999998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Hồi Xuân</v>
      </c>
      <c r="H26" s="370"/>
      <c r="I26" s="371"/>
      <c r="N26" s="369"/>
      <c r="O26" s="369"/>
      <c r="P26" s="369">
        <f>IF(COUNT(P3:P24)=0,"",MIN(P3:P24))</f>
        <v>29.292857142857137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Hồi Xuân</v>
      </c>
      <c r="H27" s="370"/>
      <c r="I27" s="371"/>
      <c r="N27" s="369"/>
      <c r="O27" s="369"/>
      <c r="P27" s="369"/>
      <c r="Q27" s="369">
        <f>IF(COUNT(Q3:Q24)=0,"",MIN(Q3:Q24))</f>
        <v>29.76267857142857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Hương Khê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33.144999999999996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Hương Sơn</v>
      </c>
      <c r="H29" s="370"/>
      <c r="I29" s="371"/>
      <c r="N29" s="369"/>
      <c r="O29" s="369"/>
      <c r="P29" s="369">
        <f>IF(COUNT(P3:P24)=0,"",MAX(P3:P24))</f>
        <v>32.012142857142862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Hương Khê</v>
      </c>
      <c r="H30" s="370"/>
      <c r="I30" s="371"/>
      <c r="N30" s="369"/>
      <c r="O30" s="369"/>
      <c r="P30" s="369"/>
      <c r="Q30" s="369">
        <f>IF(COUNT(Q3:Q24)=0,"",MAX(Q3:Q24))</f>
        <v>32.414999999999999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sheetProtection password="CF7A" sheet="1" objects="1" scenarios="1"/>
  <mergeCells count="4">
    <mergeCell ref="B20:B24"/>
    <mergeCell ref="B3:B9"/>
    <mergeCell ref="B11:B19"/>
    <mergeCell ref="A1:Q1"/>
  </mergeCells>
  <pageMargins left="0.26" right="0.26" top="0.45" bottom="0.53" header="0.25" footer="0.2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01"/>
  <sheetViews>
    <sheetView showGridLines="0" workbookViewId="0">
      <pane ySplit="2" topLeftCell="A9" activePane="bottomLeft" state="frozen"/>
      <selection activeCell="I38" sqref="I38"/>
      <selection pane="bottomLeft" activeCell="Q14" sqref="Q14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245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</v>
      </c>
      <c r="F2" s="320">
        <v>2</v>
      </c>
      <c r="G2" s="320">
        <v>3</v>
      </c>
      <c r="H2" s="320">
        <v>4</v>
      </c>
      <c r="I2" s="320">
        <v>5</v>
      </c>
      <c r="J2" s="320">
        <v>6</v>
      </c>
      <c r="K2" s="320">
        <v>7</v>
      </c>
      <c r="L2" s="320">
        <v>8</v>
      </c>
      <c r="M2" s="320">
        <v>9</v>
      </c>
      <c r="N2" s="321">
        <v>10</v>
      </c>
      <c r="O2" s="322" t="s">
        <v>215</v>
      </c>
      <c r="P2" s="322" t="s">
        <v>216</v>
      </c>
      <c r="Q2" s="323" t="s">
        <v>217</v>
      </c>
    </row>
    <row r="3" spans="1:17" ht="15" customHeight="1">
      <c r="A3" s="331">
        <v>89</v>
      </c>
      <c r="B3" s="501" t="s">
        <v>125</v>
      </c>
      <c r="C3" s="325" t="s">
        <v>126</v>
      </c>
      <c r="D3" s="326" t="s">
        <v>116</v>
      </c>
      <c r="E3" s="382">
        <f>IF(ngay1!N4&lt;&gt;"",ngay1!N4,"")</f>
        <v>27.7</v>
      </c>
      <c r="F3" s="383">
        <f>IF(ngay2!N4&lt;&gt;"",ngay2!N4,"")</f>
        <v>26</v>
      </c>
      <c r="G3" s="383">
        <f>IF(ngay3!N4&lt;&gt;"",ngay3!N4,"")</f>
        <v>26.2</v>
      </c>
      <c r="H3" s="383">
        <f>IF(ngay4!N4&lt;&gt;"",ngay4!N4,"")</f>
        <v>25</v>
      </c>
      <c r="I3" s="383">
        <f>IF(ngay5!N4&lt;&gt;"",ngay5!N4,"")</f>
        <v>25.3</v>
      </c>
      <c r="J3" s="383">
        <f>IF(ngay6!N4&lt;&gt;"",ngay6!N4,"")</f>
        <v>25.7</v>
      </c>
      <c r="K3" s="383">
        <f>IF(ngay7!N4&lt;&gt;"",ngay7!N4,"")</f>
        <v>24.7</v>
      </c>
      <c r="L3" s="383">
        <f>IF(ngay8!N4&lt;&gt;"",ngay8!N4,"")</f>
        <v>27</v>
      </c>
      <c r="M3" s="383">
        <f>IF(ngay9!N4&lt;&gt;"",ngay9!N4,"")</f>
        <v>23.6</v>
      </c>
      <c r="N3" s="384">
        <f>IF(ngay10!N4&lt;&gt;"",ngay10!N4,"")</f>
        <v>23.2</v>
      </c>
      <c r="O3" s="358">
        <f t="shared" ref="O3:O12" si="0">IF(COUNT(E3:I3)=0,"",MIN(E3:I3))</f>
        <v>25</v>
      </c>
      <c r="P3" s="357">
        <f t="shared" ref="P3:P12" si="1">IF(COUNT(J3:N3)=0,"",MIN(J3:N3))</f>
        <v>23.2</v>
      </c>
      <c r="Q3" s="359">
        <f>IF(COUNT(E3:N3)=0,"",AVERAGE(E3:N3))</f>
        <v>25.439999999999998</v>
      </c>
    </row>
    <row r="4" spans="1:17" ht="15" customHeight="1">
      <c r="A4" s="324">
        <v>90</v>
      </c>
      <c r="B4" s="501"/>
      <c r="C4" s="325" t="s">
        <v>149</v>
      </c>
      <c r="D4" s="326" t="s">
        <v>98</v>
      </c>
      <c r="E4" s="385">
        <f>IF(ngay1!N5&lt;&gt;"",ngay1!N5,"")</f>
        <v>29</v>
      </c>
      <c r="F4" s="386">
        <f>IF(ngay2!N5&lt;&gt;"",ngay2!N5,"")</f>
        <v>29.3</v>
      </c>
      <c r="G4" s="386">
        <f>IF(ngay3!N5&lt;&gt;"",ngay3!N5,"")</f>
        <v>29.1</v>
      </c>
      <c r="H4" s="386">
        <f>IF(ngay4!N5&lt;&gt;"",ngay4!N5,"")</f>
        <v>27.2</v>
      </c>
      <c r="I4" s="386">
        <f>IF(ngay5!N5&lt;&gt;"",ngay5!N5,"")</f>
        <v>28.2</v>
      </c>
      <c r="J4" s="386">
        <f>IF(ngay6!N5&lt;&gt;"",ngay6!N5,"")</f>
        <v>27.3</v>
      </c>
      <c r="K4" s="386">
        <f>IF(ngay7!N5&lt;&gt;"",ngay7!N5,"")</f>
        <v>28.4</v>
      </c>
      <c r="L4" s="386">
        <f>IF(ngay8!N5&lt;&gt;"",ngay8!N5,"")</f>
        <v>28.5</v>
      </c>
      <c r="M4" s="386">
        <f>IF(ngay9!N5&lt;&gt;"",ngay9!N5,"")</f>
        <v>24.9</v>
      </c>
      <c r="N4" s="387">
        <f>IF(ngay10!N5&lt;&gt;"",ngay10!N5,"")</f>
        <v>25.4</v>
      </c>
      <c r="O4" s="341">
        <f t="shared" si="0"/>
        <v>27.2</v>
      </c>
      <c r="P4" s="340">
        <f t="shared" si="1"/>
        <v>24.9</v>
      </c>
      <c r="Q4" s="342">
        <f t="shared" ref="Q4:Q24" si="2">IF(COUNT(E4:N4)=0,"",AVERAGE(E4:N4))</f>
        <v>27.73</v>
      </c>
    </row>
    <row r="5" spans="1:17" ht="15" customHeight="1">
      <c r="A5" s="324">
        <v>91</v>
      </c>
      <c r="B5" s="501"/>
      <c r="C5" s="325" t="s">
        <v>176</v>
      </c>
      <c r="D5" s="326" t="s">
        <v>171</v>
      </c>
      <c r="E5" s="385">
        <f>IF(ngay1!N6&lt;&gt;"",ngay1!N6,"")</f>
        <v>31</v>
      </c>
      <c r="F5" s="386">
        <f>IF(ngay2!N6&lt;&gt;"",ngay2!N6,"")</f>
        <v>31.2</v>
      </c>
      <c r="G5" s="386">
        <f>IF(ngay3!N6&lt;&gt;"",ngay3!N6,"")</f>
        <v>30.5</v>
      </c>
      <c r="H5" s="386">
        <f>IF(ngay4!N6&lt;&gt;"",ngay4!N6,"")</f>
        <v>29</v>
      </c>
      <c r="I5" s="386">
        <f>IF(ngay5!N6&lt;&gt;"",ngay5!N6,"")</f>
        <v>28.4</v>
      </c>
      <c r="J5" s="386">
        <f>IF(ngay6!N6&lt;&gt;"",ngay6!N6,"")</f>
        <v>28.4</v>
      </c>
      <c r="K5" s="386">
        <f>IF(ngay7!N6&lt;&gt;"",ngay7!N6,"")</f>
        <v>29.4</v>
      </c>
      <c r="L5" s="386">
        <f>IF(ngay8!N6&lt;&gt;"",ngay8!N6,"")</f>
        <v>28.8</v>
      </c>
      <c r="M5" s="386">
        <f>IF(ngay9!N6&lt;&gt;"",ngay9!N6,"")</f>
        <v>26.3</v>
      </c>
      <c r="N5" s="387">
        <f>IF(ngay10!N6&lt;&gt;"",ngay10!N6,"")</f>
        <v>27.4</v>
      </c>
      <c r="O5" s="341">
        <f t="shared" si="0"/>
        <v>28.4</v>
      </c>
      <c r="P5" s="340">
        <f t="shared" si="1"/>
        <v>26.3</v>
      </c>
      <c r="Q5" s="342">
        <f t="shared" si="2"/>
        <v>29.04</v>
      </c>
    </row>
    <row r="6" spans="1:17" ht="15" customHeight="1">
      <c r="A6" s="324">
        <v>92</v>
      </c>
      <c r="B6" s="501"/>
      <c r="C6" s="325" t="s">
        <v>150</v>
      </c>
      <c r="D6" s="326" t="s">
        <v>130</v>
      </c>
      <c r="E6" s="385">
        <f>IF(ngay1!N7&lt;&gt;"",ngay1!N7,"")</f>
        <v>28.4</v>
      </c>
      <c r="F6" s="386">
        <f>IF(ngay2!N7&lt;&gt;"",ngay2!N7,"")</f>
        <v>28</v>
      </c>
      <c r="G6" s="386">
        <f>IF(ngay3!N7&lt;&gt;"",ngay3!N7,"")</f>
        <v>27.4</v>
      </c>
      <c r="H6" s="386">
        <f>IF(ngay4!N7&lt;&gt;"",ngay4!N7,"")</f>
        <v>26.3</v>
      </c>
      <c r="I6" s="386">
        <f>IF(ngay5!N7&lt;&gt;"",ngay5!N7,"")</f>
        <v>26.3</v>
      </c>
      <c r="J6" s="386">
        <f>IF(ngay6!N7&lt;&gt;"",ngay6!N7,"")</f>
        <v>26</v>
      </c>
      <c r="K6" s="386">
        <f>IF(ngay7!N7&lt;&gt;"",ngay7!N7,"")</f>
        <v>27.8</v>
      </c>
      <c r="L6" s="386">
        <f>IF(ngay8!N7&lt;&gt;"",ngay8!N7,"")</f>
        <v>27.5</v>
      </c>
      <c r="M6" s="386">
        <f>IF(ngay9!N7&lt;&gt;"",ngay9!N7,"")</f>
        <v>24.5</v>
      </c>
      <c r="N6" s="387">
        <f>IF(ngay10!N7&lt;&gt;"",ngay10!N7,"")</f>
        <v>24.6</v>
      </c>
      <c r="O6" s="341">
        <f t="shared" si="0"/>
        <v>26.3</v>
      </c>
      <c r="P6" s="340">
        <f t="shared" si="1"/>
        <v>24.5</v>
      </c>
      <c r="Q6" s="342">
        <f t="shared" si="2"/>
        <v>26.68</v>
      </c>
    </row>
    <row r="7" spans="1:17" ht="15" customHeight="1">
      <c r="A7" s="324">
        <v>93</v>
      </c>
      <c r="B7" s="501"/>
      <c r="C7" s="325" t="s">
        <v>125</v>
      </c>
      <c r="D7" s="326" t="s">
        <v>115</v>
      </c>
      <c r="E7" s="385">
        <f>IF(ngay1!N8&lt;&gt;"",ngay1!N8,"")</f>
        <v>29.5</v>
      </c>
      <c r="F7" s="386">
        <f>IF(ngay2!N8&lt;&gt;"",ngay2!N8,"")</f>
        <v>28.5</v>
      </c>
      <c r="G7" s="386">
        <f>IF(ngay3!N8&lt;&gt;"",ngay3!N8,"")</f>
        <v>29.3</v>
      </c>
      <c r="H7" s="386">
        <f>IF(ngay4!N8&lt;&gt;"",ngay4!N8,"")</f>
        <v>27.4</v>
      </c>
      <c r="I7" s="386">
        <f>IF(ngay5!N8&lt;&gt;"",ngay5!N8,"")</f>
        <v>27.5</v>
      </c>
      <c r="J7" s="386">
        <f>IF(ngay6!N8&lt;&gt;"",ngay6!N8,"")</f>
        <v>27.6</v>
      </c>
      <c r="K7" s="386">
        <f>IF(ngay7!N8&lt;&gt;"",ngay7!N8,"")</f>
        <v>28</v>
      </c>
      <c r="L7" s="386">
        <f>IF(ngay8!N8&lt;&gt;"",ngay8!N8,"")</f>
        <v>29</v>
      </c>
      <c r="M7" s="386">
        <f>IF(ngay9!N8&lt;&gt;"",ngay9!N8,"")</f>
        <v>26</v>
      </c>
      <c r="N7" s="387">
        <f>IF(ngay10!N8&lt;&gt;"",ngay10!N8,"")</f>
        <v>26</v>
      </c>
      <c r="O7" s="341">
        <f t="shared" si="0"/>
        <v>27.4</v>
      </c>
      <c r="P7" s="340">
        <f t="shared" si="1"/>
        <v>26</v>
      </c>
      <c r="Q7" s="342">
        <f t="shared" si="2"/>
        <v>27.879999999999995</v>
      </c>
    </row>
    <row r="8" spans="1:17" ht="15" customHeight="1">
      <c r="A8" s="327">
        <v>94</v>
      </c>
      <c r="B8" s="501"/>
      <c r="C8" s="330" t="s">
        <v>179</v>
      </c>
      <c r="D8" s="326" t="s">
        <v>177</v>
      </c>
      <c r="E8" s="385">
        <f>IF(ngay1!N9&lt;&gt;"",ngay1!N9,"")</f>
        <v>28.3</v>
      </c>
      <c r="F8" s="386">
        <f>IF(ngay2!N9&lt;&gt;"",ngay2!N9,"")</f>
        <v>29</v>
      </c>
      <c r="G8" s="386">
        <f>IF(ngay3!N9&lt;&gt;"",ngay3!N9,"")</f>
        <v>29.6</v>
      </c>
      <c r="H8" s="386">
        <f>IF(ngay4!N9&lt;&gt;"",ngay4!N9,"")</f>
        <v>27.2</v>
      </c>
      <c r="I8" s="386">
        <f>IF(ngay5!N9&lt;&gt;"",ngay5!N9,"")</f>
        <v>26.4</v>
      </c>
      <c r="J8" s="386">
        <f>IF(ngay6!N9&lt;&gt;"",ngay6!N9,"")</f>
        <v>26.7</v>
      </c>
      <c r="K8" s="386">
        <f>IF(ngay7!N9&lt;&gt;"",ngay7!N9,"")</f>
        <v>27.1</v>
      </c>
      <c r="L8" s="386">
        <f>IF(ngay8!N9&lt;&gt;"",ngay8!N9,"")</f>
        <v>27.7</v>
      </c>
      <c r="M8" s="386">
        <f>IF(ngay9!N9&lt;&gt;"",ngay9!N9,"")</f>
        <v>25.7</v>
      </c>
      <c r="N8" s="387">
        <f>IF(ngay10!N9&lt;&gt;"",ngay10!N9,"")</f>
        <v>25.3</v>
      </c>
      <c r="O8" s="341">
        <f t="shared" si="0"/>
        <v>26.4</v>
      </c>
      <c r="P8" s="340">
        <f t="shared" si="1"/>
        <v>25.3</v>
      </c>
      <c r="Q8" s="342">
        <f t="shared" si="2"/>
        <v>27.299999999999994</v>
      </c>
    </row>
    <row r="9" spans="1:17" ht="15" customHeight="1">
      <c r="A9" s="353">
        <v>95</v>
      </c>
      <c r="B9" s="501"/>
      <c r="C9" s="325" t="s">
        <v>148</v>
      </c>
      <c r="D9" s="326" t="s">
        <v>97</v>
      </c>
      <c r="E9" s="385">
        <f>IF(ngay1!N10&lt;&gt;"",ngay1!N10,"")</f>
        <v>29.6</v>
      </c>
      <c r="F9" s="386">
        <f>IF(ngay2!N10&lt;&gt;"",ngay2!N10,"")</f>
        <v>29.9</v>
      </c>
      <c r="G9" s="386">
        <f>IF(ngay3!N10&lt;&gt;"",ngay3!N10,"")</f>
        <v>29.8</v>
      </c>
      <c r="H9" s="386">
        <f>IF(ngay4!N10&lt;&gt;"",ngay4!N10,"")</f>
        <v>28.8</v>
      </c>
      <c r="I9" s="386">
        <f>IF(ngay5!N10&lt;&gt;"",ngay5!N10,"")</f>
        <v>27.9</v>
      </c>
      <c r="J9" s="386">
        <f>IF(ngay6!N10&lt;&gt;"",ngay6!N10,"")</f>
        <v>27.8</v>
      </c>
      <c r="K9" s="386">
        <f>IF(ngay7!N10&lt;&gt;"",ngay7!N10,"")</f>
        <v>28.6</v>
      </c>
      <c r="L9" s="386">
        <f>IF(ngay8!N10&lt;&gt;"",ngay8!N10,"")</f>
        <v>28.9</v>
      </c>
      <c r="M9" s="386">
        <f>IF(ngay9!N10&lt;&gt;"",ngay9!N10,"")</f>
        <v>26.6</v>
      </c>
      <c r="N9" s="387">
        <f>IF(ngay10!N10&lt;&gt;"",ngay10!N10,"")</f>
        <v>26.2</v>
      </c>
      <c r="O9" s="341">
        <f t="shared" si="0"/>
        <v>27.9</v>
      </c>
      <c r="P9" s="340">
        <f t="shared" si="1"/>
        <v>26.2</v>
      </c>
      <c r="Q9" s="342">
        <f t="shared" si="2"/>
        <v>28.410000000000004</v>
      </c>
    </row>
    <row r="10" spans="1:17" ht="15" customHeight="1">
      <c r="A10" s="354"/>
      <c r="B10" s="376"/>
      <c r="C10" s="30" t="s">
        <v>205</v>
      </c>
      <c r="D10" s="313" t="s">
        <v>206</v>
      </c>
      <c r="E10" s="385">
        <f>IF(ngay1!N11&lt;&gt;"",ngay1!N11,"")</f>
        <v>30.1</v>
      </c>
      <c r="F10" s="386">
        <f>IF(ngay2!N11&lt;&gt;"",ngay2!N11,"")</f>
        <v>29.9</v>
      </c>
      <c r="G10" s="386">
        <f>IF(ngay3!N11&lt;&gt;"",ngay3!N11,"")</f>
        <v>29.5</v>
      </c>
      <c r="H10" s="386">
        <f>IF(ngay4!N11&lt;&gt;"",ngay4!N11,"")</f>
        <v>27.8</v>
      </c>
      <c r="I10" s="386">
        <f>IF(ngay5!N11&lt;&gt;"",ngay5!N11,"")</f>
        <v>29.4</v>
      </c>
      <c r="J10" s="386">
        <f>IF(ngay6!N11&lt;&gt;"",ngay6!N11,"")</f>
        <v>27.8</v>
      </c>
      <c r="K10" s="386">
        <f>IF(ngay7!N11&lt;&gt;"",ngay7!N11,"")</f>
        <v>28.7</v>
      </c>
      <c r="L10" s="386">
        <f>IF(ngay8!N11&lt;&gt;"",ngay8!N11,"")</f>
        <v>28.7</v>
      </c>
      <c r="M10" s="386">
        <f>IF(ngay9!N11&lt;&gt;"",ngay9!N11,"")</f>
        <v>25.6</v>
      </c>
      <c r="N10" s="387">
        <f>IF(ngay10!N11&lt;&gt;"",ngay10!N11,"")</f>
        <v>25.5</v>
      </c>
      <c r="O10" s="339">
        <f t="shared" ref="O10" si="3">IF(COUNT(E10:I10)=0,"",MIN(E10:I10))</f>
        <v>27.8</v>
      </c>
      <c r="P10" s="340">
        <f t="shared" ref="P10" si="4">IF(COUNT(J10:N10)=0,"",MIN(J10:N10))</f>
        <v>25.5</v>
      </c>
      <c r="Q10" s="342">
        <f t="shared" si="2"/>
        <v>28.3</v>
      </c>
    </row>
    <row r="11" spans="1:17" ht="15" customHeight="1">
      <c r="A11" s="331">
        <v>96</v>
      </c>
      <c r="B11" s="500" t="s">
        <v>147</v>
      </c>
      <c r="C11" s="332" t="s">
        <v>153</v>
      </c>
      <c r="D11" s="333" t="s">
        <v>100</v>
      </c>
      <c r="E11" s="468">
        <f>IF(ngay1!N12&lt;&gt;"",ngay1!N12,"")</f>
        <v>26.5</v>
      </c>
      <c r="F11" s="469">
        <f>IF(ngay2!N12&lt;&gt;"",ngay2!N12,"")</f>
        <v>25.9</v>
      </c>
      <c r="G11" s="469">
        <f>IF(ngay3!N12&lt;&gt;"",ngay3!N12,"")</f>
        <v>26</v>
      </c>
      <c r="H11" s="469">
        <f>IF(ngay4!N12&lt;&gt;"",ngay4!N12,"")</f>
        <v>25.4</v>
      </c>
      <c r="I11" s="469">
        <f>IF(ngay5!N12&lt;&gt;"",ngay5!N12,"")</f>
        <v>24.4</v>
      </c>
      <c r="J11" s="469">
        <f>IF(ngay6!N12&lt;&gt;"",ngay6!N12,"")</f>
        <v>25</v>
      </c>
      <c r="K11" s="469">
        <f>IF(ngay7!N12&lt;&gt;"",ngay7!N12,"")</f>
        <v>25.9</v>
      </c>
      <c r="L11" s="469">
        <f>IF(ngay8!N12&lt;&gt;"",ngay8!N12,"")</f>
        <v>26.1</v>
      </c>
      <c r="M11" s="469">
        <f>IF(ngay9!N12&lt;&gt;"",ngay9!N12,"")</f>
        <v>24.1</v>
      </c>
      <c r="N11" s="470">
        <f>IF(ngay10!N12&lt;&gt;"",ngay10!N12,"")</f>
        <v>23.4</v>
      </c>
      <c r="O11" s="349">
        <f t="shared" si="0"/>
        <v>24.4</v>
      </c>
      <c r="P11" s="348">
        <f t="shared" si="1"/>
        <v>23.4</v>
      </c>
      <c r="Q11" s="350">
        <f t="shared" si="2"/>
        <v>25.270000000000003</v>
      </c>
    </row>
    <row r="12" spans="1:17" ht="15" customHeight="1">
      <c r="A12" s="324">
        <v>97</v>
      </c>
      <c r="B12" s="501"/>
      <c r="C12" s="325" t="s">
        <v>152</v>
      </c>
      <c r="D12" s="326" t="s">
        <v>117</v>
      </c>
      <c r="E12" s="385">
        <f>IF(ngay1!N13&lt;&gt;"",ngay1!N13,"")</f>
        <v>26.4</v>
      </c>
      <c r="F12" s="386">
        <f>IF(ngay2!N13&lt;&gt;"",ngay2!N13,"")</f>
        <v>26.1</v>
      </c>
      <c r="G12" s="386">
        <f>IF(ngay3!N13&lt;&gt;"",ngay3!N13,"")</f>
        <v>25.6</v>
      </c>
      <c r="H12" s="386">
        <f>IF(ngay4!N13&lt;&gt;"",ngay4!N13,"")</f>
        <v>25.5</v>
      </c>
      <c r="I12" s="386">
        <f>IF(ngay5!N13&lt;&gt;"",ngay5!N13,"")</f>
        <v>24.9</v>
      </c>
      <c r="J12" s="386">
        <f>IF(ngay6!N13&lt;&gt;"",ngay6!N13,"")</f>
        <v>25.2</v>
      </c>
      <c r="K12" s="386">
        <f>IF(ngay7!N13&lt;&gt;"",ngay7!N13,"")</f>
        <v>26</v>
      </c>
      <c r="L12" s="386">
        <f>IF(ngay8!N13&lt;&gt;"",ngay8!N13,"")</f>
        <v>26.1</v>
      </c>
      <c r="M12" s="386">
        <f>IF(ngay9!N13&lt;&gt;"",ngay9!N13,"")</f>
        <v>26.2</v>
      </c>
      <c r="N12" s="387">
        <f>IF(ngay10!N13&lt;&gt;"",ngay10!N13,"")</f>
        <v>24.2</v>
      </c>
      <c r="O12" s="341">
        <f t="shared" si="0"/>
        <v>24.9</v>
      </c>
      <c r="P12" s="340">
        <f t="shared" si="1"/>
        <v>24.2</v>
      </c>
      <c r="Q12" s="342">
        <f t="shared" si="2"/>
        <v>25.619999999999997</v>
      </c>
    </row>
    <row r="13" spans="1:17" ht="15" customHeight="1">
      <c r="A13" s="324">
        <v>98</v>
      </c>
      <c r="B13" s="501"/>
      <c r="C13" s="325" t="s">
        <v>154</v>
      </c>
      <c r="D13" s="326" t="s">
        <v>107</v>
      </c>
      <c r="E13" s="385">
        <f>IF(ngay1!N14&lt;&gt;"",ngay1!N14,"")</f>
        <v>27.8</v>
      </c>
      <c r="F13" s="386">
        <f>IF(ngay2!N14&lt;&gt;"",ngay2!N14,"")</f>
        <v>28.1</v>
      </c>
      <c r="G13" s="386">
        <f>IF(ngay3!N14&lt;&gt;"",ngay3!N14,"")</f>
        <v>28</v>
      </c>
      <c r="H13" s="386">
        <f>IF(ngay4!N14&lt;&gt;"",ngay4!N14,"")</f>
        <v>27.3</v>
      </c>
      <c r="I13" s="386">
        <f>IF(ngay5!N14&lt;&gt;"",ngay5!N14,"")</f>
        <v>26.2</v>
      </c>
      <c r="J13" s="386">
        <f>IF(ngay6!N14&lt;&gt;"",ngay6!N14,"")</f>
        <v>26.9</v>
      </c>
      <c r="K13" s="386">
        <f>IF(ngay7!N14&lt;&gt;"",ngay7!N14,"")</f>
        <v>27</v>
      </c>
      <c r="L13" s="386">
        <f>IF(ngay8!N14&lt;&gt;"",ngay8!N14,"")</f>
        <v>27</v>
      </c>
      <c r="M13" s="386">
        <f>IF(ngay9!N14&lt;&gt;"",ngay9!N14,"")</f>
        <v>25.8</v>
      </c>
      <c r="N13" s="387">
        <f>IF(ngay10!N14&lt;&gt;"",ngay10!N14,"")</f>
        <v>24.5</v>
      </c>
      <c r="O13" s="341">
        <f t="shared" ref="O13:O24" si="5">IF(COUNT(E13:I13)=0,"",MIN(E13:I13))</f>
        <v>26.2</v>
      </c>
      <c r="P13" s="340">
        <f t="shared" ref="P13:P24" si="6">IF(COUNT(J13:N13)=0,"",MIN(J13:N13))</f>
        <v>24.5</v>
      </c>
      <c r="Q13" s="342">
        <f t="shared" si="2"/>
        <v>26.860000000000003</v>
      </c>
    </row>
    <row r="14" spans="1:17" ht="15" customHeight="1">
      <c r="A14" s="324">
        <v>99</v>
      </c>
      <c r="B14" s="501"/>
      <c r="C14" s="330" t="s">
        <v>180</v>
      </c>
      <c r="D14" s="326" t="s">
        <v>178</v>
      </c>
      <c r="E14" s="385">
        <f>IF(ngay1!N15&lt;&gt;"",ngay1!N15,"")</f>
        <v>27.2</v>
      </c>
      <c r="F14" s="386">
        <f>IF(ngay2!N15&lt;&gt;"",ngay2!N15,"")</f>
        <v>27</v>
      </c>
      <c r="G14" s="386">
        <f>IF(ngay3!N15&lt;&gt;"",ngay3!N15,"")</f>
        <v>26.9</v>
      </c>
      <c r="H14" s="386">
        <f>IF(ngay4!N15&lt;&gt;"",ngay4!N15,"")</f>
        <v>26.2</v>
      </c>
      <c r="I14" s="386">
        <f>IF(ngay5!N15&lt;&gt;"",ngay5!N15,"")</f>
        <v>25.9</v>
      </c>
      <c r="J14" s="386">
        <f>IF(ngay6!N15&lt;&gt;"",ngay6!N15,"")</f>
        <v>25.9</v>
      </c>
      <c r="K14" s="386">
        <f>IF(ngay7!N15&lt;&gt;"",ngay7!N15,"")</f>
        <v>26.2</v>
      </c>
      <c r="L14" s="386">
        <f>IF(ngay8!N15&lt;&gt;"",ngay8!N15,"")</f>
        <v>26.8</v>
      </c>
      <c r="M14" s="386">
        <f>IF(ngay9!N15&lt;&gt;"",ngay9!N15,"")</f>
        <v>24.2</v>
      </c>
      <c r="N14" s="387">
        <f>IF(ngay10!N15&lt;&gt;"",ngay10!N15,"")</f>
        <v>23.2</v>
      </c>
      <c r="O14" s="341">
        <f t="shared" si="5"/>
        <v>25.9</v>
      </c>
      <c r="P14" s="340">
        <f t="shared" si="6"/>
        <v>23.2</v>
      </c>
      <c r="Q14" s="342">
        <f t="shared" si="2"/>
        <v>25.95</v>
      </c>
    </row>
    <row r="15" spans="1:17" ht="15" customHeight="1">
      <c r="A15" s="324">
        <v>100</v>
      </c>
      <c r="B15" s="501"/>
      <c r="C15" s="325" t="s">
        <v>151</v>
      </c>
      <c r="D15" s="326" t="s">
        <v>99</v>
      </c>
      <c r="E15" s="385">
        <f>IF(ngay1!N16&lt;&gt;"",ngay1!N16,"")</f>
        <v>27.2</v>
      </c>
      <c r="F15" s="386">
        <f>IF(ngay2!N16&lt;&gt;"",ngay2!N16,"")</f>
        <v>27.7</v>
      </c>
      <c r="G15" s="386">
        <f>IF(ngay3!N16&lt;&gt;"",ngay3!N16,"")</f>
        <v>28</v>
      </c>
      <c r="H15" s="386">
        <f>IF(ngay4!N16&lt;&gt;"",ngay4!N16,"")</f>
        <v>27.2</v>
      </c>
      <c r="I15" s="386">
        <f>IF(ngay5!N16&lt;&gt;"",ngay5!N16,"")</f>
        <v>27.1</v>
      </c>
      <c r="J15" s="386">
        <f>IF(ngay6!N16&lt;&gt;"",ngay6!N16,"")</f>
        <v>27</v>
      </c>
      <c r="K15" s="386">
        <f>IF(ngay7!N16&lt;&gt;"",ngay7!N16,"")</f>
        <v>27</v>
      </c>
      <c r="L15" s="386">
        <f>IF(ngay8!N16&lt;&gt;"",ngay8!N16,"")</f>
        <v>27.3</v>
      </c>
      <c r="M15" s="386">
        <f>IF(ngay9!N16&lt;&gt;"",ngay9!N16,"")</f>
        <v>27</v>
      </c>
      <c r="N15" s="387">
        <f>IF(ngay10!N16&lt;&gt;"",ngay10!N16,"")</f>
        <v>24.9</v>
      </c>
      <c r="O15" s="341">
        <f t="shared" si="5"/>
        <v>27.1</v>
      </c>
      <c r="P15" s="340">
        <f t="shared" si="6"/>
        <v>24.9</v>
      </c>
      <c r="Q15" s="342">
        <f t="shared" si="2"/>
        <v>27.040000000000003</v>
      </c>
    </row>
    <row r="16" spans="1:17" ht="15" customHeight="1">
      <c r="A16" s="324">
        <v>101</v>
      </c>
      <c r="B16" s="501"/>
      <c r="C16" s="325" t="s">
        <v>127</v>
      </c>
      <c r="D16" s="326" t="s">
        <v>101</v>
      </c>
      <c r="E16" s="385">
        <f>IF(ngay1!N17&lt;&gt;"",ngay1!N17,"")</f>
        <v>29.2</v>
      </c>
      <c r="F16" s="386">
        <f>IF(ngay2!N17&lt;&gt;"",ngay2!N17,"")</f>
        <v>28.8</v>
      </c>
      <c r="G16" s="386">
        <f>IF(ngay3!N17&lt;&gt;"",ngay3!N17,"")</f>
        <v>28.8</v>
      </c>
      <c r="H16" s="386">
        <f>IF(ngay4!N17&lt;&gt;"",ngay4!N17,"")</f>
        <v>28.5</v>
      </c>
      <c r="I16" s="386">
        <f>IF(ngay5!N17&lt;&gt;"",ngay5!N17,"")</f>
        <v>27.4</v>
      </c>
      <c r="J16" s="386">
        <f>IF(ngay6!N17&lt;&gt;"",ngay6!N17,"")</f>
        <v>27.4</v>
      </c>
      <c r="K16" s="386">
        <f>IF(ngay7!N17&lt;&gt;"",ngay7!N17,"")</f>
        <v>28</v>
      </c>
      <c r="L16" s="386">
        <f>IF(ngay8!N17&lt;&gt;"",ngay8!N17,"")</f>
        <v>28.9</v>
      </c>
      <c r="M16" s="386">
        <f>IF(ngay9!N17&lt;&gt;"",ngay9!N17,"")</f>
        <v>27.1</v>
      </c>
      <c r="N16" s="387">
        <f>IF(ngay10!N17&lt;&gt;"",ngay10!N17,"")</f>
        <v>25</v>
      </c>
      <c r="O16" s="341">
        <f t="shared" si="5"/>
        <v>27.4</v>
      </c>
      <c r="P16" s="340">
        <f t="shared" si="6"/>
        <v>25</v>
      </c>
      <c r="Q16" s="342">
        <f t="shared" si="2"/>
        <v>27.910000000000004</v>
      </c>
    </row>
    <row r="17" spans="1:19" ht="15" customHeight="1">
      <c r="A17" s="324">
        <v>102</v>
      </c>
      <c r="B17" s="501"/>
      <c r="C17" s="325" t="s">
        <v>155</v>
      </c>
      <c r="D17" s="326" t="s">
        <v>102</v>
      </c>
      <c r="E17" s="385">
        <f>IF(ngay1!N18&lt;&gt;"",ngay1!N18,"")</f>
        <v>30.2</v>
      </c>
      <c r="F17" s="386">
        <f>IF(ngay2!N18&lt;&gt;"",ngay2!N18,"")</f>
        <v>30.2</v>
      </c>
      <c r="G17" s="386">
        <f>IF(ngay3!N18&lt;&gt;"",ngay3!N18,"")</f>
        <v>28.9</v>
      </c>
      <c r="H17" s="386">
        <f>IF(ngay4!N18&lt;&gt;"",ngay4!N18,"")</f>
        <v>28.2</v>
      </c>
      <c r="I17" s="386">
        <f>IF(ngay5!N18&lt;&gt;"",ngay5!N18,"")</f>
        <v>28.1</v>
      </c>
      <c r="J17" s="386">
        <f>IF(ngay6!N18&lt;&gt;"",ngay6!N18,"")</f>
        <v>27.6</v>
      </c>
      <c r="K17" s="386">
        <f>IF(ngay7!N18&lt;&gt;"",ngay7!N18,"")</f>
        <v>28.2</v>
      </c>
      <c r="L17" s="386">
        <f>IF(ngay8!N18&lt;&gt;"",ngay8!N18,"")</f>
        <v>28.2</v>
      </c>
      <c r="M17" s="386">
        <f>IF(ngay9!N18&lt;&gt;"",ngay9!N18,"")</f>
        <v>26.4</v>
      </c>
      <c r="N17" s="387">
        <f>IF(ngay10!N18&lt;&gt;"",ngay10!N18,"")</f>
        <v>25.4</v>
      </c>
      <c r="O17" s="341">
        <f t="shared" si="5"/>
        <v>28.1</v>
      </c>
      <c r="P17" s="340">
        <f t="shared" si="6"/>
        <v>25.4</v>
      </c>
      <c r="Q17" s="342">
        <f t="shared" si="2"/>
        <v>28.139999999999997</v>
      </c>
    </row>
    <row r="18" spans="1:19" ht="15" customHeight="1">
      <c r="A18" s="327">
        <v>103</v>
      </c>
      <c r="B18" s="503"/>
      <c r="C18" s="330" t="s">
        <v>156</v>
      </c>
      <c r="D18" s="334" t="s">
        <v>103</v>
      </c>
      <c r="E18" s="385">
        <f>IF(ngay1!N19&lt;&gt;"",ngay1!N19,"")</f>
        <v>28.9</v>
      </c>
      <c r="F18" s="386">
        <f>IF(ngay2!N19&lt;&gt;"",ngay2!N19,"")</f>
        <v>29.1</v>
      </c>
      <c r="G18" s="386">
        <f>IF(ngay3!N19&lt;&gt;"",ngay3!N19,"")</f>
        <v>29</v>
      </c>
      <c r="H18" s="386">
        <f>IF(ngay4!N19&lt;&gt;"",ngay4!N19,"")</f>
        <v>28.1</v>
      </c>
      <c r="I18" s="386">
        <f>IF(ngay5!N19&lt;&gt;"",ngay5!N19,"")</f>
        <v>28.1</v>
      </c>
      <c r="J18" s="386">
        <f>IF(ngay6!N19&lt;&gt;"",ngay6!N19,"")</f>
        <v>28.3</v>
      </c>
      <c r="K18" s="386">
        <f>IF(ngay7!N19&lt;&gt;"",ngay7!N19,"")</f>
        <v>27.9</v>
      </c>
      <c r="L18" s="386">
        <f>IF(ngay8!N19&lt;&gt;"",ngay8!N19,"")</f>
        <v>28.1</v>
      </c>
      <c r="M18" s="386">
        <f>IF(ngay9!N19&lt;&gt;"",ngay9!N19,"")</f>
        <v>27.8</v>
      </c>
      <c r="N18" s="387">
        <f>IF(ngay10!N19&lt;&gt;"",ngay10!N19,"")</f>
        <v>25.8</v>
      </c>
      <c r="O18" s="341">
        <f t="shared" si="5"/>
        <v>28.1</v>
      </c>
      <c r="P18" s="340">
        <f t="shared" si="6"/>
        <v>25.8</v>
      </c>
      <c r="Q18" s="342">
        <f t="shared" si="2"/>
        <v>28.110000000000003</v>
      </c>
    </row>
    <row r="19" spans="1:19" ht="15" customHeight="1">
      <c r="A19" s="361">
        <v>104</v>
      </c>
      <c r="B19" s="504"/>
      <c r="C19" s="328" t="s">
        <v>91</v>
      </c>
      <c r="D19" s="329" t="s">
        <v>118</v>
      </c>
      <c r="E19" s="471">
        <f>IF(ngay1!N20&lt;&gt;"",ngay1!N20,"")</f>
        <v>30</v>
      </c>
      <c r="F19" s="472">
        <f>IF(ngay2!N20&lt;&gt;"",ngay2!N20,"")</f>
        <v>30.5</v>
      </c>
      <c r="G19" s="472">
        <f>IF(ngay3!N20&lt;&gt;"",ngay3!N20,"")</f>
        <v>29.5</v>
      </c>
      <c r="H19" s="472">
        <f>IF(ngay4!N20&lt;&gt;"",ngay4!N20,"")</f>
        <v>29.7</v>
      </c>
      <c r="I19" s="472">
        <f>IF(ngay5!N20&lt;&gt;"",ngay5!N20,"")</f>
        <v>28.3</v>
      </c>
      <c r="J19" s="472">
        <f>IF(ngay6!N20&lt;&gt;"",ngay6!N20,"")</f>
        <v>28.3</v>
      </c>
      <c r="K19" s="472">
        <f>IF(ngay7!N20&lt;&gt;"",ngay7!N20,"")</f>
        <v>29</v>
      </c>
      <c r="L19" s="472">
        <f>IF(ngay8!N20&lt;&gt;"",ngay8!N20,"")</f>
        <v>29.1</v>
      </c>
      <c r="M19" s="472">
        <f>IF(ngay9!N20&lt;&gt;"",ngay9!N20,"")</f>
        <v>28.8</v>
      </c>
      <c r="N19" s="473">
        <f>IF(ngay10!N20&lt;&gt;"",ngay10!N20,"")</f>
        <v>26.6</v>
      </c>
      <c r="O19" s="337">
        <f t="shared" si="5"/>
        <v>28.3</v>
      </c>
      <c r="P19" s="336">
        <f t="shared" si="6"/>
        <v>26.6</v>
      </c>
      <c r="Q19" s="338">
        <f t="shared" si="2"/>
        <v>28.98</v>
      </c>
    </row>
    <row r="20" spans="1:19" ht="15" customHeight="1">
      <c r="A20" s="331">
        <v>105</v>
      </c>
      <c r="B20" s="500" t="s">
        <v>128</v>
      </c>
      <c r="C20" s="332" t="s">
        <v>158</v>
      </c>
      <c r="D20" s="333" t="s">
        <v>108</v>
      </c>
      <c r="E20" s="385">
        <f>IF(ngay1!N21&lt;&gt;"",ngay1!N21,"")</f>
        <v>28.6</v>
      </c>
      <c r="F20" s="386">
        <f>IF(ngay2!N21&lt;&gt;"",ngay2!N21,"")</f>
        <v>27</v>
      </c>
      <c r="G20" s="386">
        <f>IF(ngay3!N21&lt;&gt;"",ngay3!N21,"")</f>
        <v>29</v>
      </c>
      <c r="H20" s="386">
        <f>IF(ngay4!N21&lt;&gt;"",ngay4!N21,"")</f>
        <v>27</v>
      </c>
      <c r="I20" s="386">
        <f>IF(ngay5!N21&lt;&gt;"",ngay5!N21,"")</f>
        <v>27.1</v>
      </c>
      <c r="J20" s="386">
        <f>IF(ngay6!N21&lt;&gt;"",ngay6!N21,"")</f>
        <v>27.2</v>
      </c>
      <c r="K20" s="386">
        <f>IF(ngay7!N21&lt;&gt;"",ngay7!N21,"")</f>
        <v>27.2</v>
      </c>
      <c r="L20" s="386">
        <f>IF(ngay8!N21&lt;&gt;"",ngay8!N21,"")</f>
        <v>27.3</v>
      </c>
      <c r="M20" s="386">
        <f>IF(ngay9!N21&lt;&gt;"",ngay9!N21,"")</f>
        <v>27.7</v>
      </c>
      <c r="N20" s="387">
        <f>IF(ngay10!N21&lt;&gt;"",ngay10!N21,"")</f>
        <v>25.1</v>
      </c>
      <c r="O20" s="341">
        <f t="shared" si="5"/>
        <v>27</v>
      </c>
      <c r="P20" s="340">
        <f t="shared" si="6"/>
        <v>25.1</v>
      </c>
      <c r="Q20" s="342">
        <f t="shared" si="2"/>
        <v>27.32</v>
      </c>
    </row>
    <row r="21" spans="1:19" ht="15" customHeight="1">
      <c r="A21" s="324">
        <v>106</v>
      </c>
      <c r="B21" s="501"/>
      <c r="C21" s="325" t="s">
        <v>128</v>
      </c>
      <c r="D21" s="326" t="s">
        <v>119</v>
      </c>
      <c r="E21" s="385">
        <f>IF(ngay1!N22&lt;&gt;"",ngay1!N22,"")</f>
        <v>30.2</v>
      </c>
      <c r="F21" s="386">
        <f>IF(ngay2!N22&lt;&gt;"",ngay2!N22,"")</f>
        <v>30.2</v>
      </c>
      <c r="G21" s="386">
        <f>IF(ngay3!N22&lt;&gt;"",ngay3!N22,"")</f>
        <v>30.1</v>
      </c>
      <c r="H21" s="386">
        <f>IF(ngay4!N22&lt;&gt;"",ngay4!N22,"")</f>
        <v>29.6</v>
      </c>
      <c r="I21" s="386">
        <f>IF(ngay5!N22&lt;&gt;"",ngay5!N22,"")</f>
        <v>29.4</v>
      </c>
      <c r="J21" s="386">
        <f>IF(ngay6!N22&lt;&gt;"",ngay6!N22,"")</f>
        <v>29.2</v>
      </c>
      <c r="K21" s="386">
        <f>IF(ngay7!N22&lt;&gt;"",ngay7!N22,"")</f>
        <v>29.1</v>
      </c>
      <c r="L21" s="386">
        <f>IF(ngay8!N22&lt;&gt;"",ngay8!N22,"")</f>
        <v>28.8</v>
      </c>
      <c r="M21" s="386">
        <f>IF(ngay9!N22&lt;&gt;"",ngay9!N22,"")</f>
        <v>29</v>
      </c>
      <c r="N21" s="387">
        <f>IF(ngay10!N22&lt;&gt;"",ngay10!N22,"")</f>
        <v>27.2</v>
      </c>
      <c r="O21" s="341">
        <f t="shared" si="5"/>
        <v>29.4</v>
      </c>
      <c r="P21" s="340">
        <f t="shared" si="6"/>
        <v>27.2</v>
      </c>
      <c r="Q21" s="342">
        <f t="shared" si="2"/>
        <v>29.28</v>
      </c>
    </row>
    <row r="22" spans="1:19" ht="15" customHeight="1">
      <c r="A22" s="327">
        <v>107</v>
      </c>
      <c r="B22" s="501"/>
      <c r="C22" s="325" t="s">
        <v>157</v>
      </c>
      <c r="D22" s="326" t="s">
        <v>105</v>
      </c>
      <c r="E22" s="385">
        <f>IF(ngay1!N23&lt;&gt;"",ngay1!N23,"")</f>
        <v>31.2</v>
      </c>
      <c r="F22" s="386">
        <f>IF(ngay2!N23&lt;&gt;"",ngay2!N23,"")</f>
        <v>31</v>
      </c>
      <c r="G22" s="386">
        <f>IF(ngay3!N23&lt;&gt;"",ngay3!N23,"")</f>
        <v>30.4</v>
      </c>
      <c r="H22" s="386">
        <f>IF(ngay4!N23&lt;&gt;"",ngay4!N23,"")</f>
        <v>29.7</v>
      </c>
      <c r="I22" s="386">
        <f>IF(ngay5!N23&lt;&gt;"",ngay5!N23,"")</f>
        <v>26.2</v>
      </c>
      <c r="J22" s="386">
        <f>IF(ngay6!N23&lt;&gt;"",ngay6!N23,"")</f>
        <v>27</v>
      </c>
      <c r="K22" s="386">
        <f>IF(ngay7!N23&lt;&gt;"",ngay7!N23,"")</f>
        <v>26.9</v>
      </c>
      <c r="L22" s="386">
        <f>IF(ngay8!N23&lt;&gt;"",ngay8!N23,"")</f>
        <v>27.3</v>
      </c>
      <c r="M22" s="386">
        <f>IF(ngay9!N23&lt;&gt;"",ngay9!N23,"")</f>
        <v>28</v>
      </c>
      <c r="N22" s="387">
        <f>IF(ngay10!N23&lt;&gt;"",ngay10!N23,"")</f>
        <v>26</v>
      </c>
      <c r="O22" s="341">
        <f t="shared" si="5"/>
        <v>26.2</v>
      </c>
      <c r="P22" s="340">
        <f t="shared" si="6"/>
        <v>26</v>
      </c>
      <c r="Q22" s="342">
        <f t="shared" si="2"/>
        <v>28.370000000000005</v>
      </c>
    </row>
    <row r="23" spans="1:19" ht="15" customHeight="1">
      <c r="A23" s="324">
        <v>108</v>
      </c>
      <c r="B23" s="501"/>
      <c r="C23" s="325" t="s">
        <v>191</v>
      </c>
      <c r="D23" s="326" t="s">
        <v>203</v>
      </c>
      <c r="E23" s="385">
        <f>IF(ngay1!N24&lt;&gt;"",ngay1!N24,"")</f>
        <v>31.1</v>
      </c>
      <c r="F23" s="386">
        <f>IF(ngay2!N24&lt;&gt;"",ngay2!N24,"")</f>
        <v>30</v>
      </c>
      <c r="G23" s="386">
        <f>IF(ngay3!N24&lt;&gt;"",ngay3!N24,"")</f>
        <v>30.2</v>
      </c>
      <c r="H23" s="386">
        <f>IF(ngay4!N24&lt;&gt;"",ngay4!N24,"")</f>
        <v>30.2</v>
      </c>
      <c r="I23" s="386">
        <f>IF(ngay5!N24&lt;&gt;"",ngay5!N24,"")</f>
        <v>29.5</v>
      </c>
      <c r="J23" s="386">
        <f>IF(ngay6!N24&lt;&gt;"",ngay6!N24,"")</f>
        <v>30</v>
      </c>
      <c r="K23" s="386">
        <f>IF(ngay7!N24&lt;&gt;"",ngay7!N24,"")</f>
        <v>29</v>
      </c>
      <c r="L23" s="386">
        <f>IF(ngay8!N24&lt;&gt;"",ngay8!N24,"")</f>
        <v>28.8</v>
      </c>
      <c r="M23" s="386">
        <f>IF(ngay9!N24&lt;&gt;"",ngay9!N24,"")</f>
        <v>28.7</v>
      </c>
      <c r="N23" s="387">
        <f>IF(ngay10!N24&lt;&gt;"",ngay10!N24,"")</f>
        <v>28.1</v>
      </c>
      <c r="O23" s="341">
        <f t="shared" si="5"/>
        <v>29.5</v>
      </c>
      <c r="P23" s="340">
        <f t="shared" si="6"/>
        <v>28.1</v>
      </c>
      <c r="Q23" s="342">
        <f t="shared" si="2"/>
        <v>29.560000000000002</v>
      </c>
    </row>
    <row r="24" spans="1:19" ht="15" customHeight="1">
      <c r="A24" s="355">
        <v>109</v>
      </c>
      <c r="B24" s="502"/>
      <c r="C24" s="343" t="s">
        <v>129</v>
      </c>
      <c r="D24" s="344" t="s">
        <v>104</v>
      </c>
      <c r="E24" s="394">
        <f>IF(ngay1!N25&lt;&gt;"",ngay1!N25,"")</f>
        <v>30.2</v>
      </c>
      <c r="F24" s="395">
        <f>IF(ngay2!N25&lt;&gt;"",ngay2!N25,"")</f>
        <v>29.9</v>
      </c>
      <c r="G24" s="395">
        <f>IF(ngay3!N25&lt;&gt;"",ngay3!N25,"")</f>
        <v>29</v>
      </c>
      <c r="H24" s="395">
        <f>IF(ngay4!N25&lt;&gt;"",ngay4!N25,"")</f>
        <v>30</v>
      </c>
      <c r="I24" s="395">
        <f>IF(ngay5!N25&lt;&gt;"",ngay5!N25,"")</f>
        <v>27.9</v>
      </c>
      <c r="J24" s="395">
        <f>IF(ngay6!N25&lt;&gt;"",ngay6!N25,"")</f>
        <v>29.3</v>
      </c>
      <c r="K24" s="395">
        <f>IF(ngay7!N25&lt;&gt;"",ngay7!N25,"")</f>
        <v>30</v>
      </c>
      <c r="L24" s="395">
        <f>IF(ngay8!N25&lt;&gt;"",ngay8!N25,"")</f>
        <v>29.1</v>
      </c>
      <c r="M24" s="395">
        <f>IF(ngay9!N25&lt;&gt;"",ngay9!N25,"")</f>
        <v>26.2</v>
      </c>
      <c r="N24" s="396">
        <f>IF(ngay10!N25&lt;&gt;"",ngay10!N25,"")</f>
        <v>27.3</v>
      </c>
      <c r="O24" s="346">
        <f t="shared" si="5"/>
        <v>27.9</v>
      </c>
      <c r="P24" s="345">
        <f t="shared" si="6"/>
        <v>26.2</v>
      </c>
      <c r="Q24" s="347">
        <f t="shared" si="2"/>
        <v>28.890000000000004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Qùy Châu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24.4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Hồi Xuân</v>
      </c>
      <c r="H26" s="370"/>
      <c r="I26" s="371"/>
      <c r="N26" s="369"/>
      <c r="O26" s="369"/>
      <c r="P26" s="369">
        <f>IF(COUNT(P3:P24)=0,"",MIN(P3:P24))</f>
        <v>23.2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Qùy Châu</v>
      </c>
      <c r="H27" s="370"/>
      <c r="I27" s="371"/>
      <c r="N27" s="369"/>
      <c r="O27" s="369"/>
      <c r="P27" s="369"/>
      <c r="Q27" s="369">
        <f>IF(COUNT(Q3:Q24)=0,"",MIN(Q3:Q24))</f>
        <v>25.270000000000003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Hoành Sơn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29.5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Hoành Sơn</v>
      </c>
      <c r="H29" s="370"/>
      <c r="I29" s="371"/>
      <c r="N29" s="369"/>
      <c r="O29" s="369"/>
      <c r="P29" s="369">
        <f>IF(COUNT(P3:P24)=0,"",MAX(P3:P24))</f>
        <v>28.1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Hoành Sơn</v>
      </c>
      <c r="H30" s="370"/>
      <c r="I30" s="371"/>
      <c r="N30" s="369"/>
      <c r="O30" s="369"/>
      <c r="P30" s="369"/>
      <c r="Q30" s="369">
        <f>IF(COUNT(Q3:Q24)=0,"",MAX(Q3:Q24))</f>
        <v>29.560000000000002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9" right="0.26" top="0.44" bottom="0.55000000000000004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01"/>
  <sheetViews>
    <sheetView showGridLines="0" workbookViewId="0">
      <pane ySplit="2" topLeftCell="A12" activePane="bottomLeft" state="frozen"/>
      <selection activeCell="I38" sqref="I38"/>
      <selection pane="bottomLeft" activeCell="Q4" sqref="Q4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246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</v>
      </c>
      <c r="F2" s="320">
        <v>2</v>
      </c>
      <c r="G2" s="320">
        <v>3</v>
      </c>
      <c r="H2" s="320">
        <v>4</v>
      </c>
      <c r="I2" s="320">
        <v>5</v>
      </c>
      <c r="J2" s="320">
        <v>6</v>
      </c>
      <c r="K2" s="320">
        <v>7</v>
      </c>
      <c r="L2" s="320">
        <v>8</v>
      </c>
      <c r="M2" s="320">
        <v>9</v>
      </c>
      <c r="N2" s="320">
        <v>10</v>
      </c>
      <c r="O2" s="322" t="s">
        <v>218</v>
      </c>
      <c r="P2" s="322" t="s">
        <v>219</v>
      </c>
      <c r="Q2" s="323" t="s">
        <v>220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IF(ngay1!O4&lt;&gt;"",ngay1!O4,"")</f>
        <v>38.5</v>
      </c>
      <c r="F3" s="383">
        <f>IF(ngay2!O4&lt;&gt;"",ngay2!O4,"")</f>
        <v>38.299999999999997</v>
      </c>
      <c r="G3" s="383">
        <f>IF(ngay3!O4&lt;&gt;"",ngay3!O4,"")</f>
        <v>36.700000000000003</v>
      </c>
      <c r="H3" s="383">
        <f>IF(ngay4!O4&lt;&gt;"",ngay4!O4,"")</f>
        <v>37</v>
      </c>
      <c r="I3" s="383">
        <f>IF(ngay5!O4&lt;&gt;"",ngay5!O4,"")</f>
        <v>37</v>
      </c>
      <c r="J3" s="383">
        <f>IF(ngay6!O4&lt;&gt;"",ngay6!O4,"")</f>
        <v>38</v>
      </c>
      <c r="K3" s="383">
        <f>IF(ngay7!O4&lt;&gt;"",ngay7!O4,"")</f>
        <v>38</v>
      </c>
      <c r="L3" s="383">
        <f>IF(ngay8!O4&lt;&gt;"",ngay8!O4,"")</f>
        <v>36.700000000000003</v>
      </c>
      <c r="M3" s="383">
        <f>IF(ngay9!O4&lt;&gt;"",ngay9!O4,"")</f>
        <v>36</v>
      </c>
      <c r="N3" s="384">
        <f>IF(ngay10!O4&lt;&gt;"",ngay10!O4,"")</f>
        <v>37.5</v>
      </c>
      <c r="O3" s="358">
        <f t="shared" ref="O3:O12" si="0">IF(COUNT(E3:I3)=0,"",MAX(E3:I3))</f>
        <v>38.5</v>
      </c>
      <c r="P3" s="357">
        <f t="shared" ref="P3:P12" si="1">IF(COUNT(J3:N3)=0,"",MAX(J3:N3))</f>
        <v>38</v>
      </c>
      <c r="Q3" s="359">
        <f>IF(COUNT(E3:N3)=0,"",AVERAGE(E3:N3))</f>
        <v>37.369999999999997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IF(ngay1!O5&lt;&gt;"",ngay1!O5,"")</f>
        <v>36.799999999999997</v>
      </c>
      <c r="F4" s="386">
        <f>IF(ngay2!O5&lt;&gt;"",ngay2!O5,"")</f>
        <v>36</v>
      </c>
      <c r="G4" s="386">
        <f>IF(ngay3!O5&lt;&gt;"",ngay3!O5,"")</f>
        <v>35.799999999999997</v>
      </c>
      <c r="H4" s="386">
        <f>IF(ngay4!O5&lt;&gt;"",ngay4!O5,"")</f>
        <v>35.5</v>
      </c>
      <c r="I4" s="386">
        <f>IF(ngay5!O5&lt;&gt;"",ngay5!O5,"")</f>
        <v>34.9</v>
      </c>
      <c r="J4" s="386">
        <f>IF(ngay6!O5&lt;&gt;"",ngay6!O5,"")</f>
        <v>36</v>
      </c>
      <c r="K4" s="386">
        <f>IF(ngay7!O5&lt;&gt;"",ngay7!O5,"")</f>
        <v>36</v>
      </c>
      <c r="L4" s="386">
        <f>IF(ngay8!O5&lt;&gt;"",ngay8!O5,"")</f>
        <v>35.1</v>
      </c>
      <c r="M4" s="386">
        <f>IF(ngay9!O5&lt;&gt;"",ngay9!O5,"")</f>
        <v>34.799999999999997</v>
      </c>
      <c r="N4" s="387">
        <f>IF(ngay10!O5&lt;&gt;"",ngay10!O5,"")</f>
        <v>34.200000000000003</v>
      </c>
      <c r="O4" s="341">
        <f t="shared" si="0"/>
        <v>36.799999999999997</v>
      </c>
      <c r="P4" s="340">
        <f t="shared" si="1"/>
        <v>36</v>
      </c>
      <c r="Q4" s="342">
        <f t="shared" ref="Q4:Q24" si="2">IF(COUNT(E4:N4)=0,"",AVERAGE(E4:N4))</f>
        <v>35.510000000000005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IF(ngay1!O6&lt;&gt;"",ngay1!O6,"")</f>
        <v>37.200000000000003</v>
      </c>
      <c r="F5" s="386">
        <f>IF(ngay2!O6&lt;&gt;"",ngay2!O6,"")</f>
        <v>36</v>
      </c>
      <c r="G5" s="386">
        <f>IF(ngay3!O6&lt;&gt;"",ngay3!O6,"")</f>
        <v>35.4</v>
      </c>
      <c r="H5" s="386">
        <f>IF(ngay4!O6&lt;&gt;"",ngay4!O6,"")</f>
        <v>34.299999999999997</v>
      </c>
      <c r="I5" s="386">
        <f>IF(ngay5!O6&lt;&gt;"",ngay5!O6,"")</f>
        <v>33.700000000000003</v>
      </c>
      <c r="J5" s="386">
        <f>IF(ngay6!O6&lt;&gt;"",ngay6!O6,"")</f>
        <v>34.299999999999997</v>
      </c>
      <c r="K5" s="386">
        <f>IF(ngay7!O6&lt;&gt;"",ngay7!O6,"")</f>
        <v>33</v>
      </c>
      <c r="L5" s="386">
        <f>IF(ngay8!O6&lt;&gt;"",ngay8!O6,"")</f>
        <v>32.299999999999997</v>
      </c>
      <c r="M5" s="386">
        <f>IF(ngay9!O6&lt;&gt;"",ngay9!O6,"")</f>
        <v>34.799999999999997</v>
      </c>
      <c r="N5" s="387">
        <f>IF(ngay10!O6&lt;&gt;"",ngay10!O6,"")</f>
        <v>34.299999999999997</v>
      </c>
      <c r="O5" s="341">
        <f t="shared" si="0"/>
        <v>37.200000000000003</v>
      </c>
      <c r="P5" s="340">
        <f t="shared" si="1"/>
        <v>34.799999999999997</v>
      </c>
      <c r="Q5" s="342">
        <f t="shared" si="2"/>
        <v>34.53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IF(ngay1!O7&lt;&gt;"",ngay1!O7,"")</f>
        <v>36.799999999999997</v>
      </c>
      <c r="F6" s="386">
        <f>IF(ngay2!O7&lt;&gt;"",ngay2!O7,"")</f>
        <v>37</v>
      </c>
      <c r="G6" s="386">
        <f>IF(ngay3!O7&lt;&gt;"",ngay3!O7,"")</f>
        <v>36.6</v>
      </c>
      <c r="H6" s="386">
        <f>IF(ngay4!O7&lt;&gt;"",ngay4!O7,"")</f>
        <v>36.5</v>
      </c>
      <c r="I6" s="386">
        <f>IF(ngay5!O7&lt;&gt;"",ngay5!O7,"")</f>
        <v>36.799999999999997</v>
      </c>
      <c r="J6" s="386">
        <f>IF(ngay6!O7&lt;&gt;"",ngay6!O7,"")</f>
        <v>36.799999999999997</v>
      </c>
      <c r="K6" s="386">
        <f>IF(ngay7!O7&lt;&gt;"",ngay7!O7,"")</f>
        <v>37.4</v>
      </c>
      <c r="L6" s="386">
        <f>IF(ngay8!O7&lt;&gt;"",ngay8!O7,"")</f>
        <v>36.5</v>
      </c>
      <c r="M6" s="386">
        <f>IF(ngay9!O7&lt;&gt;"",ngay9!O7,"")</f>
        <v>35</v>
      </c>
      <c r="N6" s="387">
        <f>IF(ngay10!O7&lt;&gt;"",ngay10!O7,"")</f>
        <v>35.799999999999997</v>
      </c>
      <c r="O6" s="341">
        <f t="shared" si="0"/>
        <v>37</v>
      </c>
      <c r="P6" s="340">
        <f t="shared" si="1"/>
        <v>37.4</v>
      </c>
      <c r="Q6" s="342">
        <f t="shared" si="2"/>
        <v>36.519999999999996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IF(ngay1!O8&lt;&gt;"",ngay1!O8,"")</f>
        <v>37.5</v>
      </c>
      <c r="F7" s="386">
        <f>IF(ngay2!O8&lt;&gt;"",ngay2!O8,"")</f>
        <v>38.5</v>
      </c>
      <c r="G7" s="386">
        <f>IF(ngay3!O8&lt;&gt;"",ngay3!O8,"")</f>
        <v>35.9</v>
      </c>
      <c r="H7" s="386">
        <f>IF(ngay4!O8&lt;&gt;"",ngay4!O8,"")</f>
        <v>35.6</v>
      </c>
      <c r="I7" s="386">
        <f>IF(ngay5!O8&lt;&gt;"",ngay5!O8,"")</f>
        <v>35.299999999999997</v>
      </c>
      <c r="J7" s="386">
        <f>IF(ngay6!O8&lt;&gt;"",ngay6!O8,"")</f>
        <v>36</v>
      </c>
      <c r="K7" s="386">
        <f>IF(ngay7!O8&lt;&gt;"",ngay7!O8,"")</f>
        <v>35</v>
      </c>
      <c r="L7" s="386">
        <f>IF(ngay8!O8&lt;&gt;"",ngay8!O8,"")</f>
        <v>33.799999999999997</v>
      </c>
      <c r="M7" s="386">
        <f>IF(ngay9!O8&lt;&gt;"",ngay9!O8,"")</f>
        <v>35.200000000000003</v>
      </c>
      <c r="N7" s="387">
        <f>IF(ngay10!O8&lt;&gt;"",ngay10!O8,"")</f>
        <v>35.200000000000003</v>
      </c>
      <c r="O7" s="341">
        <f t="shared" si="0"/>
        <v>38.5</v>
      </c>
      <c r="P7" s="340">
        <f t="shared" si="1"/>
        <v>36</v>
      </c>
      <c r="Q7" s="342">
        <f t="shared" si="2"/>
        <v>35.799999999999997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IF(ngay1!O9&lt;&gt;"",ngay1!O9,"")</f>
        <v>37.799999999999997</v>
      </c>
      <c r="F8" s="386">
        <f>IF(ngay2!O9&lt;&gt;"",ngay2!O9,"")</f>
        <v>38.6</v>
      </c>
      <c r="G8" s="386">
        <f>IF(ngay3!O9&lt;&gt;"",ngay3!O9,"")</f>
        <v>37.299999999999997</v>
      </c>
      <c r="H8" s="386">
        <f>IF(ngay4!O9&lt;&gt;"",ngay4!O9,"")</f>
        <v>37.299999999999997</v>
      </c>
      <c r="I8" s="386">
        <f>IF(ngay5!O9&lt;&gt;"",ngay5!O9,"")</f>
        <v>36.299999999999997</v>
      </c>
      <c r="J8" s="386">
        <f>IF(ngay6!O9&lt;&gt;"",ngay6!O9,"")</f>
        <v>38.1</v>
      </c>
      <c r="K8" s="386">
        <f>IF(ngay7!O9&lt;&gt;"",ngay7!O9,"")</f>
        <v>38</v>
      </c>
      <c r="L8" s="386">
        <f>IF(ngay8!O9&lt;&gt;"",ngay8!O9,"")</f>
        <v>36.4</v>
      </c>
      <c r="M8" s="386">
        <f>IF(ngay9!O9&lt;&gt;"",ngay9!O9,"")</f>
        <v>36</v>
      </c>
      <c r="N8" s="387">
        <f>IF(ngay10!O9&lt;&gt;"",ngay10!O9,"")</f>
        <v>36.299999999999997</v>
      </c>
      <c r="O8" s="341">
        <f t="shared" si="0"/>
        <v>38.6</v>
      </c>
      <c r="P8" s="340">
        <f t="shared" si="1"/>
        <v>38.1</v>
      </c>
      <c r="Q8" s="342">
        <f t="shared" si="2"/>
        <v>37.209999999999994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IF(ngay1!O10&lt;&gt;"",ngay1!O10,"")</f>
        <v>39.5</v>
      </c>
      <c r="F9" s="386">
        <f>IF(ngay2!O10&lt;&gt;"",ngay2!O10,"")</f>
        <v>39.6</v>
      </c>
      <c r="G9" s="386">
        <f>IF(ngay3!O10&lt;&gt;"",ngay3!O10,"")</f>
        <v>39.200000000000003</v>
      </c>
      <c r="H9" s="386">
        <f>IF(ngay4!O10&lt;&gt;"",ngay4!O10,"")</f>
        <v>38</v>
      </c>
      <c r="I9" s="386">
        <f>IF(ngay5!O10&lt;&gt;"",ngay5!O10,"")</f>
        <v>36</v>
      </c>
      <c r="J9" s="386">
        <f>IF(ngay6!O10&lt;&gt;"",ngay6!O10,"")</f>
        <v>37.299999999999997</v>
      </c>
      <c r="K9" s="386">
        <f>IF(ngay7!O10&lt;&gt;"",ngay7!O10,"")</f>
        <v>34.9</v>
      </c>
      <c r="L9" s="386">
        <f>IF(ngay8!O10&lt;&gt;"",ngay8!O10,"")</f>
        <v>33.200000000000003</v>
      </c>
      <c r="M9" s="386">
        <f>IF(ngay9!O10&lt;&gt;"",ngay9!O10,"")</f>
        <v>33.799999999999997</v>
      </c>
      <c r="N9" s="387">
        <f>IF(ngay10!O10&lt;&gt;"",ngay10!O10,"")</f>
        <v>34.4</v>
      </c>
      <c r="O9" s="339">
        <f t="shared" si="0"/>
        <v>39.6</v>
      </c>
      <c r="P9" s="340">
        <f t="shared" si="1"/>
        <v>37.299999999999997</v>
      </c>
      <c r="Q9" s="342">
        <f t="shared" si="2"/>
        <v>36.589999999999996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5">
        <f>IF(ngay1!O11&lt;&gt;"",ngay1!O11,"")</f>
        <v>37</v>
      </c>
      <c r="F10" s="386">
        <f>IF(ngay2!O11&lt;&gt;"",ngay2!O11,"")</f>
        <v>36</v>
      </c>
      <c r="G10" s="386">
        <f>IF(ngay3!O11&lt;&gt;"",ngay3!O11,"")</f>
        <v>35.9</v>
      </c>
      <c r="H10" s="386">
        <f>IF(ngay4!O11&lt;&gt;"",ngay4!O11,"")</f>
        <v>34.200000000000003</v>
      </c>
      <c r="I10" s="386">
        <f>IF(ngay5!O11&lt;&gt;"",ngay5!O11,"")</f>
        <v>33.799999999999997</v>
      </c>
      <c r="J10" s="386">
        <f>IF(ngay6!O11&lt;&gt;"",ngay6!O11,"")</f>
        <v>34.1</v>
      </c>
      <c r="K10" s="386">
        <f>IF(ngay7!O11&lt;&gt;"",ngay7!O11,"")</f>
        <v>33.299999999999997</v>
      </c>
      <c r="L10" s="386">
        <f>IF(ngay8!O11&lt;&gt;"",ngay8!O11,"")</f>
        <v>32.299999999999997</v>
      </c>
      <c r="M10" s="386">
        <f>IF(ngay9!O11&lt;&gt;"",ngay9!O11,"")</f>
        <v>34.5</v>
      </c>
      <c r="N10" s="387">
        <f>IF(ngay10!O11&lt;&gt;"",ngay10!O11,"")</f>
        <v>33.9</v>
      </c>
      <c r="O10" s="339">
        <f t="shared" ref="O10" si="3">IF(COUNT(E10:I10)=0,"",MAX(E10:I10))</f>
        <v>37</v>
      </c>
      <c r="P10" s="340">
        <f t="shared" ref="P10" si="4">IF(COUNT(J10:N10)=0,"",MAX(J10:N10))</f>
        <v>34.5</v>
      </c>
      <c r="Q10" s="342">
        <f t="shared" si="2"/>
        <v>34.5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468">
        <f>IF(ngay1!O12&lt;&gt;"",ngay1!O12,"")</f>
        <v>38.1</v>
      </c>
      <c r="F11" s="469">
        <f>IF(ngay2!O12&lt;&gt;"",ngay2!O12,"")</f>
        <v>39</v>
      </c>
      <c r="G11" s="469">
        <f>IF(ngay3!O12&lt;&gt;"",ngay3!O12,"")</f>
        <v>37.700000000000003</v>
      </c>
      <c r="H11" s="469">
        <f>IF(ngay4!O12&lt;&gt;"",ngay4!O12,"")</f>
        <v>36.200000000000003</v>
      </c>
      <c r="I11" s="469">
        <f>IF(ngay5!O12&lt;&gt;"",ngay5!O12,"")</f>
        <v>37.200000000000003</v>
      </c>
      <c r="J11" s="469">
        <f>IF(ngay6!O12&lt;&gt;"",ngay6!O12,"")</f>
        <v>39.1</v>
      </c>
      <c r="K11" s="469">
        <f>IF(ngay7!O12&lt;&gt;"",ngay7!O12,"")</f>
        <v>39</v>
      </c>
      <c r="L11" s="469">
        <f>IF(ngay8!O12&lt;&gt;"",ngay8!O12,"")</f>
        <v>38</v>
      </c>
      <c r="M11" s="469">
        <f>IF(ngay9!O12&lt;&gt;"",ngay9!O12,"")</f>
        <v>36.299999999999997</v>
      </c>
      <c r="N11" s="470">
        <f>IF(ngay10!O12&lt;&gt;"",ngay10!O12,"")</f>
        <v>36</v>
      </c>
      <c r="O11" s="349">
        <f t="shared" si="0"/>
        <v>39</v>
      </c>
      <c r="P11" s="348">
        <f t="shared" si="1"/>
        <v>39.1</v>
      </c>
      <c r="Q11" s="350">
        <f t="shared" si="2"/>
        <v>37.659999999999997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IF(ngay1!O13&lt;&gt;"",ngay1!O13,"")</f>
        <v>37.799999999999997</v>
      </c>
      <c r="F12" s="386">
        <f>IF(ngay2!O13&lt;&gt;"",ngay2!O13,"")</f>
        <v>38</v>
      </c>
      <c r="G12" s="386">
        <f>IF(ngay3!O13&lt;&gt;"",ngay3!O13,"")</f>
        <v>38</v>
      </c>
      <c r="H12" s="386">
        <f>IF(ngay4!O13&lt;&gt;"",ngay4!O13,"")</f>
        <v>37.1</v>
      </c>
      <c r="I12" s="386">
        <f>IF(ngay5!O13&lt;&gt;"",ngay5!O13,"")</f>
        <v>38</v>
      </c>
      <c r="J12" s="386">
        <f>IF(ngay6!O13&lt;&gt;"",ngay6!O13,"")</f>
        <v>38.700000000000003</v>
      </c>
      <c r="K12" s="386">
        <f>IF(ngay7!O13&lt;&gt;"",ngay7!O13,"")</f>
        <v>40</v>
      </c>
      <c r="L12" s="386">
        <f>IF(ngay8!O13&lt;&gt;"",ngay8!O13,"")</f>
        <v>40.299999999999997</v>
      </c>
      <c r="M12" s="386">
        <f>IF(ngay9!O13&lt;&gt;"",ngay9!O13,"")</f>
        <v>39.1</v>
      </c>
      <c r="N12" s="387">
        <f>IF(ngay10!O13&lt;&gt;"",ngay10!O13,"")</f>
        <v>38.1</v>
      </c>
      <c r="O12" s="341">
        <f t="shared" si="0"/>
        <v>38</v>
      </c>
      <c r="P12" s="340">
        <f t="shared" si="1"/>
        <v>40.299999999999997</v>
      </c>
      <c r="Q12" s="342">
        <f t="shared" si="2"/>
        <v>38.510000000000005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IF(ngay1!O14&lt;&gt;"",ngay1!O14,"")</f>
        <v>38.200000000000003</v>
      </c>
      <c r="F13" s="386">
        <f>IF(ngay2!O14&lt;&gt;"",ngay2!O14,"")</f>
        <v>37.9</v>
      </c>
      <c r="G13" s="386">
        <f>IF(ngay3!O14&lt;&gt;"",ngay3!O14,"")</f>
        <v>37.6</v>
      </c>
      <c r="H13" s="386">
        <f>IF(ngay4!O14&lt;&gt;"",ngay4!O14,"")</f>
        <v>37.6</v>
      </c>
      <c r="I13" s="386">
        <f>IF(ngay5!O14&lt;&gt;"",ngay5!O14,"")</f>
        <v>38.4</v>
      </c>
      <c r="J13" s="386">
        <f>IF(ngay6!O14&lt;&gt;"",ngay6!O14,"")</f>
        <v>38.700000000000003</v>
      </c>
      <c r="K13" s="386">
        <f>IF(ngay7!O14&lt;&gt;"",ngay7!O14,"")</f>
        <v>40.5</v>
      </c>
      <c r="L13" s="386">
        <f>IF(ngay8!O14&lt;&gt;"",ngay8!O14,"")</f>
        <v>39.4</v>
      </c>
      <c r="M13" s="386">
        <f>IF(ngay9!O14&lt;&gt;"",ngay9!O14,"")</f>
        <v>38.299999999999997</v>
      </c>
      <c r="N13" s="387">
        <f>IF(ngay10!O14&lt;&gt;"",ngay10!O14,"")</f>
        <v>36.799999999999997</v>
      </c>
      <c r="O13" s="341">
        <f t="shared" ref="O13:O24" si="5">IF(COUNT(E13:I13)=0,"",MAX(E13:I13))</f>
        <v>38.4</v>
      </c>
      <c r="P13" s="340">
        <f t="shared" ref="P13:P24" si="6">IF(COUNT(J13:N13)=0,"",MAX(J13:N13))</f>
        <v>40.5</v>
      </c>
      <c r="Q13" s="342">
        <f t="shared" si="2"/>
        <v>38.339999999999996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IF(ngay1!O15&lt;&gt;"",ngay1!O15,"")</f>
        <v>38.200000000000003</v>
      </c>
      <c r="F14" s="386">
        <f>IF(ngay2!O15&lt;&gt;"",ngay2!O15,"")</f>
        <v>39</v>
      </c>
      <c r="G14" s="386">
        <f>IF(ngay3!O15&lt;&gt;"",ngay3!O15,"")</f>
        <v>38.5</v>
      </c>
      <c r="H14" s="386">
        <f>IF(ngay4!O15&lt;&gt;"",ngay4!O15,"")</f>
        <v>38.200000000000003</v>
      </c>
      <c r="I14" s="386">
        <f>IF(ngay5!O15&lt;&gt;"",ngay5!O15,"")</f>
        <v>37.4</v>
      </c>
      <c r="J14" s="386">
        <f>IF(ngay6!O15&lt;&gt;"",ngay6!O15,"")</f>
        <v>38.299999999999997</v>
      </c>
      <c r="K14" s="386">
        <f>IF(ngay7!O15&lt;&gt;"",ngay7!O15,"")</f>
        <v>40</v>
      </c>
      <c r="L14" s="386">
        <f>IF(ngay8!O15&lt;&gt;"",ngay8!O15,"")</f>
        <v>38.9</v>
      </c>
      <c r="M14" s="386">
        <f>IF(ngay9!O15&lt;&gt;"",ngay9!O15,"")</f>
        <v>37.200000000000003</v>
      </c>
      <c r="N14" s="387">
        <f>IF(ngay10!O15&lt;&gt;"",ngay10!O15,"")</f>
        <v>36.4</v>
      </c>
      <c r="O14" s="341">
        <f t="shared" si="5"/>
        <v>39</v>
      </c>
      <c r="P14" s="340">
        <f t="shared" si="6"/>
        <v>40</v>
      </c>
      <c r="Q14" s="342">
        <f t="shared" si="2"/>
        <v>38.209999999999994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IF(ngay1!O16&lt;&gt;"",ngay1!O16,"")</f>
        <v>38</v>
      </c>
      <c r="F15" s="386">
        <f>IF(ngay2!O16&lt;&gt;"",ngay2!O16,"")</f>
        <v>38.5</v>
      </c>
      <c r="G15" s="386">
        <f>IF(ngay3!O16&lt;&gt;"",ngay3!O16,"")</f>
        <v>37.4</v>
      </c>
      <c r="H15" s="386">
        <f>IF(ngay4!O16&lt;&gt;"",ngay4!O16,"")</f>
        <v>37.299999999999997</v>
      </c>
      <c r="I15" s="386">
        <f>IF(ngay5!O16&lt;&gt;"",ngay5!O16,"")</f>
        <v>38.299999999999997</v>
      </c>
      <c r="J15" s="386">
        <f>IF(ngay6!O16&lt;&gt;"",ngay6!O16,"")</f>
        <v>40.1</v>
      </c>
      <c r="K15" s="386">
        <f>IF(ngay7!O16&lt;&gt;"",ngay7!O16,"")</f>
        <v>40.9</v>
      </c>
      <c r="L15" s="386">
        <f>IF(ngay8!O16&lt;&gt;"",ngay8!O16,"")</f>
        <v>40.799999999999997</v>
      </c>
      <c r="M15" s="386">
        <f>IF(ngay9!O16&lt;&gt;"",ngay9!O16,"")</f>
        <v>39.299999999999997</v>
      </c>
      <c r="N15" s="387">
        <f>IF(ngay10!O16&lt;&gt;"",ngay10!O16,"")</f>
        <v>39.5</v>
      </c>
      <c r="O15" s="341">
        <f t="shared" si="5"/>
        <v>38.5</v>
      </c>
      <c r="P15" s="340">
        <f t="shared" si="6"/>
        <v>40.9</v>
      </c>
      <c r="Q15" s="342">
        <f t="shared" si="2"/>
        <v>39.010000000000005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IF(ngay1!O17&lt;&gt;"",ngay1!O17,"")</f>
        <v>38.1</v>
      </c>
      <c r="F16" s="386">
        <f>IF(ngay2!O17&lt;&gt;"",ngay2!O17,"")</f>
        <v>37.200000000000003</v>
      </c>
      <c r="G16" s="386">
        <f>IF(ngay3!O17&lt;&gt;"",ngay3!O17,"")</f>
        <v>37.4</v>
      </c>
      <c r="H16" s="386">
        <f>IF(ngay4!O17&lt;&gt;"",ngay4!O17,"")</f>
        <v>37</v>
      </c>
      <c r="I16" s="386">
        <f>IF(ngay5!O17&lt;&gt;"",ngay5!O17,"")</f>
        <v>35</v>
      </c>
      <c r="J16" s="386">
        <f>IF(ngay6!O17&lt;&gt;"",ngay6!O17,"")</f>
        <v>36.200000000000003</v>
      </c>
      <c r="K16" s="386">
        <f>IF(ngay7!O17&lt;&gt;"",ngay7!O17,"")</f>
        <v>36.1</v>
      </c>
      <c r="L16" s="386">
        <f>IF(ngay8!O17&lt;&gt;"",ngay8!O17,"")</f>
        <v>35.200000000000003</v>
      </c>
      <c r="M16" s="386">
        <f>IF(ngay9!O17&lt;&gt;"",ngay9!O17,"")</f>
        <v>35.4</v>
      </c>
      <c r="N16" s="387">
        <f>IF(ngay10!O17&lt;&gt;"",ngay10!O17,"")</f>
        <v>35.5</v>
      </c>
      <c r="O16" s="341">
        <f t="shared" si="5"/>
        <v>38.1</v>
      </c>
      <c r="P16" s="340">
        <f t="shared" si="6"/>
        <v>36.200000000000003</v>
      </c>
      <c r="Q16" s="342">
        <f t="shared" si="2"/>
        <v>36.31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IF(ngay1!O18&lt;&gt;"",ngay1!O18,"")</f>
        <v>39.200000000000003</v>
      </c>
      <c r="F17" s="386">
        <f>IF(ngay2!O18&lt;&gt;"",ngay2!O18,"")</f>
        <v>39.200000000000003</v>
      </c>
      <c r="G17" s="386">
        <f>IF(ngay3!O18&lt;&gt;"",ngay3!O18,"")</f>
        <v>38.299999999999997</v>
      </c>
      <c r="H17" s="386">
        <f>IF(ngay4!O18&lt;&gt;"",ngay4!O18,"")</f>
        <v>38.5</v>
      </c>
      <c r="I17" s="386">
        <f>IF(ngay5!O18&lt;&gt;"",ngay5!O18,"")</f>
        <v>37</v>
      </c>
      <c r="J17" s="386">
        <f>IF(ngay6!O18&lt;&gt;"",ngay6!O18,"")</f>
        <v>37.9</v>
      </c>
      <c r="K17" s="386">
        <f>IF(ngay7!O18&lt;&gt;"",ngay7!O18,"")</f>
        <v>39.200000000000003</v>
      </c>
      <c r="L17" s="386">
        <f>IF(ngay8!O18&lt;&gt;"",ngay8!O18,"")</f>
        <v>39</v>
      </c>
      <c r="M17" s="386">
        <f>IF(ngay9!O18&lt;&gt;"",ngay9!O18,"")</f>
        <v>38.1</v>
      </c>
      <c r="N17" s="387">
        <f>IF(ngay10!O18&lt;&gt;"",ngay10!O18,"")</f>
        <v>36.1</v>
      </c>
      <c r="O17" s="341">
        <f t="shared" si="5"/>
        <v>39.200000000000003</v>
      </c>
      <c r="P17" s="340">
        <f t="shared" si="6"/>
        <v>39.200000000000003</v>
      </c>
      <c r="Q17" s="342">
        <f t="shared" si="2"/>
        <v>38.250000000000007</v>
      </c>
    </row>
    <row r="18" spans="1:19" ht="15" customHeight="1">
      <c r="A18" s="324">
        <v>16</v>
      </c>
      <c r="B18" s="503"/>
      <c r="C18" s="351" t="s">
        <v>156</v>
      </c>
      <c r="D18" s="398" t="s">
        <v>103</v>
      </c>
      <c r="E18" s="385">
        <f>IF(ngay1!O19&lt;&gt;"",ngay1!O19,"")</f>
        <v>37</v>
      </c>
      <c r="F18" s="386">
        <f>IF(ngay2!O19&lt;&gt;"",ngay2!O19,"")</f>
        <v>37</v>
      </c>
      <c r="G18" s="386">
        <f>IF(ngay3!O19&lt;&gt;"",ngay3!O19,"")</f>
        <v>35.5</v>
      </c>
      <c r="H18" s="386">
        <f>IF(ngay4!O19&lt;&gt;"",ngay4!O19,"")</f>
        <v>36.299999999999997</v>
      </c>
      <c r="I18" s="386">
        <f>IF(ngay5!O19&lt;&gt;"",ngay5!O19,"")</f>
        <v>35</v>
      </c>
      <c r="J18" s="386">
        <f>IF(ngay6!O19&lt;&gt;"",ngay6!O19,"")</f>
        <v>36</v>
      </c>
      <c r="K18" s="386">
        <f>IF(ngay7!O19&lt;&gt;"",ngay7!O19,"")</f>
        <v>33.5</v>
      </c>
      <c r="L18" s="386">
        <f>IF(ngay8!O19&lt;&gt;"",ngay8!O19,"")</f>
        <v>32.299999999999997</v>
      </c>
      <c r="M18" s="386">
        <f>IF(ngay9!O19&lt;&gt;"",ngay9!O19,"")</f>
        <v>33.200000000000003</v>
      </c>
      <c r="N18" s="387">
        <f>IF(ngay10!O19&lt;&gt;"",ngay10!O19,"")</f>
        <v>33.200000000000003</v>
      </c>
      <c r="O18" s="341">
        <f t="shared" si="5"/>
        <v>37</v>
      </c>
      <c r="P18" s="340">
        <f t="shared" si="6"/>
        <v>36</v>
      </c>
      <c r="Q18" s="342">
        <f t="shared" si="2"/>
        <v>34.9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471">
        <f>IF(ngay1!O20&lt;&gt;"",ngay1!O20,"")</f>
        <v>38.4</v>
      </c>
      <c r="F19" s="472">
        <f>IF(ngay2!O20&lt;&gt;"",ngay2!O20,"")</f>
        <v>38</v>
      </c>
      <c r="G19" s="472">
        <f>IF(ngay3!O20&lt;&gt;"",ngay3!O20,"")</f>
        <v>36.700000000000003</v>
      </c>
      <c r="H19" s="472">
        <f>IF(ngay4!O20&lt;&gt;"",ngay4!O20,"")</f>
        <v>36.700000000000003</v>
      </c>
      <c r="I19" s="472">
        <f>IF(ngay5!O20&lt;&gt;"",ngay5!O20,"")</f>
        <v>36.200000000000003</v>
      </c>
      <c r="J19" s="472">
        <f>IF(ngay6!O20&lt;&gt;"",ngay6!O20,"")</f>
        <v>39.299999999999997</v>
      </c>
      <c r="K19" s="472">
        <f>IF(ngay7!O20&lt;&gt;"",ngay7!O20,"")</f>
        <v>38</v>
      </c>
      <c r="L19" s="472">
        <f>IF(ngay8!O20&lt;&gt;"",ngay8!O20,"")</f>
        <v>37.200000000000003</v>
      </c>
      <c r="M19" s="472">
        <f>IF(ngay9!O20&lt;&gt;"",ngay9!O20,"")</f>
        <v>35.299999999999997</v>
      </c>
      <c r="N19" s="473">
        <f>IF(ngay10!O20&lt;&gt;"",ngay10!O20,"")</f>
        <v>36</v>
      </c>
      <c r="O19" s="337">
        <f t="shared" si="5"/>
        <v>38.4</v>
      </c>
      <c r="P19" s="336">
        <f t="shared" si="6"/>
        <v>39.299999999999997</v>
      </c>
      <c r="Q19" s="338">
        <f t="shared" si="2"/>
        <v>37.18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IF(ngay1!O21&lt;&gt;"",ngay1!O21,"")</f>
        <v>37</v>
      </c>
      <c r="F20" s="386">
        <f>IF(ngay2!O21&lt;&gt;"",ngay2!O21,"")</f>
        <v>36.799999999999997</v>
      </c>
      <c r="G20" s="386">
        <f>IF(ngay3!O21&lt;&gt;"",ngay3!O21,"")</f>
        <v>35.200000000000003</v>
      </c>
      <c r="H20" s="386">
        <f>IF(ngay4!O21&lt;&gt;"",ngay4!O21,"")</f>
        <v>35</v>
      </c>
      <c r="I20" s="386">
        <f>IF(ngay5!O21&lt;&gt;"",ngay5!O21,"")</f>
        <v>38.200000000000003</v>
      </c>
      <c r="J20" s="386">
        <f>IF(ngay6!O21&lt;&gt;"",ngay6!O21,"")</f>
        <v>39</v>
      </c>
      <c r="K20" s="386">
        <f>IF(ngay7!O21&lt;&gt;"",ngay7!O21,"")</f>
        <v>40.799999999999997</v>
      </c>
      <c r="L20" s="386">
        <f>IF(ngay8!O21&lt;&gt;"",ngay8!O21,"")</f>
        <v>40.200000000000003</v>
      </c>
      <c r="M20" s="386">
        <f>IF(ngay9!O21&lt;&gt;"",ngay9!O21,"")</f>
        <v>38.200000000000003</v>
      </c>
      <c r="N20" s="387">
        <f>IF(ngay10!O21&lt;&gt;"",ngay10!O21,"")</f>
        <v>37.6</v>
      </c>
      <c r="O20" s="341">
        <f t="shared" si="5"/>
        <v>38.200000000000003</v>
      </c>
      <c r="P20" s="340">
        <f t="shared" si="6"/>
        <v>40.799999999999997</v>
      </c>
      <c r="Q20" s="342">
        <f t="shared" si="2"/>
        <v>37.799999999999997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IF(ngay1!O22&lt;&gt;"",ngay1!O22,"")</f>
        <v>39.200000000000003</v>
      </c>
      <c r="F21" s="386">
        <f>IF(ngay2!O22&lt;&gt;"",ngay2!O22,"")</f>
        <v>37.4</v>
      </c>
      <c r="G21" s="386">
        <f>IF(ngay3!O22&lt;&gt;"",ngay3!O22,"")</f>
        <v>37.4</v>
      </c>
      <c r="H21" s="386">
        <f>IF(ngay4!O22&lt;&gt;"",ngay4!O22,"")</f>
        <v>35.799999999999997</v>
      </c>
      <c r="I21" s="386">
        <f>IF(ngay5!O22&lt;&gt;"",ngay5!O22,"")</f>
        <v>35</v>
      </c>
      <c r="J21" s="386">
        <f>IF(ngay6!O22&lt;&gt;"",ngay6!O22,"")</f>
        <v>37.799999999999997</v>
      </c>
      <c r="K21" s="386">
        <f>IF(ngay7!O22&lt;&gt;"",ngay7!O22,"")</f>
        <v>37</v>
      </c>
      <c r="L21" s="386">
        <f>IF(ngay8!O22&lt;&gt;"",ngay8!O22,"")</f>
        <v>37</v>
      </c>
      <c r="M21" s="386">
        <f>IF(ngay9!O22&lt;&gt;"",ngay9!O22,"")</f>
        <v>35.200000000000003</v>
      </c>
      <c r="N21" s="387">
        <f>IF(ngay10!O22&lt;&gt;"",ngay10!O22,"")</f>
        <v>35.799999999999997</v>
      </c>
      <c r="O21" s="341">
        <f t="shared" si="5"/>
        <v>39.200000000000003</v>
      </c>
      <c r="P21" s="340">
        <f t="shared" si="6"/>
        <v>37.799999999999997</v>
      </c>
      <c r="Q21" s="342">
        <f t="shared" si="2"/>
        <v>36.760000000000005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IF(ngay1!O23&lt;&gt;"",ngay1!O23,"")</f>
        <v>39.4</v>
      </c>
      <c r="F22" s="386">
        <f>IF(ngay2!O23&lt;&gt;"",ngay2!O23,"")</f>
        <v>38.6</v>
      </c>
      <c r="G22" s="386">
        <f>IF(ngay3!O23&lt;&gt;"",ngay3!O23,"")</f>
        <v>37.5</v>
      </c>
      <c r="H22" s="386">
        <f>IF(ngay4!O23&lt;&gt;"",ngay4!O23,"")</f>
        <v>37</v>
      </c>
      <c r="I22" s="386">
        <f>IF(ngay5!O23&lt;&gt;"",ngay5!O23,"")</f>
        <v>39</v>
      </c>
      <c r="J22" s="386">
        <f>IF(ngay6!O23&lt;&gt;"",ngay6!O23,"")</f>
        <v>39.6</v>
      </c>
      <c r="K22" s="386">
        <f>IF(ngay7!O23&lt;&gt;"",ngay7!O23,"")</f>
        <v>39.799999999999997</v>
      </c>
      <c r="L22" s="386">
        <f>IF(ngay8!O23&lt;&gt;"",ngay8!O23,"")</f>
        <v>40.299999999999997</v>
      </c>
      <c r="M22" s="386">
        <f>IF(ngay9!O23&lt;&gt;"",ngay9!O23,"")</f>
        <v>39</v>
      </c>
      <c r="N22" s="387">
        <f>IF(ngay10!O23&lt;&gt;"",ngay10!O23,"")</f>
        <v>38.799999999999997</v>
      </c>
      <c r="O22" s="341">
        <f t="shared" si="5"/>
        <v>39.4</v>
      </c>
      <c r="P22" s="340">
        <f t="shared" si="6"/>
        <v>40.299999999999997</v>
      </c>
      <c r="Q22" s="342">
        <f t="shared" si="2"/>
        <v>38.9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>
        <f>IF(ngay1!O24&lt;&gt;"",ngay1!O24,"")</f>
        <v>37.5</v>
      </c>
      <c r="F23" s="386">
        <f>IF(ngay2!O24&lt;&gt;"",ngay2!O24,"")</f>
        <v>36.799999999999997</v>
      </c>
      <c r="G23" s="386">
        <f>IF(ngay3!O24&lt;&gt;"",ngay3!O24,"")</f>
        <v>34.700000000000003</v>
      </c>
      <c r="H23" s="386">
        <f>IF(ngay4!O24&lt;&gt;"",ngay4!O24,"")</f>
        <v>35.799999999999997</v>
      </c>
      <c r="I23" s="386">
        <f>IF(ngay5!O24&lt;&gt;"",ngay5!O24,"")</f>
        <v>34</v>
      </c>
      <c r="J23" s="386">
        <f>IF(ngay6!O24&lt;&gt;"",ngay6!O24,"")</f>
        <v>36.700000000000003</v>
      </c>
      <c r="K23" s="386">
        <f>IF(ngay7!O24&lt;&gt;"",ngay7!O24,"")</f>
        <v>36.200000000000003</v>
      </c>
      <c r="L23" s="386">
        <f>IF(ngay8!O24&lt;&gt;"",ngay8!O24,"")</f>
        <v>35.700000000000003</v>
      </c>
      <c r="M23" s="386">
        <f>IF(ngay9!O24&lt;&gt;"",ngay9!O24,"")</f>
        <v>34.799999999999997</v>
      </c>
      <c r="N23" s="387">
        <f>IF(ngay10!O24&lt;&gt;"",ngay10!O24,"")</f>
        <v>34.9</v>
      </c>
      <c r="O23" s="341">
        <f t="shared" si="5"/>
        <v>37.5</v>
      </c>
      <c r="P23" s="340">
        <f t="shared" si="6"/>
        <v>36.700000000000003</v>
      </c>
      <c r="Q23" s="342">
        <f t="shared" si="2"/>
        <v>35.709999999999994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>
        <f>IF(ngay1!O25&lt;&gt;"",ngay1!O25,"")</f>
        <v>37.200000000000003</v>
      </c>
      <c r="F24" s="395">
        <f>IF(ngay2!O25&lt;&gt;"",ngay2!O25,"")</f>
        <v>36.4</v>
      </c>
      <c r="G24" s="395">
        <f>IF(ngay3!O25&lt;&gt;"",ngay3!O25,"")</f>
        <v>35.1</v>
      </c>
      <c r="H24" s="395">
        <f>IF(ngay4!O25&lt;&gt;"",ngay4!O25,"")</f>
        <v>35.4</v>
      </c>
      <c r="I24" s="395">
        <f>IF(ngay5!O25&lt;&gt;"",ngay5!O25,"")</f>
        <v>36.9</v>
      </c>
      <c r="J24" s="395">
        <f>IF(ngay6!O25&lt;&gt;"",ngay6!O25,"")</f>
        <v>37.4</v>
      </c>
      <c r="K24" s="395">
        <f>IF(ngay7!O25&lt;&gt;"",ngay7!O25,"")</f>
        <v>38.1</v>
      </c>
      <c r="L24" s="395">
        <f>IF(ngay8!O25&lt;&gt;"",ngay8!O25,"")</f>
        <v>38</v>
      </c>
      <c r="M24" s="395">
        <f>IF(ngay9!O25&lt;&gt;"",ngay9!O25,"")</f>
        <v>35.799999999999997</v>
      </c>
      <c r="N24" s="396">
        <f>IF(ngay10!O25&lt;&gt;"",ngay10!O25,"")</f>
        <v>34.5</v>
      </c>
      <c r="O24" s="346">
        <f t="shared" si="5"/>
        <v>37.200000000000003</v>
      </c>
      <c r="P24" s="345">
        <f t="shared" si="6"/>
        <v>38.1</v>
      </c>
      <c r="Q24" s="347">
        <f t="shared" si="2"/>
        <v>36.480000000000004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Yên Định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36.799999999999997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Nga Sơn</v>
      </c>
      <c r="H26" s="370"/>
      <c r="I26" s="371"/>
      <c r="N26" s="369"/>
      <c r="O26" s="369"/>
      <c r="P26" s="369">
        <f>IF(COUNT(P3:P24)=0,"",MIN(P3:P24))</f>
        <v>34.5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Nga Sơn</v>
      </c>
      <c r="H27" s="370"/>
      <c r="I27" s="371"/>
      <c r="N27" s="369"/>
      <c r="O27" s="369"/>
      <c r="P27" s="369"/>
      <c r="Q27" s="369">
        <f>IF(COUNT(Q3:Q24)=0,"",MIN(Q3:Q24))</f>
        <v>34.5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Tĩnh Gia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39.6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Con Cuông</v>
      </c>
      <c r="H29" s="370"/>
      <c r="I29" s="371"/>
      <c r="N29" s="369"/>
      <c r="O29" s="369"/>
      <c r="P29" s="369">
        <f>IF(COUNT(P3:P24)=0,"",MAX(P3:P24))</f>
        <v>40.9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Con Cuông</v>
      </c>
      <c r="H30" s="370"/>
      <c r="I30" s="371"/>
      <c r="N30" s="369"/>
      <c r="O30" s="369"/>
      <c r="P30" s="369"/>
      <c r="Q30" s="369">
        <f>IF(COUNT(Q3:Q24)=0,"",MAX(Q3:Q24))</f>
        <v>39.010000000000005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97" right="0.26" top="0.56999999999999995" bottom="0.38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101"/>
  <sheetViews>
    <sheetView showGridLines="0" workbookViewId="0">
      <pane xSplit="4" ySplit="2" topLeftCell="E15" activePane="bottomRight" state="frozen"/>
      <selection activeCell="I38" sqref="I38"/>
      <selection pane="topRight" activeCell="I38" sqref="I38"/>
      <selection pane="bottomLeft" activeCell="I38" sqref="I38"/>
      <selection pane="bottomRight" activeCell="T24" sqref="T24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247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</v>
      </c>
      <c r="F2" s="320">
        <v>2</v>
      </c>
      <c r="G2" s="320">
        <v>3</v>
      </c>
      <c r="H2" s="320">
        <v>4</v>
      </c>
      <c r="I2" s="320">
        <v>5</v>
      </c>
      <c r="J2" s="320">
        <v>6</v>
      </c>
      <c r="K2" s="320">
        <v>7</v>
      </c>
      <c r="L2" s="320">
        <v>8</v>
      </c>
      <c r="M2" s="320">
        <v>9</v>
      </c>
      <c r="N2" s="320">
        <v>10</v>
      </c>
      <c r="O2" s="322" t="s">
        <v>221</v>
      </c>
      <c r="P2" s="322" t="s">
        <v>222</v>
      </c>
      <c r="Q2" s="323" t="s">
        <v>223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 t="str">
        <f>IF(ngay1!U4&lt;&gt;"",ngay1!U4,"")</f>
        <v>-</v>
      </c>
      <c r="F3" s="383" t="str">
        <f>IF(ngay2!U4&lt;&gt;"",ngay2!U4,"")</f>
        <v>-</v>
      </c>
      <c r="G3" s="383">
        <f>IF(ngay3!U4&lt;&gt;"",ngay3!U4,"")</f>
        <v>3.1</v>
      </c>
      <c r="H3" s="383" t="str">
        <f>IF(ngay4!U4&lt;&gt;"",ngay4!U4,"")</f>
        <v>-</v>
      </c>
      <c r="I3" s="383" t="str">
        <f>IF(ngay5!U4&lt;&gt;"",ngay5!U4,"")</f>
        <v>-</v>
      </c>
      <c r="J3" s="383">
        <f>IF(ngay6!U4&lt;&gt;"",ngay6!U4,"")</f>
        <v>8.6999999999999993</v>
      </c>
      <c r="K3" s="383">
        <f>IF(ngay7!U4&lt;&gt;"",ngay7!U4,"")</f>
        <v>24</v>
      </c>
      <c r="L3" s="383" t="str">
        <f>IF(ngay8!U4&lt;&gt;"",ngay8!U4,"")</f>
        <v>-</v>
      </c>
      <c r="M3" s="383">
        <f>IF(ngay9!U4&lt;&gt;"",ngay9!U4,"")</f>
        <v>99</v>
      </c>
      <c r="N3" s="384" t="str">
        <f>IF(ngay10!U4&lt;&gt;"",ngay10!U4,"")</f>
        <v>-</v>
      </c>
      <c r="O3" s="358">
        <f t="shared" ref="O3:O12" si="0">IF(COUNT(E3:I3)=0,"",SUM(E3:I3))</f>
        <v>3.1</v>
      </c>
      <c r="P3" s="357">
        <f t="shared" ref="P3:P12" si="1">IF(COUNT(J3:N3)=0,"",SUM(J3:N3))</f>
        <v>131.69999999999999</v>
      </c>
      <c r="Q3" s="359">
        <f t="shared" ref="Q3:Q12" si="2">IF(COUNT(E3:N3)=0,"",SUM(E3:N3))</f>
        <v>134.80000000000001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 t="str">
        <f>IF(ngay1!U5&lt;&gt;"",ngay1!U5,"")</f>
        <v>-</v>
      </c>
      <c r="F4" s="386" t="str">
        <f>IF(ngay2!U5&lt;&gt;"",ngay2!U5,"")</f>
        <v>-</v>
      </c>
      <c r="G4" s="386" t="str">
        <f>IF(ngay3!U5&lt;&gt;"",ngay3!U5,"")</f>
        <v>-</v>
      </c>
      <c r="H4" s="386" t="str">
        <f>IF(ngay4!U5&lt;&gt;"",ngay4!U5,"")</f>
        <v>-</v>
      </c>
      <c r="I4" s="386" t="str">
        <f>IF(ngay5!U5&lt;&gt;"",ngay5!U5,"")</f>
        <v>-</v>
      </c>
      <c r="J4" s="386" t="str">
        <f>IF(ngay6!U5&lt;&gt;"",ngay6!U5,"")</f>
        <v>-</v>
      </c>
      <c r="K4" s="386" t="str">
        <f>IF(ngay7!U5&lt;&gt;"",ngay7!U5,"")</f>
        <v>-</v>
      </c>
      <c r="L4" s="386" t="str">
        <f>IF(ngay8!U5&lt;&gt;"",ngay8!U5,"")</f>
        <v>-</v>
      </c>
      <c r="M4" s="386">
        <f>IF(ngay9!U5&lt;&gt;"",ngay9!U5,"")</f>
        <v>50.8</v>
      </c>
      <c r="N4" s="387">
        <f>IF(ngay10!U5&lt;&gt;"",ngay10!U5,"")</f>
        <v>2.7</v>
      </c>
      <c r="O4" s="341" t="str">
        <f t="shared" si="0"/>
        <v/>
      </c>
      <c r="P4" s="340">
        <f t="shared" si="1"/>
        <v>53.5</v>
      </c>
      <c r="Q4" s="342">
        <f t="shared" si="2"/>
        <v>53.5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 t="str">
        <f>IF(ngay1!U6&lt;&gt;"",ngay1!U6,"")</f>
        <v>-</v>
      </c>
      <c r="F5" s="386" t="str">
        <f>IF(ngay2!U6&lt;&gt;"",ngay2!U6,"")</f>
        <v>-</v>
      </c>
      <c r="G5" s="386">
        <f>IF(ngay3!U6&lt;&gt;"",ngay3!U6,"")</f>
        <v>0</v>
      </c>
      <c r="H5" s="386" t="str">
        <f>IF(ngay4!U6&lt;&gt;"",ngay4!U6,"")</f>
        <v>-</v>
      </c>
      <c r="I5" s="386" t="str">
        <f>IF(ngay5!U6&lt;&gt;"",ngay5!U6,"")</f>
        <v>-</v>
      </c>
      <c r="J5" s="386" t="str">
        <f>IF(ngay6!U6&lt;&gt;"",ngay6!U6,"")</f>
        <v>-</v>
      </c>
      <c r="K5" s="386" t="str">
        <f>IF(ngay7!U6&lt;&gt;"",ngay7!U6,"")</f>
        <v>-</v>
      </c>
      <c r="L5" s="386" t="str">
        <f>IF(ngay8!U6&lt;&gt;"",ngay8!U6,"")</f>
        <v>-</v>
      </c>
      <c r="M5" s="386">
        <f>IF(ngay9!U6&lt;&gt;"",ngay9!U6,"")</f>
        <v>0.2</v>
      </c>
      <c r="N5" s="387" t="str">
        <f>IF(ngay10!U6&lt;&gt;"",ngay10!U6,"")</f>
        <v>-</v>
      </c>
      <c r="O5" s="341">
        <f t="shared" si="0"/>
        <v>0</v>
      </c>
      <c r="P5" s="340">
        <f t="shared" si="1"/>
        <v>0.2</v>
      </c>
      <c r="Q5" s="342">
        <f t="shared" si="2"/>
        <v>0.2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 t="str">
        <f>IF(ngay1!U7&lt;&gt;"",ngay1!U7,"")</f>
        <v>-</v>
      </c>
      <c r="F6" s="386" t="str">
        <f>IF(ngay2!U7&lt;&gt;"",ngay2!U7,"")</f>
        <v>-</v>
      </c>
      <c r="G6" s="386" t="str">
        <f>IF(ngay3!U7&lt;&gt;"",ngay3!U7,"")</f>
        <v>-</v>
      </c>
      <c r="H6" s="386" t="str">
        <f>IF(ngay4!U7&lt;&gt;"",ngay4!U7,"")</f>
        <v>-</v>
      </c>
      <c r="I6" s="386">
        <f>IF(ngay5!U7&lt;&gt;"",ngay5!U7,"")</f>
        <v>3.4</v>
      </c>
      <c r="J6" s="386">
        <f>IF(ngay6!U7&lt;&gt;"",ngay6!U7,"")</f>
        <v>4.5</v>
      </c>
      <c r="K6" s="386" t="str">
        <f>IF(ngay7!U7&lt;&gt;"",ngay7!U7,"")</f>
        <v>-</v>
      </c>
      <c r="L6" s="386" t="str">
        <f>IF(ngay8!U7&lt;&gt;"",ngay8!U7,"")</f>
        <v>-</v>
      </c>
      <c r="M6" s="386">
        <f>IF(ngay9!U7&lt;&gt;"",ngay9!U7,"")</f>
        <v>9.6999999999999993</v>
      </c>
      <c r="N6" s="387">
        <f>IF(ngay10!U7&lt;&gt;"",ngay10!U7,"")</f>
        <v>0.1</v>
      </c>
      <c r="O6" s="341">
        <f t="shared" si="0"/>
        <v>3.4</v>
      </c>
      <c r="P6" s="340">
        <f t="shared" si="1"/>
        <v>14.299999999999999</v>
      </c>
      <c r="Q6" s="342">
        <f t="shared" si="2"/>
        <v>17.700000000000003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 t="str">
        <f>IF(ngay1!U8&lt;&gt;"",ngay1!U8,"")</f>
        <v>-</v>
      </c>
      <c r="F7" s="386" t="str">
        <f>IF(ngay2!U8&lt;&gt;"",ngay2!U8,"")</f>
        <v>-</v>
      </c>
      <c r="G7" s="386" t="str">
        <f>IF(ngay3!U8&lt;&gt;"",ngay3!U8,"")</f>
        <v>-</v>
      </c>
      <c r="H7" s="386">
        <f>IF(ngay4!U8&lt;&gt;"",ngay4!U8,"")</f>
        <v>0</v>
      </c>
      <c r="I7" s="386" t="str">
        <f>IF(ngay5!U8&lt;&gt;"",ngay5!U8,"")</f>
        <v>-</v>
      </c>
      <c r="J7" s="386" t="str">
        <f>IF(ngay6!U8&lt;&gt;"",ngay6!U8,"")</f>
        <v>-</v>
      </c>
      <c r="K7" s="386" t="str">
        <f>IF(ngay7!U8&lt;&gt;"",ngay7!U8,"")</f>
        <v>-</v>
      </c>
      <c r="L7" s="386" t="str">
        <f>IF(ngay8!U8&lt;&gt;"",ngay8!U8,"")</f>
        <v>-</v>
      </c>
      <c r="M7" s="386">
        <f>IF(ngay9!U8&lt;&gt;"",ngay9!U8,"")</f>
        <v>1</v>
      </c>
      <c r="N7" s="387">
        <f>IF(ngay10!U8&lt;&gt;"",ngay10!U8,"")</f>
        <v>0.1</v>
      </c>
      <c r="O7" s="341">
        <f t="shared" si="0"/>
        <v>0</v>
      </c>
      <c r="P7" s="340">
        <f t="shared" si="1"/>
        <v>1.1000000000000001</v>
      </c>
      <c r="Q7" s="342">
        <f t="shared" si="2"/>
        <v>1.1000000000000001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 t="str">
        <f>IF(ngay1!U9&lt;&gt;"",ngay1!U9,"")</f>
        <v>-</v>
      </c>
      <c r="F8" s="386" t="str">
        <f>IF(ngay2!U9&lt;&gt;"",ngay2!U9,"")</f>
        <v>-</v>
      </c>
      <c r="G8" s="386" t="str">
        <f>IF(ngay3!U9&lt;&gt;"",ngay3!U9,"")</f>
        <v>-</v>
      </c>
      <c r="H8" s="386">
        <f>IF(ngay4!U9&lt;&gt;"",ngay4!U9,"")</f>
        <v>1.8</v>
      </c>
      <c r="I8" s="386" t="str">
        <f>IF(ngay5!U9&lt;&gt;"",ngay5!U9,"")</f>
        <v>-</v>
      </c>
      <c r="J8" s="386" t="str">
        <f>IF(ngay6!U9&lt;&gt;"",ngay6!U9,"")</f>
        <v>-</v>
      </c>
      <c r="K8" s="386" t="str">
        <f>IF(ngay7!U9&lt;&gt;"",ngay7!U9,"")</f>
        <v>-</v>
      </c>
      <c r="L8" s="386" t="str">
        <f>IF(ngay8!U9&lt;&gt;"",ngay8!U9,"")</f>
        <v>-</v>
      </c>
      <c r="M8" s="386">
        <f>IF(ngay9!U9&lt;&gt;"",ngay9!U9,"")</f>
        <v>7.1</v>
      </c>
      <c r="N8" s="387" t="str">
        <f>IF(ngay10!U9&lt;&gt;"",ngay10!U9,"")</f>
        <v>-</v>
      </c>
      <c r="O8" s="341">
        <f t="shared" si="0"/>
        <v>1.8</v>
      </c>
      <c r="P8" s="340">
        <f t="shared" si="1"/>
        <v>7.1</v>
      </c>
      <c r="Q8" s="342">
        <f t="shared" si="2"/>
        <v>8.9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 t="str">
        <f>IF(ngay1!U10&lt;&gt;"",ngay1!U10,"")</f>
        <v>-</v>
      </c>
      <c r="F9" s="386" t="str">
        <f>IF(ngay2!U10&lt;&gt;"",ngay2!U10,"")</f>
        <v>-</v>
      </c>
      <c r="G9" s="386" t="str">
        <f>IF(ngay3!U10&lt;&gt;"",ngay3!U10,"")</f>
        <v>-</v>
      </c>
      <c r="H9" s="386" t="str">
        <f>IF(ngay4!U10&lt;&gt;"",ngay4!U10,"")</f>
        <v>-</v>
      </c>
      <c r="I9" s="386" t="str">
        <f>IF(ngay5!U10&lt;&gt;"",ngay5!U10,"")</f>
        <v>-</v>
      </c>
      <c r="J9" s="386" t="str">
        <f>IF(ngay6!U10&lt;&gt;"",ngay6!U10,"")</f>
        <v>-</v>
      </c>
      <c r="K9" s="386" t="str">
        <f>IF(ngay7!U10&lt;&gt;"",ngay7!U10,"")</f>
        <v>-</v>
      </c>
      <c r="L9" s="386" t="str">
        <f>IF(ngay8!U10&lt;&gt;"",ngay8!U10,"")</f>
        <v>-</v>
      </c>
      <c r="M9" s="386">
        <f>IF(ngay9!U10&lt;&gt;"",ngay9!U10,"")</f>
        <v>3.3</v>
      </c>
      <c r="N9" s="387" t="str">
        <f>IF(ngay10!U10&lt;&gt;"",ngay10!U10,"")</f>
        <v>-</v>
      </c>
      <c r="O9" s="339" t="str">
        <f t="shared" si="0"/>
        <v/>
      </c>
      <c r="P9" s="340">
        <f t="shared" si="1"/>
        <v>3.3</v>
      </c>
      <c r="Q9" s="342">
        <f t="shared" si="2"/>
        <v>3.3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5" t="str">
        <f>IF(ngay1!U11&lt;&gt;"",ngay1!U11,"")</f>
        <v>-</v>
      </c>
      <c r="F10" s="386" t="str">
        <f>IF(ngay2!U11&lt;&gt;"",ngay2!U11,"")</f>
        <v>-</v>
      </c>
      <c r="G10" s="386" t="str">
        <f>IF(ngay3!U11&lt;&gt;"",ngay3!U11,"")</f>
        <v>-</v>
      </c>
      <c r="H10" s="386" t="str">
        <f>IF(ngay4!U11&lt;&gt;"",ngay4!U11,"")</f>
        <v>-</v>
      </c>
      <c r="I10" s="386" t="str">
        <f>IF(ngay5!U11&lt;&gt;"",ngay5!U11,"")</f>
        <v>-</v>
      </c>
      <c r="J10" s="386" t="str">
        <f>IF(ngay6!U11&lt;&gt;"",ngay6!U11,"")</f>
        <v>-</v>
      </c>
      <c r="K10" s="386" t="str">
        <f>IF(ngay7!U11&lt;&gt;"",ngay7!U11,"")</f>
        <v>-</v>
      </c>
      <c r="L10" s="386" t="str">
        <f>IF(ngay8!U11&lt;&gt;"",ngay8!U11,"")</f>
        <v>-</v>
      </c>
      <c r="M10" s="386" t="str">
        <f>IF(ngay9!U11&lt;&gt;"",ngay9!U11,"")</f>
        <v>-</v>
      </c>
      <c r="N10" s="387">
        <f>IF(ngay10!U11&lt;&gt;"",ngay10!U11,"")</f>
        <v>1</v>
      </c>
      <c r="O10" s="377" t="str">
        <f t="shared" ref="O10" si="3">IF(COUNT(E10:I10)=0,"",SUM(E10:I10))</f>
        <v/>
      </c>
      <c r="P10" s="378">
        <f t="shared" ref="P10" si="4">IF(COUNT(J10:N10)=0,"",SUM(J10:N10))</f>
        <v>1</v>
      </c>
      <c r="Q10" s="380">
        <f t="shared" ref="Q10" si="5">IF(COUNT(E10:N10)=0,"",SUM(E10:N10))</f>
        <v>1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 t="str">
        <f>IF(ngay1!U12&lt;&gt;"",ngay1!U12,"")</f>
        <v>-</v>
      </c>
      <c r="F11" s="392" t="str">
        <f>IF(ngay2!U12&lt;&gt;"",ngay2!U12,"")</f>
        <v>-</v>
      </c>
      <c r="G11" s="392" t="str">
        <f>IF(ngay3!U12&lt;&gt;"",ngay3!U12,"")</f>
        <v>-</v>
      </c>
      <c r="H11" s="392">
        <f>IF(ngay4!U12&lt;&gt;"",ngay4!U12,"")</f>
        <v>2.4</v>
      </c>
      <c r="I11" s="392" t="str">
        <f>IF(ngay5!U12&lt;&gt;"",ngay5!U12,"")</f>
        <v>-</v>
      </c>
      <c r="J11" s="392" t="str">
        <f>IF(ngay6!U12&lt;&gt;"",ngay6!U12,"")</f>
        <v>-</v>
      </c>
      <c r="K11" s="392" t="str">
        <f>IF(ngay7!U12&lt;&gt;"",ngay7!U12,"")</f>
        <v>-</v>
      </c>
      <c r="L11" s="392" t="str">
        <f>IF(ngay8!U12&lt;&gt;"",ngay8!U12,"")</f>
        <v>-</v>
      </c>
      <c r="M11" s="392">
        <f>IF(ngay9!U12&lt;&gt;"",ngay9!U12,"")</f>
        <v>42</v>
      </c>
      <c r="N11" s="393">
        <f>IF(ngay10!U12&lt;&gt;"",ngay10!U12,"")</f>
        <v>1.5</v>
      </c>
      <c r="O11" s="341">
        <f t="shared" si="0"/>
        <v>2.4</v>
      </c>
      <c r="P11" s="340">
        <f t="shared" si="1"/>
        <v>43.5</v>
      </c>
      <c r="Q11" s="342">
        <f t="shared" si="2"/>
        <v>45.9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 t="str">
        <f>IF(ngay1!U13&lt;&gt;"",ngay1!U13,"")</f>
        <v>-</v>
      </c>
      <c r="F12" s="386" t="str">
        <f>IF(ngay2!U13&lt;&gt;"",ngay2!U13,"")</f>
        <v>-</v>
      </c>
      <c r="G12" s="386" t="str">
        <f>IF(ngay3!U13&lt;&gt;"",ngay3!U13,"")</f>
        <v>-</v>
      </c>
      <c r="H12" s="386" t="str">
        <f>IF(ngay4!U13&lt;&gt;"",ngay4!U13,"")</f>
        <v>-</v>
      </c>
      <c r="I12" s="386">
        <f>IF(ngay5!U13&lt;&gt;"",ngay5!U13,"")</f>
        <v>0.3</v>
      </c>
      <c r="J12" s="386">
        <f>IF(ngay6!U13&lt;&gt;"",ngay6!U13,"")</f>
        <v>0.1</v>
      </c>
      <c r="K12" s="386" t="str">
        <f>IF(ngay7!U13&lt;&gt;"",ngay7!U13,"")</f>
        <v>-</v>
      </c>
      <c r="L12" s="386" t="str">
        <f>IF(ngay8!U13&lt;&gt;"",ngay8!U13,"")</f>
        <v>-</v>
      </c>
      <c r="M12" s="386" t="str">
        <f>IF(ngay9!U13&lt;&gt;"",ngay9!U13,"")</f>
        <v>-</v>
      </c>
      <c r="N12" s="387" t="str">
        <f>IF(ngay10!U13&lt;&gt;"",ngay10!U13,"")</f>
        <v>-</v>
      </c>
      <c r="O12" s="341">
        <f t="shared" si="0"/>
        <v>0.3</v>
      </c>
      <c r="P12" s="340">
        <f t="shared" si="1"/>
        <v>0.1</v>
      </c>
      <c r="Q12" s="342">
        <f t="shared" si="2"/>
        <v>0.4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 t="str">
        <f>IF(ngay1!U14&lt;&gt;"",ngay1!U14,"")</f>
        <v>-</v>
      </c>
      <c r="F13" s="386" t="str">
        <f>IF(ngay2!U14&lt;&gt;"",ngay2!U14,"")</f>
        <v>-</v>
      </c>
      <c r="G13" s="386" t="str">
        <f>IF(ngay3!U14&lt;&gt;"",ngay3!U14,"")</f>
        <v>-</v>
      </c>
      <c r="H13" s="386" t="str">
        <f>IF(ngay4!U14&lt;&gt;"",ngay4!U14,"")</f>
        <v>-</v>
      </c>
      <c r="I13" s="386" t="str">
        <f>IF(ngay5!U14&lt;&gt;"",ngay5!U14,"")</f>
        <v>-</v>
      </c>
      <c r="J13" s="386" t="str">
        <f>IF(ngay6!U14&lt;&gt;"",ngay6!U14,"")</f>
        <v>-</v>
      </c>
      <c r="K13" s="386" t="str">
        <f>IF(ngay7!U14&lt;&gt;"",ngay7!U14,"")</f>
        <v>-</v>
      </c>
      <c r="L13" s="386" t="str">
        <f>IF(ngay8!U14&lt;&gt;"",ngay8!U14,"")</f>
        <v>-</v>
      </c>
      <c r="M13" s="386">
        <f>IF(ngay9!U14&lt;&gt;"",ngay9!U14,"")</f>
        <v>16.2</v>
      </c>
      <c r="N13" s="387" t="str">
        <f>IF(ngay10!U14&lt;&gt;"",ngay10!U14,"")</f>
        <v>-</v>
      </c>
      <c r="O13" s="341" t="str">
        <f t="shared" ref="O13:O24" si="6">IF(COUNT(E13:I13)=0,"",SUM(E13:I13))</f>
        <v/>
      </c>
      <c r="P13" s="340">
        <f t="shared" ref="P13:P24" si="7">IF(COUNT(J13:N13)=0,"",SUM(J13:N13))</f>
        <v>16.2</v>
      </c>
      <c r="Q13" s="342">
        <f t="shared" ref="Q13:Q24" si="8">IF(COUNT(E13:N13)=0,"",SUM(E13:N13))</f>
        <v>16.2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 t="str">
        <f>IF(ngay1!U15&lt;&gt;"",ngay1!U15,"")</f>
        <v>-</v>
      </c>
      <c r="F14" s="386" t="str">
        <f>IF(ngay2!U15&lt;&gt;"",ngay2!U15,"")</f>
        <v>-</v>
      </c>
      <c r="G14" s="386" t="str">
        <f>IF(ngay3!U15&lt;&gt;"",ngay3!U15,"")</f>
        <v>-</v>
      </c>
      <c r="H14" s="386" t="str">
        <f>IF(ngay4!U15&lt;&gt;"",ngay4!U15,"")</f>
        <v>-</v>
      </c>
      <c r="I14" s="386" t="str">
        <f>IF(ngay5!U15&lt;&gt;"",ngay5!U15,"")</f>
        <v>-</v>
      </c>
      <c r="J14" s="386" t="str">
        <f>IF(ngay6!U15&lt;&gt;"",ngay6!U15,"")</f>
        <v>-</v>
      </c>
      <c r="K14" s="386" t="str">
        <f>IF(ngay7!U15&lt;&gt;"",ngay7!U15,"")</f>
        <v>-</v>
      </c>
      <c r="L14" s="386" t="str">
        <f>IF(ngay8!U15&lt;&gt;"",ngay8!U15,"")</f>
        <v>-</v>
      </c>
      <c r="M14" s="386">
        <f>IF(ngay9!U15&lt;&gt;"",ngay9!U15,"")</f>
        <v>52.1</v>
      </c>
      <c r="N14" s="387">
        <f>IF(ngay10!U15&lt;&gt;"",ngay10!U15,"")</f>
        <v>0.4</v>
      </c>
      <c r="O14" s="341" t="str">
        <f t="shared" si="6"/>
        <v/>
      </c>
      <c r="P14" s="340">
        <f t="shared" si="7"/>
        <v>52.5</v>
      </c>
      <c r="Q14" s="342">
        <f t="shared" si="8"/>
        <v>52.5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 t="str">
        <f>IF(ngay1!U16&lt;&gt;"",ngay1!U16,"")</f>
        <v>-</v>
      </c>
      <c r="F15" s="386" t="str">
        <f>IF(ngay2!U16&lt;&gt;"",ngay2!U16,"")</f>
        <v>-</v>
      </c>
      <c r="G15" s="386" t="str">
        <f>IF(ngay3!U16&lt;&gt;"",ngay3!U16,"")</f>
        <v>-</v>
      </c>
      <c r="H15" s="386" t="str">
        <f>IF(ngay4!U16&lt;&gt;"",ngay4!U16,"")</f>
        <v>-</v>
      </c>
      <c r="I15" s="386" t="str">
        <f>IF(ngay5!U16&lt;&gt;"",ngay5!U16,"")</f>
        <v>-</v>
      </c>
      <c r="J15" s="386" t="str">
        <f>IF(ngay6!U16&lt;&gt;"",ngay6!U16,"")</f>
        <v>-</v>
      </c>
      <c r="K15" s="386" t="str">
        <f>IF(ngay7!U16&lt;&gt;"",ngay7!U16,"")</f>
        <v>-</v>
      </c>
      <c r="L15" s="386">
        <f>IF(ngay8!U16&lt;&gt;"",ngay8!U16,"")</f>
        <v>5.6</v>
      </c>
      <c r="M15" s="386">
        <f>IF(ngay9!U16&lt;&gt;"",ngay9!U16,"")</f>
        <v>0.2</v>
      </c>
      <c r="N15" s="387" t="str">
        <f>IF(ngay10!U16&lt;&gt;"",ngay10!U16,"")</f>
        <v>-</v>
      </c>
      <c r="O15" s="341" t="str">
        <f t="shared" si="6"/>
        <v/>
      </c>
      <c r="P15" s="340">
        <f t="shared" si="7"/>
        <v>5.8</v>
      </c>
      <c r="Q15" s="342">
        <f t="shared" si="8"/>
        <v>5.8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 t="str">
        <f>IF(ngay1!U17&lt;&gt;"",ngay1!U17,"")</f>
        <v>-</v>
      </c>
      <c r="F16" s="386" t="str">
        <f>IF(ngay2!U17&lt;&gt;"",ngay2!U17,"")</f>
        <v>-</v>
      </c>
      <c r="G16" s="386" t="str">
        <f>IF(ngay3!U17&lt;&gt;"",ngay3!U17,"")</f>
        <v>-</v>
      </c>
      <c r="H16" s="386" t="str">
        <f>IF(ngay4!U17&lt;&gt;"",ngay4!U17,"")</f>
        <v>-</v>
      </c>
      <c r="I16" s="386" t="str">
        <f>IF(ngay5!U17&lt;&gt;"",ngay5!U17,"")</f>
        <v>-</v>
      </c>
      <c r="J16" s="386" t="str">
        <f>IF(ngay6!U17&lt;&gt;"",ngay6!U17,"")</f>
        <v>-</v>
      </c>
      <c r="K16" s="386" t="str">
        <f>IF(ngay7!U17&lt;&gt;"",ngay7!U17,"")</f>
        <v>-</v>
      </c>
      <c r="L16" s="386" t="str">
        <f>IF(ngay8!U17&lt;&gt;"",ngay8!U17,"")</f>
        <v>-</v>
      </c>
      <c r="M16" s="386" t="str">
        <f>IF(ngay9!U17&lt;&gt;"",ngay9!U17,"")</f>
        <v>-</v>
      </c>
      <c r="N16" s="387">
        <f>IF(ngay10!U17&lt;&gt;"",ngay10!U17,"")</f>
        <v>2.8</v>
      </c>
      <c r="O16" s="341" t="str">
        <f t="shared" si="6"/>
        <v/>
      </c>
      <c r="P16" s="340">
        <f t="shared" si="7"/>
        <v>2.8</v>
      </c>
      <c r="Q16" s="342">
        <f t="shared" si="8"/>
        <v>2.8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 t="str">
        <f>IF(ngay1!U18&lt;&gt;"",ngay1!U18,"")</f>
        <v>-</v>
      </c>
      <c r="F17" s="386" t="str">
        <f>IF(ngay2!U18&lt;&gt;"",ngay2!U18,"")</f>
        <v>-</v>
      </c>
      <c r="G17" s="386" t="str">
        <f>IF(ngay3!U18&lt;&gt;"",ngay3!U18,"")</f>
        <v>-</v>
      </c>
      <c r="H17" s="386" t="str">
        <f>IF(ngay4!U18&lt;&gt;"",ngay4!U18,"")</f>
        <v>-</v>
      </c>
      <c r="I17" s="386" t="str">
        <f>IF(ngay5!U18&lt;&gt;"",ngay5!U18,"")</f>
        <v>-</v>
      </c>
      <c r="J17" s="386">
        <f>IF(ngay6!U18&lt;&gt;"",ngay6!U18,"")</f>
        <v>0.1</v>
      </c>
      <c r="K17" s="386" t="str">
        <f>IF(ngay7!U18&lt;&gt;"",ngay7!U18,"")</f>
        <v>-</v>
      </c>
      <c r="L17" s="386" t="str">
        <f>IF(ngay8!U18&lt;&gt;"",ngay8!U18,"")</f>
        <v>-</v>
      </c>
      <c r="M17" s="386">
        <f>IF(ngay9!U18&lt;&gt;"",ngay9!U18,"")</f>
        <v>8.1</v>
      </c>
      <c r="N17" s="387">
        <f>IF(ngay10!U18&lt;&gt;"",ngay10!U18,"")</f>
        <v>1.2</v>
      </c>
      <c r="O17" s="341" t="str">
        <f t="shared" si="6"/>
        <v/>
      </c>
      <c r="P17" s="340">
        <f t="shared" si="7"/>
        <v>9.3999999999999986</v>
      </c>
      <c r="Q17" s="342">
        <f t="shared" si="8"/>
        <v>9.3999999999999986</v>
      </c>
    </row>
    <row r="18" spans="1:19" ht="15" customHeight="1">
      <c r="A18" s="324">
        <v>16</v>
      </c>
      <c r="B18" s="503"/>
      <c r="C18" s="351" t="s">
        <v>156</v>
      </c>
      <c r="D18" s="398" t="s">
        <v>103</v>
      </c>
      <c r="E18" s="385" t="str">
        <f>IF(ngay1!U19&lt;&gt;"",ngay1!U19,"")</f>
        <v>-</v>
      </c>
      <c r="F18" s="386" t="str">
        <f>IF(ngay2!U19&lt;&gt;"",ngay2!U19,"")</f>
        <v>-</v>
      </c>
      <c r="G18" s="386" t="str">
        <f>IF(ngay3!U19&lt;&gt;"",ngay3!U19,"")</f>
        <v>-</v>
      </c>
      <c r="H18" s="386" t="str">
        <f>IF(ngay4!U19&lt;&gt;"",ngay4!U19,"")</f>
        <v>-</v>
      </c>
      <c r="I18" s="386" t="str">
        <f>IF(ngay5!U19&lt;&gt;"",ngay5!U19,"")</f>
        <v>-</v>
      </c>
      <c r="J18" s="386" t="str">
        <f>IF(ngay6!U19&lt;&gt;"",ngay6!U19,"")</f>
        <v>-</v>
      </c>
      <c r="K18" s="386" t="str">
        <f>IF(ngay7!U19&lt;&gt;"",ngay7!U19,"")</f>
        <v>-</v>
      </c>
      <c r="L18" s="386" t="str">
        <f>IF(ngay8!U19&lt;&gt;"",ngay8!U19,"")</f>
        <v>-</v>
      </c>
      <c r="M18" s="386" t="str">
        <f>IF(ngay9!U19&lt;&gt;"",ngay9!U19,"")</f>
        <v>-</v>
      </c>
      <c r="N18" s="387">
        <f>IF(ngay10!U19&lt;&gt;"",ngay10!U19,"")</f>
        <v>1.2</v>
      </c>
      <c r="O18" s="341" t="str">
        <f t="shared" si="6"/>
        <v/>
      </c>
      <c r="P18" s="340">
        <f t="shared" si="7"/>
        <v>1.2</v>
      </c>
      <c r="Q18" s="342">
        <f t="shared" si="8"/>
        <v>1.2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388" t="str">
        <f>IF(ngay1!U20&lt;&gt;"",ngay1!U20,"")</f>
        <v>-</v>
      </c>
      <c r="F19" s="389" t="str">
        <f>IF(ngay2!U20&lt;&gt;"",ngay2!U20,"")</f>
        <v>-</v>
      </c>
      <c r="G19" s="389" t="str">
        <f>IF(ngay3!U20&lt;&gt;"",ngay3!U20,"")</f>
        <v>-</v>
      </c>
      <c r="H19" s="389" t="str">
        <f>IF(ngay4!U20&lt;&gt;"",ngay4!U20,"")</f>
        <v>-</v>
      </c>
      <c r="I19" s="389" t="str">
        <f>IF(ngay5!U20&lt;&gt;"",ngay5!U20,"")</f>
        <v>-</v>
      </c>
      <c r="J19" s="389" t="str">
        <f>IF(ngay6!U20&lt;&gt;"",ngay6!U20,"")</f>
        <v>-</v>
      </c>
      <c r="K19" s="389" t="str">
        <f>IF(ngay7!U20&lt;&gt;"",ngay7!U20,"")</f>
        <v>-</v>
      </c>
      <c r="L19" s="389" t="str">
        <f>IF(ngay8!U20&lt;&gt;"",ngay8!U20,"")</f>
        <v>-</v>
      </c>
      <c r="M19" s="389" t="str">
        <f>IF(ngay9!U20&lt;&gt;"",ngay9!U20,"")</f>
        <v>-</v>
      </c>
      <c r="N19" s="390">
        <f>IF(ngay10!U20&lt;&gt;"",ngay10!U20,"")</f>
        <v>12.1</v>
      </c>
      <c r="O19" s="341" t="str">
        <f t="shared" si="6"/>
        <v/>
      </c>
      <c r="P19" s="340">
        <f t="shared" si="7"/>
        <v>12.1</v>
      </c>
      <c r="Q19" s="342">
        <f t="shared" si="8"/>
        <v>12.1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 t="str">
        <f>IF(ngay1!U21&lt;&gt;"",ngay1!U21,"")</f>
        <v>-</v>
      </c>
      <c r="F20" s="386" t="str">
        <f>IF(ngay2!U21&lt;&gt;"",ngay2!U21,"")</f>
        <v>-</v>
      </c>
      <c r="G20" s="386" t="str">
        <f>IF(ngay3!U21&lt;&gt;"",ngay3!U21,"")</f>
        <v>-</v>
      </c>
      <c r="H20" s="386" t="str">
        <f>IF(ngay4!U21&lt;&gt;"",ngay4!U21,"")</f>
        <v>-</v>
      </c>
      <c r="I20" s="386" t="str">
        <f>IF(ngay5!U21&lt;&gt;"",ngay5!U21,"")</f>
        <v>-</v>
      </c>
      <c r="J20" s="386" t="str">
        <f>IF(ngay6!U21&lt;&gt;"",ngay6!U21,"")</f>
        <v>-</v>
      </c>
      <c r="K20" s="386" t="str">
        <f>IF(ngay7!U21&lt;&gt;"",ngay7!U21,"")</f>
        <v>-</v>
      </c>
      <c r="L20" s="386" t="str">
        <f>IF(ngay8!U21&lt;&gt;"",ngay8!U21,"")</f>
        <v>-</v>
      </c>
      <c r="M20" s="386">
        <f>IF(ngay9!U21&lt;&gt;"",ngay9!U21,"")</f>
        <v>7.2</v>
      </c>
      <c r="N20" s="387" t="str">
        <f>IF(ngay10!U21&lt;&gt;"",ngay10!U21,"")</f>
        <v>-</v>
      </c>
      <c r="O20" s="349" t="str">
        <f t="shared" si="6"/>
        <v/>
      </c>
      <c r="P20" s="348">
        <f t="shared" si="7"/>
        <v>7.2</v>
      </c>
      <c r="Q20" s="350">
        <f t="shared" si="8"/>
        <v>7.2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 t="str">
        <f>IF(ngay1!U22&lt;&gt;"",ngay1!U22,"")</f>
        <v>-</v>
      </c>
      <c r="F21" s="386" t="str">
        <f>IF(ngay2!U22&lt;&gt;"",ngay2!U22,"")</f>
        <v>-</v>
      </c>
      <c r="G21" s="386" t="str">
        <f>IF(ngay3!U22&lt;&gt;"",ngay3!U22,"")</f>
        <v>-</v>
      </c>
      <c r="H21" s="386" t="str">
        <f>IF(ngay4!U22&lt;&gt;"",ngay4!U22,"")</f>
        <v>-</v>
      </c>
      <c r="I21" s="386" t="str">
        <f>IF(ngay5!U22&lt;&gt;"",ngay5!U22,"")</f>
        <v>-</v>
      </c>
      <c r="J21" s="386" t="str">
        <f>IF(ngay6!U22&lt;&gt;"",ngay6!U22,"")</f>
        <v>-</v>
      </c>
      <c r="K21" s="386" t="str">
        <f>IF(ngay7!U22&lt;&gt;"",ngay7!U22,"")</f>
        <v>-</v>
      </c>
      <c r="L21" s="386" t="str">
        <f>IF(ngay8!U22&lt;&gt;"",ngay8!U22,"")</f>
        <v>-</v>
      </c>
      <c r="M21" s="386" t="str">
        <f>IF(ngay9!U22&lt;&gt;"",ngay9!U22,"")</f>
        <v>-</v>
      </c>
      <c r="N21" s="387" t="str">
        <f>IF(ngay10!U22&lt;&gt;"",ngay10!U22,"")</f>
        <v>-</v>
      </c>
      <c r="O21" s="341" t="str">
        <f t="shared" si="6"/>
        <v/>
      </c>
      <c r="P21" s="340" t="str">
        <f t="shared" si="7"/>
        <v/>
      </c>
      <c r="Q21" s="342" t="str">
        <f t="shared" si="8"/>
        <v/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 t="str">
        <f>IF(ngay1!U23&lt;&gt;"",ngay1!U23,"")</f>
        <v>-</v>
      </c>
      <c r="F22" s="386" t="str">
        <f>IF(ngay2!U23&lt;&gt;"",ngay2!U23,"")</f>
        <v>-</v>
      </c>
      <c r="G22" s="386" t="str">
        <f>IF(ngay3!U23&lt;&gt;"",ngay3!U23,"")</f>
        <v>-</v>
      </c>
      <c r="H22" s="386" t="str">
        <f>IF(ngay4!U23&lt;&gt;"",ngay4!U23,"")</f>
        <v>-</v>
      </c>
      <c r="I22" s="386" t="str">
        <f>IF(ngay5!U23&lt;&gt;"",ngay5!U23,"")</f>
        <v>-</v>
      </c>
      <c r="J22" s="386" t="str">
        <f>IF(ngay6!U23&lt;&gt;"",ngay6!U23,"")</f>
        <v>-</v>
      </c>
      <c r="K22" s="386">
        <f>IF(ngay7!U23&lt;&gt;"",ngay7!U23,"")</f>
        <v>0.5</v>
      </c>
      <c r="L22" s="386" t="str">
        <f>IF(ngay8!U23&lt;&gt;"",ngay8!U23,"")</f>
        <v>-</v>
      </c>
      <c r="M22" s="386" t="str">
        <f>IF(ngay9!U23&lt;&gt;"",ngay9!U23,"")</f>
        <v>-</v>
      </c>
      <c r="N22" s="387" t="str">
        <f>IF(ngay10!U23&lt;&gt;"",ngay10!U23,"")</f>
        <v>-</v>
      </c>
      <c r="O22" s="341" t="str">
        <f t="shared" si="6"/>
        <v/>
      </c>
      <c r="P22" s="340">
        <f t="shared" si="7"/>
        <v>0.5</v>
      </c>
      <c r="Q22" s="342">
        <f t="shared" si="8"/>
        <v>0.5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 t="str">
        <f>IF(ngay1!U24&lt;&gt;"",ngay1!U24,"")</f>
        <v>-</v>
      </c>
      <c r="F23" s="386" t="str">
        <f>IF(ngay2!U24&lt;&gt;"",ngay2!U24,"")</f>
        <v>-</v>
      </c>
      <c r="G23" s="386" t="str">
        <f>IF(ngay3!U24&lt;&gt;"",ngay3!U24,"")</f>
        <v>-</v>
      </c>
      <c r="H23" s="386" t="str">
        <f>IF(ngay4!U24&lt;&gt;"",ngay4!U24,"")</f>
        <v>-</v>
      </c>
      <c r="I23" s="386" t="str">
        <f>IF(ngay5!U24&lt;&gt;"",ngay5!U24,"")</f>
        <v>-</v>
      </c>
      <c r="J23" s="386" t="str">
        <f>IF(ngay6!U24&lt;&gt;"",ngay6!U24,"")</f>
        <v>-</v>
      </c>
      <c r="K23" s="386" t="str">
        <f>IF(ngay7!U24&lt;&gt;"",ngay7!U24,"")</f>
        <v>-</v>
      </c>
      <c r="L23" s="386" t="str">
        <f>IF(ngay8!U24&lt;&gt;"",ngay8!U24,"")</f>
        <v>-</v>
      </c>
      <c r="M23" s="386" t="str">
        <f>IF(ngay9!U24&lt;&gt;"",ngay9!U24,"")</f>
        <v>-</v>
      </c>
      <c r="N23" s="387">
        <f>IF(ngay10!U24&lt;&gt;"",ngay10!U24,"")</f>
        <v>0.6</v>
      </c>
      <c r="O23" s="341" t="str">
        <f t="shared" si="6"/>
        <v/>
      </c>
      <c r="P23" s="340">
        <f t="shared" si="7"/>
        <v>0.6</v>
      </c>
      <c r="Q23" s="342">
        <f t="shared" si="8"/>
        <v>0.6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 t="str">
        <f>IF(ngay1!U25&lt;&gt;"",ngay1!U25,"")</f>
        <v>-</v>
      </c>
      <c r="F24" s="395" t="str">
        <f>IF(ngay2!U25&lt;&gt;"",ngay2!U25,"")</f>
        <v>-</v>
      </c>
      <c r="G24" s="395" t="str">
        <f>IF(ngay3!U25&lt;&gt;"",ngay3!U25,"")</f>
        <v>-</v>
      </c>
      <c r="H24" s="395" t="str">
        <f>IF(ngay4!U25&lt;&gt;"",ngay4!U25,"")</f>
        <v>-</v>
      </c>
      <c r="I24" s="395" t="str">
        <f>IF(ngay5!U25&lt;&gt;"",ngay5!U25,"")</f>
        <v>-</v>
      </c>
      <c r="J24" s="395" t="str">
        <f>IF(ngay6!U25&lt;&gt;"",ngay6!U25,"")</f>
        <v>-</v>
      </c>
      <c r="K24" s="395" t="str">
        <f>IF(ngay7!U25&lt;&gt;"",ngay7!U25,"")</f>
        <v>-</v>
      </c>
      <c r="L24" s="395" t="str">
        <f>IF(ngay8!U25&lt;&gt;"",ngay8!U25,"")</f>
        <v>-</v>
      </c>
      <c r="M24" s="395">
        <f>IF(ngay9!U25&lt;&gt;"",ngay9!U25,"")</f>
        <v>0.1</v>
      </c>
      <c r="N24" s="396" t="str">
        <f>IF(ngay10!U25&lt;&gt;"",ngay10!U25,"")</f>
        <v>-</v>
      </c>
      <c r="O24" s="346" t="str">
        <f t="shared" si="6"/>
        <v/>
      </c>
      <c r="P24" s="345">
        <f t="shared" si="7"/>
        <v>0.1</v>
      </c>
      <c r="Q24" s="347">
        <f t="shared" si="8"/>
        <v>0.1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Sầm Sơn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0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Tương Dương(Cưa Rào)</v>
      </c>
      <c r="H26" s="370"/>
      <c r="I26" s="371"/>
      <c r="N26" s="369"/>
      <c r="O26" s="369"/>
      <c r="P26" s="369">
        <f>IF(COUNT(P3:P24)=0,"",MIN(P3:P24))</f>
        <v>0.1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Kỳ Anh</v>
      </c>
      <c r="H27" s="370"/>
      <c r="I27" s="371"/>
      <c r="N27" s="369"/>
      <c r="O27" s="369"/>
      <c r="P27" s="369"/>
      <c r="Q27" s="369">
        <f>IF(COUNT(Q3:Q24)=0,"",MIN(Q3:Q24))</f>
        <v>0.1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Bái Thượng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3.4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Hồi Xuân</v>
      </c>
      <c r="H29" s="370"/>
      <c r="I29" s="371"/>
      <c r="N29" s="369"/>
      <c r="O29" s="369"/>
      <c r="P29" s="369">
        <f>IF(COUNT(P3:P24)=0,"",MAX(P3:P24))</f>
        <v>131.69999999999999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Hồi Xuân</v>
      </c>
      <c r="H30" s="370"/>
      <c r="I30" s="371"/>
      <c r="N30" s="369"/>
      <c r="O30" s="369"/>
      <c r="P30" s="369"/>
      <c r="Q30" s="369">
        <f>IF(COUNT(Q3:Q24)=0,"",MAX(Q3:Q24))</f>
        <v>134.80000000000001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88" right="0.26" top="0.56999999999999995" bottom="0.43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1"/>
  <sheetViews>
    <sheetView showGridLines="0" workbookViewId="0">
      <pane xSplit="4" ySplit="2" topLeftCell="E10" activePane="bottomRight" state="frozen"/>
      <selection activeCell="I38" sqref="I38"/>
      <selection pane="topRight" activeCell="I38" sqref="I38"/>
      <selection pane="bottomLeft" activeCell="I38" sqref="I38"/>
      <selection pane="bottomRight" activeCell="A3" sqref="A3:A24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248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11</v>
      </c>
      <c r="F2" s="320">
        <v>12</v>
      </c>
      <c r="G2" s="320">
        <v>13</v>
      </c>
      <c r="H2" s="320">
        <v>14</v>
      </c>
      <c r="I2" s="320">
        <v>15</v>
      </c>
      <c r="J2" s="320">
        <v>16</v>
      </c>
      <c r="K2" s="320">
        <v>17</v>
      </c>
      <c r="L2" s="320">
        <v>18</v>
      </c>
      <c r="M2" s="320">
        <v>19</v>
      </c>
      <c r="N2" s="320">
        <v>20</v>
      </c>
      <c r="O2" s="322" t="s">
        <v>209</v>
      </c>
      <c r="P2" s="322" t="s">
        <v>210</v>
      </c>
      <c r="Q2" s="323" t="s">
        <v>211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IF(ngay11!M4&lt;&gt;"",ngay11!M4,"")</f>
        <v>28.424999999999997</v>
      </c>
      <c r="F3" s="383">
        <f>IF(ngay12!M4&lt;&gt;"",ngay12!M4,"")</f>
        <v>29.875</v>
      </c>
      <c r="G3" s="383">
        <f>IF(ngay13!M4&lt;&gt;"",ngay13!M4,"")</f>
        <v>29.55</v>
      </c>
      <c r="H3" s="383">
        <f>IF(ngay14!M4&lt;&gt;"",ngay14!M4,"")</f>
        <v>29.85</v>
      </c>
      <c r="I3" s="383">
        <f>IF(ngay15!M4&lt;&gt;"",ngay15!M4,"")</f>
        <v>30.12857142857143</v>
      </c>
      <c r="J3" s="383">
        <f>IF(ngay16!M4&lt;&gt;"",ngay16!M4,"")</f>
        <v>29.85</v>
      </c>
      <c r="K3" s="383">
        <f>IF(ngay17!M4&lt;&gt;"",ngay17!M4,"")</f>
        <v>29.712499999999999</v>
      </c>
      <c r="L3" s="383">
        <f>IF(ngay18!M4&lt;&gt;"",ngay18!M4,"")</f>
        <v>28.775000000000002</v>
      </c>
      <c r="M3" s="383">
        <f>IF(ngay19!M4&lt;&gt;"",ngay19!M4,"")</f>
        <v>27.225000000000001</v>
      </c>
      <c r="N3" s="384">
        <f>IF(ngay20!M4&lt;&gt;"",ngay20!M4,"")</f>
        <v>27.549999999999997</v>
      </c>
      <c r="O3" s="358">
        <f t="shared" ref="O3:O24" si="0">IF(COUNT(E3:I3)=0,"",AVERAGE(E3:I3))</f>
        <v>29.565714285714286</v>
      </c>
      <c r="P3" s="357">
        <f t="shared" ref="P3:P24" si="1">IF(COUNT(J3:N3)=0,"",AVERAGE(J3:N3))</f>
        <v>28.622500000000002</v>
      </c>
      <c r="Q3" s="359">
        <f t="shared" ref="Q3:Q24" si="2">IF(COUNT(E3:N3)=0,"",AVERAGE(E3:N3))</f>
        <v>29.094107142857144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IF(ngay11!M5&lt;&gt;"",ngay11!M5,"")</f>
        <v>30.5</v>
      </c>
      <c r="F4" s="386">
        <f>IF(ngay12!M5&lt;&gt;"",ngay12!M5,"")</f>
        <v>30.674999999999997</v>
      </c>
      <c r="G4" s="386">
        <f>IF(ngay13!M5&lt;&gt;"",ngay13!M5,"")</f>
        <v>31.225000000000001</v>
      </c>
      <c r="H4" s="386">
        <f>IF(ngay14!M5&lt;&gt;"",ngay14!M5,"")</f>
        <v>29.674999999999997</v>
      </c>
      <c r="I4" s="386">
        <f>IF(ngay15!M5&lt;&gt;"",ngay15!M5,"")</f>
        <v>29.375</v>
      </c>
      <c r="J4" s="386">
        <f>IF(ngay16!M5&lt;&gt;"",ngay16!M5,"")</f>
        <v>31.000000000000004</v>
      </c>
      <c r="K4" s="386">
        <f>IF(ngay17!M5&lt;&gt;"",ngay17!M5,"")</f>
        <v>31.475000000000001</v>
      </c>
      <c r="L4" s="386">
        <f>IF(ngay18!M5&lt;&gt;"",ngay18!M5,"")</f>
        <v>30.475000000000001</v>
      </c>
      <c r="M4" s="386">
        <f>IF(ngay19!M5&lt;&gt;"",ngay19!M5,"")</f>
        <v>27.625</v>
      </c>
      <c r="N4" s="387">
        <f>IF(ngay20!M5&lt;&gt;"",ngay20!M5,"")</f>
        <v>27.800000000000004</v>
      </c>
      <c r="O4" s="341">
        <f t="shared" si="0"/>
        <v>30.29</v>
      </c>
      <c r="P4" s="340">
        <f t="shared" si="1"/>
        <v>29.675000000000004</v>
      </c>
      <c r="Q4" s="342">
        <f t="shared" si="2"/>
        <v>29.982499999999998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IF(ngay11!M6&lt;&gt;"",ngay11!M6,"")</f>
        <v>31.175000000000001</v>
      </c>
      <c r="F5" s="386">
        <f>IF(ngay12!M6&lt;&gt;"",ngay12!M6,"")</f>
        <v>31.424999999999997</v>
      </c>
      <c r="G5" s="386">
        <f>IF(ngay13!M6&lt;&gt;"",ngay13!M6,"")</f>
        <v>31.749999999999996</v>
      </c>
      <c r="H5" s="386">
        <f>IF(ngay14!M6&lt;&gt;"",ngay14!M6,"")</f>
        <v>31.25</v>
      </c>
      <c r="I5" s="386">
        <f>IF(ngay15!M6&lt;&gt;"",ngay15!M6,"")</f>
        <v>30.799999999999997</v>
      </c>
      <c r="J5" s="386">
        <f>IF(ngay16!M6&lt;&gt;"",ngay16!M6,"")</f>
        <v>31.25</v>
      </c>
      <c r="K5" s="386">
        <f>IF(ngay17!M6&lt;&gt;"",ngay17!M6,"")</f>
        <v>32.9</v>
      </c>
      <c r="L5" s="386">
        <f>IF(ngay18!M6&lt;&gt;"",ngay18!M6,"")</f>
        <v>32.225000000000001</v>
      </c>
      <c r="M5" s="386">
        <f>IF(ngay19!M6&lt;&gt;"",ngay19!M6,"")</f>
        <v>28.700000000000003</v>
      </c>
      <c r="N5" s="387">
        <f>IF(ngay20!M6&lt;&gt;"",ngay20!M6,"")</f>
        <v>28.425000000000001</v>
      </c>
      <c r="O5" s="341">
        <f t="shared" si="0"/>
        <v>31.279999999999994</v>
      </c>
      <c r="P5" s="340">
        <f t="shared" si="1"/>
        <v>30.7</v>
      </c>
      <c r="Q5" s="342">
        <f t="shared" si="2"/>
        <v>30.99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IF(ngay11!M7&lt;&gt;"",ngay11!M7,"")</f>
        <v>29.874999999999996</v>
      </c>
      <c r="F6" s="386">
        <f>IF(ngay12!M7&lt;&gt;"",ngay12!M7,"")</f>
        <v>30.625</v>
      </c>
      <c r="G6" s="386">
        <f>IF(ngay13!M7&lt;&gt;"",ngay13!M7,"")</f>
        <v>30.9</v>
      </c>
      <c r="H6" s="386">
        <f>IF(ngay14!M7&lt;&gt;"",ngay14!M7,"")</f>
        <v>29.2</v>
      </c>
      <c r="I6" s="386">
        <f>IF(ngay15!M7&lt;&gt;"",ngay15!M7,"")</f>
        <v>28.650000000000002</v>
      </c>
      <c r="J6" s="386">
        <f>IF(ngay16!M7&lt;&gt;"",ngay16!M7,"")</f>
        <v>30.725000000000001</v>
      </c>
      <c r="K6" s="386">
        <f>IF(ngay17!M7&lt;&gt;"",ngay17!M7,"")</f>
        <v>31.325000000000003</v>
      </c>
      <c r="L6" s="386">
        <f>IF(ngay18!M7&lt;&gt;"",ngay18!M7,"")</f>
        <v>30.6</v>
      </c>
      <c r="M6" s="386">
        <f>IF(ngay19!M7&lt;&gt;"",ngay19!M7,"")</f>
        <v>28.424999999999997</v>
      </c>
      <c r="N6" s="387">
        <f>IF(ngay20!M7&lt;&gt;"",ngay20!M7,"")</f>
        <v>27.799999999999997</v>
      </c>
      <c r="O6" s="341">
        <f t="shared" si="0"/>
        <v>29.85</v>
      </c>
      <c r="P6" s="340">
        <f t="shared" si="1"/>
        <v>29.774999999999999</v>
      </c>
      <c r="Q6" s="342">
        <f t="shared" si="2"/>
        <v>29.8125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IF(ngay11!M8&lt;&gt;"",ngay11!M8,"")</f>
        <v>31.262500000000003</v>
      </c>
      <c r="F7" s="386">
        <f>IF(ngay12!M8&lt;&gt;"",ngay12!M8,"")</f>
        <v>31.462500000000002</v>
      </c>
      <c r="G7" s="386">
        <f>IF(ngay13!M8&lt;&gt;"",ngay13!M8,"")</f>
        <v>31.262499999999996</v>
      </c>
      <c r="H7" s="386">
        <f>IF(ngay14!M8&lt;&gt;"",ngay14!M8,"")</f>
        <v>31.312499999999996</v>
      </c>
      <c r="I7" s="386">
        <f>IF(ngay15!M8&lt;&gt;"",ngay15!M8,"")</f>
        <v>30.571428571428573</v>
      </c>
      <c r="J7" s="386">
        <f>IF(ngay16!M8&lt;&gt;"",ngay16!M8,"")</f>
        <v>31.037500000000001</v>
      </c>
      <c r="K7" s="386">
        <f>IF(ngay17!M8&lt;&gt;"",ngay17!M8,"")</f>
        <v>32.4375</v>
      </c>
      <c r="L7" s="386">
        <f>IF(ngay18!M8&lt;&gt;"",ngay18!M8,"")</f>
        <v>32.050000000000004</v>
      </c>
      <c r="M7" s="386">
        <f>IF(ngay19!M8&lt;&gt;"",ngay19!M8,"")</f>
        <v>28.174999999999997</v>
      </c>
      <c r="N7" s="387">
        <f>IF(ngay20!M8&lt;&gt;"",ngay20!M8,"")</f>
        <v>28.287500000000001</v>
      </c>
      <c r="O7" s="341">
        <f t="shared" si="0"/>
        <v>31.17428571428572</v>
      </c>
      <c r="P7" s="340">
        <f t="shared" si="1"/>
        <v>30.397500000000001</v>
      </c>
      <c r="Q7" s="342">
        <f t="shared" si="2"/>
        <v>30.785892857142862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IF(ngay11!M9&lt;&gt;"",ngay11!M9,"")</f>
        <v>29.574999999999999</v>
      </c>
      <c r="F8" s="386">
        <f>IF(ngay12!M9&lt;&gt;"",ngay12!M9,"")</f>
        <v>30.450000000000003</v>
      </c>
      <c r="G8" s="386">
        <f>IF(ngay13!M9&lt;&gt;"",ngay13!M9,"")</f>
        <v>30.65</v>
      </c>
      <c r="H8" s="386">
        <f>IF(ngay14!M9&lt;&gt;"",ngay14!M9,"")</f>
        <v>29.65</v>
      </c>
      <c r="I8" s="386">
        <f>IF(ngay15!M9&lt;&gt;"",ngay15!M9,"")</f>
        <v>28.574999999999999</v>
      </c>
      <c r="J8" s="386">
        <f>IF(ngay16!M9&lt;&gt;"",ngay16!M9,"")</f>
        <v>29.7</v>
      </c>
      <c r="K8" s="386">
        <f>IF(ngay17!M9&lt;&gt;"",ngay17!M9,"")</f>
        <v>30.824999999999996</v>
      </c>
      <c r="L8" s="386">
        <f>IF(ngay18!M9&lt;&gt;"",ngay18!M9,"")</f>
        <v>30.549999999999997</v>
      </c>
      <c r="M8" s="386">
        <f>IF(ngay19!M9&lt;&gt;"",ngay19!M9,"")</f>
        <v>27.375</v>
      </c>
      <c r="N8" s="387">
        <f>IF(ngay20!M9&lt;&gt;"",ngay20!M9,"")</f>
        <v>27.825000000000003</v>
      </c>
      <c r="O8" s="341">
        <f t="shared" si="0"/>
        <v>29.78</v>
      </c>
      <c r="P8" s="340">
        <f t="shared" si="1"/>
        <v>29.254999999999995</v>
      </c>
      <c r="Q8" s="342">
        <f t="shared" si="2"/>
        <v>29.517499999999995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IF(ngay11!M10&lt;&gt;"",ngay11!M10,"")</f>
        <v>31.174999999999997</v>
      </c>
      <c r="F9" s="386">
        <f>IF(ngay12!M10&lt;&gt;"",ngay12!M10,"")</f>
        <v>31.95</v>
      </c>
      <c r="G9" s="386">
        <f>IF(ngay13!M10&lt;&gt;"",ngay13!M10,"")</f>
        <v>32.075000000000003</v>
      </c>
      <c r="H9" s="386">
        <f>IF(ngay14!M10&lt;&gt;"",ngay14!M10,"")</f>
        <v>31.3</v>
      </c>
      <c r="I9" s="386">
        <f>IF(ngay15!M10&lt;&gt;"",ngay15!M10,"")</f>
        <v>30.549999999999997</v>
      </c>
      <c r="J9" s="386">
        <f>IF(ngay16!M10&lt;&gt;"",ngay16!M10,"")</f>
        <v>30.975000000000001</v>
      </c>
      <c r="K9" s="386">
        <f>IF(ngay17!M10&lt;&gt;"",ngay17!M10,"")</f>
        <v>32.5</v>
      </c>
      <c r="L9" s="386">
        <f>IF(ngay18!M10&lt;&gt;"",ngay18!M10,"")</f>
        <v>32.450000000000003</v>
      </c>
      <c r="M9" s="386">
        <f>IF(ngay19!M10&lt;&gt;"",ngay19!M10,"")</f>
        <v>28.975000000000001</v>
      </c>
      <c r="N9" s="387">
        <f>IF(ngay20!M10&lt;&gt;"",ngay20!M10,"")</f>
        <v>28.45</v>
      </c>
      <c r="O9" s="341">
        <f t="shared" si="0"/>
        <v>31.410000000000004</v>
      </c>
      <c r="P9" s="340">
        <f t="shared" si="1"/>
        <v>30.669999999999998</v>
      </c>
      <c r="Q9" s="342">
        <f t="shared" si="2"/>
        <v>31.040000000000003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8">
        <f>IF(ngay11!M11&lt;&gt;"",ngay11!M11,"")</f>
        <v>30.974999999999998</v>
      </c>
      <c r="F10" s="389">
        <f>IF(ngay12!M11&lt;&gt;"",ngay12!M11,"")</f>
        <v>31.074999999999996</v>
      </c>
      <c r="G10" s="389">
        <f>IF(ngay13!M11&lt;&gt;"",ngay13!M11,"")</f>
        <v>31.25</v>
      </c>
      <c r="H10" s="389">
        <f>IF(ngay14!M11&lt;&gt;"",ngay14!M11,"")</f>
        <v>30.75</v>
      </c>
      <c r="I10" s="389">
        <f>IF(ngay15!M11&lt;&gt;"",ngay15!M11,"")</f>
        <v>30.825000000000003</v>
      </c>
      <c r="J10" s="389">
        <f>IF(ngay16!M11&lt;&gt;"",ngay16!M11,"")</f>
        <v>31.524999999999999</v>
      </c>
      <c r="K10" s="389">
        <f>IF(ngay17!M11&lt;&gt;"",ngay17!M11,"")</f>
        <v>32.4</v>
      </c>
      <c r="L10" s="389">
        <f>IF(ngay18!M11&lt;&gt;"",ngay18!M11,"")</f>
        <v>31.4</v>
      </c>
      <c r="M10" s="389">
        <f>IF(ngay19!M11&lt;&gt;"",ngay19!M11,"")</f>
        <v>27.975000000000001</v>
      </c>
      <c r="N10" s="390">
        <f>IF(ngay20!M11&lt;&gt;"",ngay20!M11,"")</f>
        <v>28.274999999999999</v>
      </c>
      <c r="O10" s="377">
        <f t="shared" ref="O10" si="3">IF(COUNT(E10:I10)=0,"",AVERAGE(E10:I10))</f>
        <v>30.975000000000001</v>
      </c>
      <c r="P10" s="378">
        <f t="shared" ref="P10" si="4">IF(COUNT(J10:N10)=0,"",AVERAGE(J10:N10))</f>
        <v>30.314999999999998</v>
      </c>
      <c r="Q10" s="380">
        <f t="shared" ref="Q10" si="5">IF(COUNT(E10:N10)=0,"",AVERAGE(E10:N10))</f>
        <v>30.645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IF(ngay11!M12&lt;&gt;"",ngay11!M12,"")</f>
        <v>29.2</v>
      </c>
      <c r="F11" s="392">
        <f>IF(ngay12!M12&lt;&gt;"",ngay12!M12,"")</f>
        <v>29.799999999999997</v>
      </c>
      <c r="G11" s="392">
        <f>IF(ngay13!M12&lt;&gt;"",ngay13!M12,"")</f>
        <v>30.024999999999999</v>
      </c>
      <c r="H11" s="392">
        <f>IF(ngay14!M12&lt;&gt;"",ngay14!M12,"")</f>
        <v>28.9</v>
      </c>
      <c r="I11" s="392">
        <f>IF(ngay15!M12&lt;&gt;"",ngay15!M12,"")</f>
        <v>28.150000000000002</v>
      </c>
      <c r="J11" s="392">
        <f>IF(ngay16!M12&lt;&gt;"",ngay16!M12,"")</f>
        <v>28.975000000000001</v>
      </c>
      <c r="K11" s="392">
        <f>IF(ngay17!M12&lt;&gt;"",ngay17!M12,"")</f>
        <v>30.25</v>
      </c>
      <c r="L11" s="392">
        <f>IF(ngay18!M12&lt;&gt;"",ngay18!M12,"")</f>
        <v>28.150000000000002</v>
      </c>
      <c r="M11" s="392">
        <f>IF(ngay19!M12&lt;&gt;"",ngay19!M12,"")</f>
        <v>27.174999999999997</v>
      </c>
      <c r="N11" s="393">
        <f>IF(ngay20!M12&lt;&gt;"",ngay20!M12,"")</f>
        <v>27.6</v>
      </c>
      <c r="O11" s="341">
        <f t="shared" si="0"/>
        <v>29.215000000000003</v>
      </c>
      <c r="P11" s="340">
        <f t="shared" si="1"/>
        <v>28.43</v>
      </c>
      <c r="Q11" s="342">
        <f t="shared" si="2"/>
        <v>28.822500000000002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IF(ngay11!M13&lt;&gt;"",ngay11!M13,"")</f>
        <v>29.612500000000004</v>
      </c>
      <c r="F12" s="386">
        <f>IF(ngay12!M13&lt;&gt;"",ngay12!M13,"")</f>
        <v>28.925000000000001</v>
      </c>
      <c r="G12" s="386">
        <f>IF(ngay13!M13&lt;&gt;"",ngay13!M13,"")</f>
        <v>27.924999999999997</v>
      </c>
      <c r="H12" s="386">
        <f>IF(ngay14!M13&lt;&gt;"",ngay14!M13,"")</f>
        <v>28.887499999999999</v>
      </c>
      <c r="I12" s="386">
        <f>IF(ngay15!M13&lt;&gt;"",ngay15!M13,"")</f>
        <v>29.814285714285713</v>
      </c>
      <c r="J12" s="386">
        <f>IF(ngay16!M13&lt;&gt;"",ngay16!M13,"")</f>
        <v>28.312499999999993</v>
      </c>
      <c r="K12" s="386">
        <f>IF(ngay17!M13&lt;&gt;"",ngay17!M13,"")</f>
        <v>29.262499999999999</v>
      </c>
      <c r="L12" s="386">
        <f>IF(ngay18!M13&lt;&gt;"",ngay18!M13,"")</f>
        <v>30.925000000000001</v>
      </c>
      <c r="M12" s="386">
        <f>IF(ngay19!M13&lt;&gt;"",ngay19!M13,"")</f>
        <v>29.125</v>
      </c>
      <c r="N12" s="387">
        <f>IF(ngay20!M13&lt;&gt;"",ngay20!M13,"")</f>
        <v>27.962499999999999</v>
      </c>
      <c r="O12" s="341">
        <f t="shared" si="0"/>
        <v>29.032857142857143</v>
      </c>
      <c r="P12" s="340">
        <f t="shared" si="1"/>
        <v>29.117499999999996</v>
      </c>
      <c r="Q12" s="342">
        <f t="shared" si="2"/>
        <v>29.07517857142857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IF(ngay11!M14&lt;&gt;"",ngay11!M14,"")</f>
        <v>29.324999999999999</v>
      </c>
      <c r="F13" s="386">
        <f>IF(ngay12!M14&lt;&gt;"",ngay12!M14,"")</f>
        <v>30.274999999999999</v>
      </c>
      <c r="G13" s="386">
        <f>IF(ngay13!M14&lt;&gt;"",ngay13!M14,"")</f>
        <v>29.974999999999998</v>
      </c>
      <c r="H13" s="386">
        <f>IF(ngay14!M14&lt;&gt;"",ngay14!M14,"")</f>
        <v>29.425000000000001</v>
      </c>
      <c r="I13" s="386">
        <f>IF(ngay15!M14&lt;&gt;"",ngay15!M14,"")</f>
        <v>28.65</v>
      </c>
      <c r="J13" s="386">
        <f>IF(ngay16!M14&lt;&gt;"",ngay16!M14,"")</f>
        <v>28.35</v>
      </c>
      <c r="K13" s="386">
        <f>IF(ngay17!M14&lt;&gt;"",ngay17!M14,"")</f>
        <v>30.3</v>
      </c>
      <c r="L13" s="386">
        <f>IF(ngay18!M14&lt;&gt;"",ngay18!M14,"")</f>
        <v>29.75</v>
      </c>
      <c r="M13" s="386">
        <f>IF(ngay19!M14&lt;&gt;"",ngay19!M14,"")</f>
        <v>27.65</v>
      </c>
      <c r="N13" s="387">
        <f>IF(ngay20!M14&lt;&gt;"",ngay20!M14,"")</f>
        <v>28.325000000000003</v>
      </c>
      <c r="O13" s="341">
        <f t="shared" si="0"/>
        <v>29.529999999999994</v>
      </c>
      <c r="P13" s="340">
        <f t="shared" si="1"/>
        <v>28.875</v>
      </c>
      <c r="Q13" s="342">
        <f t="shared" si="2"/>
        <v>29.202499999999997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IF(ngay11!M15&lt;&gt;"",ngay11!M15,"")</f>
        <v>29.274999999999999</v>
      </c>
      <c r="F14" s="386">
        <f>IF(ngay12!M15&lt;&gt;"",ngay12!M15,"")</f>
        <v>30.474999999999998</v>
      </c>
      <c r="G14" s="386">
        <f>IF(ngay13!M15&lt;&gt;"",ngay13!M15,"")</f>
        <v>30.15</v>
      </c>
      <c r="H14" s="386">
        <f>IF(ngay14!M15&lt;&gt;"",ngay14!M15,"")</f>
        <v>29.125000000000004</v>
      </c>
      <c r="I14" s="386">
        <f>IF(ngay15!M15&lt;&gt;"",ngay15!M15,"")</f>
        <v>28.1</v>
      </c>
      <c r="J14" s="386">
        <f>IF(ngay16!M15&lt;&gt;"",ngay16!M15,"")</f>
        <v>27.15</v>
      </c>
      <c r="K14" s="386">
        <f>IF(ngay17!M15&lt;&gt;"",ngay17!M15,"")</f>
        <v>30.075000000000003</v>
      </c>
      <c r="L14" s="386">
        <f>IF(ngay18!M15&lt;&gt;"",ngay18!M15,"")</f>
        <v>29.700000000000003</v>
      </c>
      <c r="M14" s="386">
        <f>IF(ngay19!M15&lt;&gt;"",ngay19!M15,"")</f>
        <v>27.449999999999996</v>
      </c>
      <c r="N14" s="387">
        <f>IF(ngay20!M15&lt;&gt;"",ngay20!M15,"")</f>
        <v>27.349999999999998</v>
      </c>
      <c r="O14" s="341">
        <f t="shared" si="0"/>
        <v>29.425000000000001</v>
      </c>
      <c r="P14" s="340">
        <f t="shared" si="1"/>
        <v>28.344999999999999</v>
      </c>
      <c r="Q14" s="342">
        <f t="shared" si="2"/>
        <v>28.885000000000002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IF(ngay11!M16&lt;&gt;"",ngay11!M16,"")</f>
        <v>30.875</v>
      </c>
      <c r="F15" s="386">
        <f>IF(ngay12!M16&lt;&gt;"",ngay12!M16,"")</f>
        <v>31.55</v>
      </c>
      <c r="G15" s="386">
        <f>IF(ngay13!M16&lt;&gt;"",ngay13!M16,"")</f>
        <v>30.4</v>
      </c>
      <c r="H15" s="386">
        <f>IF(ngay14!M16&lt;&gt;"",ngay14!M16,"")</f>
        <v>30.95</v>
      </c>
      <c r="I15" s="386">
        <f>IF(ngay15!M16&lt;&gt;"",ngay15!M16,"")</f>
        <v>29.750000000000004</v>
      </c>
      <c r="J15" s="386">
        <f>IF(ngay16!M16&lt;&gt;"",ngay16!M16,"")</f>
        <v>29.5</v>
      </c>
      <c r="K15" s="386">
        <f>IF(ngay17!M16&lt;&gt;"",ngay17!M16,"")</f>
        <v>30.375</v>
      </c>
      <c r="L15" s="386">
        <f>IF(ngay18!M16&lt;&gt;"",ngay18!M16,"")</f>
        <v>31.375</v>
      </c>
      <c r="M15" s="386">
        <f>IF(ngay19!M16&lt;&gt;"",ngay19!M16,"")</f>
        <v>28.25</v>
      </c>
      <c r="N15" s="387">
        <f>IF(ngay20!M16&lt;&gt;"",ngay20!M16,"")</f>
        <v>28.75</v>
      </c>
      <c r="O15" s="341">
        <f t="shared" si="0"/>
        <v>30.705000000000002</v>
      </c>
      <c r="P15" s="340">
        <f t="shared" si="1"/>
        <v>29.65</v>
      </c>
      <c r="Q15" s="342">
        <f t="shared" si="2"/>
        <v>30.177499999999998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IF(ngay11!M17&lt;&gt;"",ngay11!M17,"")</f>
        <v>31.162500000000001</v>
      </c>
      <c r="F16" s="386">
        <f>IF(ngay12!M17&lt;&gt;"",ngay12!M17,"")</f>
        <v>31.262499999999999</v>
      </c>
      <c r="G16" s="386">
        <f>IF(ngay13!M17&lt;&gt;"",ngay13!M17,"")</f>
        <v>32.450000000000003</v>
      </c>
      <c r="H16" s="386">
        <f>IF(ngay14!M17&lt;&gt;"",ngay14!M17,"")</f>
        <v>31.712500000000002</v>
      </c>
      <c r="I16" s="386">
        <f>IF(ngay15!M17&lt;&gt;"",ngay15!M17,"")</f>
        <v>30.885714285714283</v>
      </c>
      <c r="J16" s="386">
        <f>IF(ngay16!M17&lt;&gt;"",ngay16!M17,"")</f>
        <v>29.537500000000001</v>
      </c>
      <c r="K16" s="386">
        <f>IF(ngay17!M17&lt;&gt;"",ngay17!M17,"")</f>
        <v>31.262500000000003</v>
      </c>
      <c r="L16" s="386">
        <f>IF(ngay18!M17&lt;&gt;"",ngay18!M17,"")</f>
        <v>31.762500000000003</v>
      </c>
      <c r="M16" s="386">
        <f>IF(ngay19!M17&lt;&gt;"",ngay19!M17,"")</f>
        <v>28.3</v>
      </c>
      <c r="N16" s="387">
        <f>IF(ngay20!M17&lt;&gt;"",ngay20!M17,"")</f>
        <v>28.762499999999996</v>
      </c>
      <c r="O16" s="341">
        <f t="shared" si="0"/>
        <v>31.494642857142857</v>
      </c>
      <c r="P16" s="340">
        <f t="shared" si="1"/>
        <v>29.925000000000001</v>
      </c>
      <c r="Q16" s="342">
        <f t="shared" si="2"/>
        <v>30.709821428571427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IF(ngay11!M18&lt;&gt;"",ngay11!M18,"")</f>
        <v>30.75</v>
      </c>
      <c r="F17" s="386">
        <f>IF(ngay12!M18&lt;&gt;"",ngay12!M18,"")</f>
        <v>31.9</v>
      </c>
      <c r="G17" s="386">
        <f>IF(ngay13!M18&lt;&gt;"",ngay13!M18,"")</f>
        <v>31.475000000000001</v>
      </c>
      <c r="H17" s="386">
        <f>IF(ngay14!M18&lt;&gt;"",ngay14!M18,"")</f>
        <v>31.65</v>
      </c>
      <c r="I17" s="386">
        <f>IF(ngay15!M18&lt;&gt;"",ngay15!M18,"")</f>
        <v>30.199999999999996</v>
      </c>
      <c r="J17" s="386">
        <f>IF(ngay16!M18&lt;&gt;"",ngay16!M18,"")</f>
        <v>29.3</v>
      </c>
      <c r="K17" s="386">
        <f>IF(ngay17!M18&lt;&gt;"",ngay17!M18,"")</f>
        <v>30.75</v>
      </c>
      <c r="L17" s="386">
        <f>IF(ngay18!M18&lt;&gt;"",ngay18!M18,"")</f>
        <v>31.825000000000003</v>
      </c>
      <c r="M17" s="386">
        <f>IF(ngay19!M18&lt;&gt;"",ngay19!M18,"")</f>
        <v>27.75</v>
      </c>
      <c r="N17" s="387">
        <f>IF(ngay20!M18&lt;&gt;"",ngay20!M18,"")</f>
        <v>27.824999999999999</v>
      </c>
      <c r="O17" s="341">
        <f t="shared" si="0"/>
        <v>31.195</v>
      </c>
      <c r="P17" s="340">
        <f t="shared" si="1"/>
        <v>29.49</v>
      </c>
      <c r="Q17" s="342">
        <f t="shared" si="2"/>
        <v>30.342500000000001</v>
      </c>
    </row>
    <row r="18" spans="1:19" ht="15" customHeight="1">
      <c r="A18" s="324">
        <v>16</v>
      </c>
      <c r="B18" s="503"/>
      <c r="C18" s="330" t="s">
        <v>156</v>
      </c>
      <c r="D18" s="401" t="s">
        <v>103</v>
      </c>
      <c r="E18" s="385">
        <f>IF(ngay11!M19&lt;&gt;"",ngay11!M19,"")</f>
        <v>30.549999999999997</v>
      </c>
      <c r="F18" s="386">
        <f>IF(ngay12!M19&lt;&gt;"",ngay12!M19,"")</f>
        <v>30.975000000000001</v>
      </c>
      <c r="G18" s="386">
        <f>IF(ngay13!M19&lt;&gt;"",ngay13!M19,"")</f>
        <v>32.037499999999994</v>
      </c>
      <c r="H18" s="386">
        <f>IF(ngay14!M19&lt;&gt;"",ngay14!M19,"")</f>
        <v>31.262499999999999</v>
      </c>
      <c r="I18" s="386">
        <f>IF(ngay15!M19&lt;&gt;"",ngay15!M19,"")</f>
        <v>30.914285714285715</v>
      </c>
      <c r="J18" s="386">
        <f>IF(ngay16!M19&lt;&gt;"",ngay16!M19,"")</f>
        <v>29</v>
      </c>
      <c r="K18" s="386">
        <f>IF(ngay17!M19&lt;&gt;"",ngay17!M19,"")</f>
        <v>29.225000000000001</v>
      </c>
      <c r="L18" s="386">
        <f>IF(ngay18!M19&lt;&gt;"",ngay18!M19,"")</f>
        <v>30.887499999999996</v>
      </c>
      <c r="M18" s="386">
        <f>IF(ngay19!M19&lt;&gt;"",ngay19!M19,"")</f>
        <v>29.012499999999999</v>
      </c>
      <c r="N18" s="387">
        <f>IF(ngay20!M19&lt;&gt;"",ngay20!M19,"")</f>
        <v>28.487500000000001</v>
      </c>
      <c r="O18" s="341">
        <f t="shared" si="0"/>
        <v>31.147857142857145</v>
      </c>
      <c r="P18" s="340">
        <f t="shared" si="1"/>
        <v>29.322500000000002</v>
      </c>
      <c r="Q18" s="342">
        <f t="shared" si="2"/>
        <v>30.23517857142857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388">
        <f>IF(ngay11!M20&lt;&gt;"",ngay11!M20,"")</f>
        <v>31.737499999999997</v>
      </c>
      <c r="F19" s="389">
        <f>IF(ngay12!M20&lt;&gt;"",ngay12!M20,"")</f>
        <v>32.875</v>
      </c>
      <c r="G19" s="389">
        <f>IF(ngay13!M20&lt;&gt;"",ngay13!M20,"")</f>
        <v>33.700000000000003</v>
      </c>
      <c r="H19" s="389">
        <f>IF(ngay14!M20&lt;&gt;"",ngay14!M20,"")</f>
        <v>32.987499999999997</v>
      </c>
      <c r="I19" s="389">
        <f>IF(ngay15!M20&lt;&gt;"",ngay15!M20,"")</f>
        <v>32.185714285714283</v>
      </c>
      <c r="J19" s="389">
        <f>IF(ngay16!M20&lt;&gt;"",ngay16!M20,"")</f>
        <v>29.8125</v>
      </c>
      <c r="K19" s="389">
        <f>IF(ngay17!M20&lt;&gt;"",ngay17!M20,"")</f>
        <v>30.15</v>
      </c>
      <c r="L19" s="389">
        <f>IF(ngay18!M20&lt;&gt;"",ngay18!M20,"")</f>
        <v>31.475000000000001</v>
      </c>
      <c r="M19" s="389">
        <f>IF(ngay19!M20&lt;&gt;"",ngay19!M20,"")</f>
        <v>29.225000000000001</v>
      </c>
      <c r="N19" s="390">
        <f>IF(ngay20!M20&lt;&gt;"",ngay20!M20,"")</f>
        <v>28.687500000000004</v>
      </c>
      <c r="O19" s="341">
        <f t="shared" si="0"/>
        <v>32.697142857142858</v>
      </c>
      <c r="P19" s="340">
        <f t="shared" si="1"/>
        <v>29.869999999999997</v>
      </c>
      <c r="Q19" s="342">
        <f t="shared" si="2"/>
        <v>31.283571428571427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>
        <f>IF(ngay11!M21&lt;&gt;"",ngay11!M21,"")</f>
        <v>32</v>
      </c>
      <c r="F20" s="392">
        <f>IF(ngay12!M21&lt;&gt;"",ngay12!M21,"")</f>
        <v>32.612500000000004</v>
      </c>
      <c r="G20" s="392">
        <f>IF(ngay13!M21&lt;&gt;"",ngay13!M21,"")</f>
        <v>33.25</v>
      </c>
      <c r="H20" s="392">
        <f>IF(ngay14!M21&lt;&gt;"",ngay14!M21,"")</f>
        <v>33.950000000000003</v>
      </c>
      <c r="I20" s="392">
        <f>IF(ngay15!M21&lt;&gt;"",ngay15!M21,"")</f>
        <v>31.171428571428571</v>
      </c>
      <c r="J20" s="392">
        <f>IF(ngay16!M21&lt;&gt;"",ngay16!M21,"")</f>
        <v>28.7</v>
      </c>
      <c r="K20" s="392">
        <f>IF(ngay17!M21&lt;&gt;"",ngay17!M21,"")</f>
        <v>30.0625</v>
      </c>
      <c r="L20" s="392">
        <f>IF(ngay18!M21&lt;&gt;"",ngay18!M21,"")</f>
        <v>32.212500000000006</v>
      </c>
      <c r="M20" s="392">
        <f>IF(ngay19!M21&lt;&gt;"",ngay19!M21,"")</f>
        <v>28.924999999999997</v>
      </c>
      <c r="N20" s="393">
        <f>IF(ngay20!M21&lt;&gt;"",ngay20!M21,"")</f>
        <v>28.5</v>
      </c>
      <c r="O20" s="349">
        <f t="shared" si="0"/>
        <v>32.596785714285716</v>
      </c>
      <c r="P20" s="348">
        <f t="shared" si="1"/>
        <v>29.68</v>
      </c>
      <c r="Q20" s="350">
        <f t="shared" si="2"/>
        <v>31.138392857142854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IF(ngay11!M22&lt;&gt;"",ngay11!M22,"")</f>
        <v>31.9</v>
      </c>
      <c r="F21" s="386">
        <f>IF(ngay12!M22&lt;&gt;"",ngay12!M22,"")</f>
        <v>32.3125</v>
      </c>
      <c r="G21" s="386">
        <f>IF(ngay13!M22&lt;&gt;"",ngay13!M22,"")</f>
        <v>33.124999999999993</v>
      </c>
      <c r="H21" s="386">
        <f>IF(ngay14!M22&lt;&gt;"",ngay14!M22,"")</f>
        <v>33.4</v>
      </c>
      <c r="I21" s="386">
        <f>IF(ngay15!M22&lt;&gt;"",ngay15!M22,"")</f>
        <v>32.557142857142857</v>
      </c>
      <c r="J21" s="386">
        <f>IF(ngay16!M22&lt;&gt;"",ngay16!M22,"")</f>
        <v>29.85</v>
      </c>
      <c r="K21" s="386">
        <f>IF(ngay17!M22&lt;&gt;"",ngay17!M22,"")</f>
        <v>28.9375</v>
      </c>
      <c r="L21" s="386">
        <f>IF(ngay18!M22&lt;&gt;"",ngay18!M22,"")</f>
        <v>31.137500000000003</v>
      </c>
      <c r="M21" s="386">
        <f>IF(ngay19!M22&lt;&gt;"",ngay19!M22,"")</f>
        <v>29.525000000000006</v>
      </c>
      <c r="N21" s="387">
        <f>IF(ngay20!M22&lt;&gt;"",ngay20!M22,"")</f>
        <v>28.962500000000002</v>
      </c>
      <c r="O21" s="341">
        <f t="shared" si="0"/>
        <v>32.658928571428575</v>
      </c>
      <c r="P21" s="340">
        <f t="shared" si="1"/>
        <v>29.682500000000005</v>
      </c>
      <c r="Q21" s="342">
        <f t="shared" si="2"/>
        <v>31.170714285714279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IF(ngay11!M23&lt;&gt;"",ngay11!M23,"")</f>
        <v>31.05</v>
      </c>
      <c r="F22" s="386">
        <f>IF(ngay12!M23&lt;&gt;"",ngay12!M23,"")</f>
        <v>31.7</v>
      </c>
      <c r="G22" s="386">
        <f>IF(ngay13!M23&lt;&gt;"",ngay13!M23,"")</f>
        <v>32.325000000000003</v>
      </c>
      <c r="H22" s="386">
        <f>IF(ngay14!M23&lt;&gt;"",ngay14!M23,"")</f>
        <v>32.375</v>
      </c>
      <c r="I22" s="386">
        <f>IF(ngay15!M23&lt;&gt;"",ngay15!M23,"")</f>
        <v>30.375</v>
      </c>
      <c r="J22" s="386">
        <f>IF(ngay16!M23&lt;&gt;"",ngay16!M23,"")</f>
        <v>29.425000000000001</v>
      </c>
      <c r="K22" s="386">
        <f>IF(ngay17!M23&lt;&gt;"",ngay17!M23,"")</f>
        <v>28.924999999999997</v>
      </c>
      <c r="L22" s="386">
        <f>IF(ngay18!M23&lt;&gt;"",ngay18!M23,"")</f>
        <v>31.074999999999996</v>
      </c>
      <c r="M22" s="386">
        <f>IF(ngay19!M23&lt;&gt;"",ngay19!M23,"")</f>
        <v>29.700000000000003</v>
      </c>
      <c r="N22" s="387">
        <f>IF(ngay20!M23&lt;&gt;"",ngay20!M23,"")</f>
        <v>28.8</v>
      </c>
      <c r="O22" s="341">
        <f t="shared" si="0"/>
        <v>31.564999999999998</v>
      </c>
      <c r="P22" s="340">
        <f t="shared" si="1"/>
        <v>29.584999999999997</v>
      </c>
      <c r="Q22" s="342">
        <f t="shared" si="2"/>
        <v>30.574999999999999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>
        <f>IF(ngay11!M24&lt;&gt;"",ngay11!M24,"")</f>
        <v>30.924999999999997</v>
      </c>
      <c r="F23" s="386">
        <f>IF(ngay12!M24&lt;&gt;"",ngay12!M24,"")</f>
        <v>31.6</v>
      </c>
      <c r="G23" s="386">
        <f>IF(ngay13!M24&lt;&gt;"",ngay13!M24,"")</f>
        <v>31.825000000000003</v>
      </c>
      <c r="H23" s="386">
        <f>IF(ngay14!M24&lt;&gt;"",ngay14!M24,"")</f>
        <v>32.625</v>
      </c>
      <c r="I23" s="386">
        <f>IF(ngay15!M24&lt;&gt;"",ngay15!M24,"")</f>
        <v>31.65</v>
      </c>
      <c r="J23" s="386">
        <f>IF(ngay16!M24&lt;&gt;"",ngay16!M24,"")</f>
        <v>29.374999999999996</v>
      </c>
      <c r="K23" s="386">
        <f>IF(ngay17!M24&lt;&gt;"",ngay17!M24,"")</f>
        <v>29.4</v>
      </c>
      <c r="L23" s="386">
        <f>IF(ngay18!M24&lt;&gt;"",ngay18!M24,"")</f>
        <v>31.274999999999999</v>
      </c>
      <c r="M23" s="386">
        <f>IF(ngay19!M24&lt;&gt;"",ngay19!M24,"")</f>
        <v>31.25</v>
      </c>
      <c r="N23" s="387">
        <f>IF(ngay20!M24&lt;&gt;"",ngay20!M24,"")</f>
        <v>29.424999999999997</v>
      </c>
      <c r="O23" s="341">
        <f t="shared" si="0"/>
        <v>31.725000000000001</v>
      </c>
      <c r="P23" s="340">
        <f t="shared" si="1"/>
        <v>30.144999999999992</v>
      </c>
      <c r="Q23" s="342">
        <f t="shared" si="2"/>
        <v>30.935000000000002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>
        <f>IF(ngay11!M25&lt;&gt;"",ngay11!M25,"")</f>
        <v>32.012499999999996</v>
      </c>
      <c r="F24" s="395">
        <f>IF(ngay12!M25&lt;&gt;"",ngay12!M25,"")</f>
        <v>32.112499999999997</v>
      </c>
      <c r="G24" s="395">
        <f>IF(ngay13!M25&lt;&gt;"",ngay13!M25,"")</f>
        <v>32.825000000000003</v>
      </c>
      <c r="H24" s="395">
        <f>IF(ngay14!M25&lt;&gt;"",ngay14!M25,"")</f>
        <v>33.337499999999999</v>
      </c>
      <c r="I24" s="395">
        <f>IF(ngay15!M25&lt;&gt;"",ngay15!M25,"")</f>
        <v>32.228571428571421</v>
      </c>
      <c r="J24" s="395">
        <f>IF(ngay16!M25&lt;&gt;"",ngay16!M25,"")</f>
        <v>30.212500000000002</v>
      </c>
      <c r="K24" s="395">
        <f>IF(ngay17!M25&lt;&gt;"",ngay17!M25,"")</f>
        <v>29.137499999999999</v>
      </c>
      <c r="L24" s="395">
        <f>IF(ngay18!M25&lt;&gt;"",ngay18!M25,"")</f>
        <v>32.0625</v>
      </c>
      <c r="M24" s="395">
        <f>IF(ngay19!M25&lt;&gt;"",ngay19!M25,"")</f>
        <v>30.512499999999999</v>
      </c>
      <c r="N24" s="396">
        <f>IF(ngay20!M25&lt;&gt;"",ngay20!M25,"")</f>
        <v>28.849999999999998</v>
      </c>
      <c r="O24" s="346">
        <f t="shared" si="0"/>
        <v>32.503214285714286</v>
      </c>
      <c r="P24" s="345">
        <f t="shared" si="1"/>
        <v>30.155000000000001</v>
      </c>
      <c r="Q24" s="347">
        <f t="shared" si="2"/>
        <v>31.329107142857147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Tương Dương(Cưa Rào)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29.032857142857143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Tây Hiếu</v>
      </c>
      <c r="H26" s="370"/>
      <c r="I26" s="371"/>
      <c r="N26" s="369"/>
      <c r="O26" s="369"/>
      <c r="P26" s="369">
        <f>IF(COUNT(P3:P24)=0,"",MIN(P3:P24))</f>
        <v>28.344999999999999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Qùy Châu</v>
      </c>
      <c r="H27" s="370"/>
      <c r="I27" s="371"/>
      <c r="N27" s="369"/>
      <c r="O27" s="369"/>
      <c r="P27" s="369"/>
      <c r="Q27" s="369">
        <f>IF(COUNT(Q3:Q24)=0,"",MIN(Q3:Q24))</f>
        <v>28.822500000000002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Vinh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32.697142857142858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Sầm Sơn</v>
      </c>
      <c r="H29" s="370"/>
      <c r="I29" s="371"/>
      <c r="N29" s="369"/>
      <c r="O29" s="369"/>
      <c r="P29" s="369">
        <f>IF(COUNT(P3:P24)=0,"",MAX(P3:P24))</f>
        <v>30.7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Kỳ Anh</v>
      </c>
      <c r="H30" s="370"/>
      <c r="I30" s="371"/>
      <c r="N30" s="369"/>
      <c r="O30" s="369"/>
      <c r="P30" s="369"/>
      <c r="Q30" s="369">
        <f>IF(COUNT(Q3:Q24)=0,"",MAX(Q3:Q24))</f>
        <v>31.329107142857147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88" right="0.26" top="0.56999999999999995" bottom="0.38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101"/>
  <sheetViews>
    <sheetView showGridLines="0" workbookViewId="0">
      <pane xSplit="4" ySplit="2" topLeftCell="E9" activePane="bottomRight" state="frozen"/>
      <selection activeCell="I38" sqref="I38"/>
      <selection pane="topRight" activeCell="I38" sqref="I38"/>
      <selection pane="bottomLeft" activeCell="I38" sqref="I38"/>
      <selection pane="bottomRight" activeCell="Q12" sqref="Q12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249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11</v>
      </c>
      <c r="F2" s="320">
        <v>12</v>
      </c>
      <c r="G2" s="320">
        <v>13</v>
      </c>
      <c r="H2" s="320">
        <v>14</v>
      </c>
      <c r="I2" s="320">
        <v>15</v>
      </c>
      <c r="J2" s="320">
        <v>16</v>
      </c>
      <c r="K2" s="320">
        <v>17</v>
      </c>
      <c r="L2" s="320">
        <v>18</v>
      </c>
      <c r="M2" s="320">
        <v>19</v>
      </c>
      <c r="N2" s="320">
        <v>20</v>
      </c>
      <c r="O2" s="322" t="s">
        <v>215</v>
      </c>
      <c r="P2" s="322" t="s">
        <v>216</v>
      </c>
      <c r="Q2" s="323" t="s">
        <v>217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IF(ngay11!N4&lt;&gt;"",ngay11!N4,"")</f>
        <v>23.8</v>
      </c>
      <c r="F3" s="383">
        <f>IF(ngay12!N4&lt;&gt;"",ngay12!N4,"")</f>
        <v>24.7</v>
      </c>
      <c r="G3" s="383">
        <f>IF(ngay13!N4&lt;&gt;"",ngay13!N4,"")</f>
        <v>24.8</v>
      </c>
      <c r="H3" s="383">
        <f>IF(ngay14!N4&lt;&gt;"",ngay14!N4,"")</f>
        <v>26.1</v>
      </c>
      <c r="I3" s="383">
        <f>IF(ngay15!N4&lt;&gt;"",ngay15!N4,"")</f>
        <v>25</v>
      </c>
      <c r="J3" s="383">
        <f>IF(ngay16!N4&lt;&gt;"",ngay16!N4,"")</f>
        <v>26.4</v>
      </c>
      <c r="K3" s="383">
        <f>IF(ngay17!N4&lt;&gt;"",ngay17!N4,"")</f>
        <v>26.5</v>
      </c>
      <c r="L3" s="383">
        <f>IF(ngay18!N4&lt;&gt;"",ngay18!N4,"")</f>
        <v>25.5</v>
      </c>
      <c r="M3" s="383">
        <f>IF(ngay19!N4&lt;&gt;"",ngay19!N4,"")</f>
        <v>24.6</v>
      </c>
      <c r="N3" s="384">
        <f>IF(ngay20!N4&lt;&gt;"",ngay20!N4,"")</f>
        <v>25.4</v>
      </c>
      <c r="O3" s="358">
        <f t="shared" ref="O3:O24" si="0">IF(COUNT(E3:I3)=0,"",MIN(E3:I3))</f>
        <v>23.8</v>
      </c>
      <c r="P3" s="357">
        <f t="shared" ref="P3:P24" si="1">IF(COUNT(J3:N3)=0,"",MIN(J3:N3))</f>
        <v>24.6</v>
      </c>
      <c r="Q3" s="359">
        <f>IF(COUNT(E3:N3)=0,"",AVERAGE(E3:N3))</f>
        <v>25.28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IF(ngay11!N5&lt;&gt;"",ngay11!N5,"")</f>
        <v>27.6</v>
      </c>
      <c r="F4" s="386">
        <f>IF(ngay12!N5&lt;&gt;"",ngay12!N5,"")</f>
        <v>27</v>
      </c>
      <c r="G4" s="386">
        <f>IF(ngay13!N5&lt;&gt;"",ngay13!N5,"")</f>
        <v>26.5</v>
      </c>
      <c r="H4" s="386">
        <f>IF(ngay14!N5&lt;&gt;"",ngay14!N5,"")</f>
        <v>25.6</v>
      </c>
      <c r="I4" s="386">
        <f>IF(ngay15!N5&lt;&gt;"",ngay15!N5,"")</f>
        <v>25.5</v>
      </c>
      <c r="J4" s="386">
        <f>IF(ngay16!N5&lt;&gt;"",ngay16!N5,"")</f>
        <v>27.3</v>
      </c>
      <c r="K4" s="386">
        <f>IF(ngay17!N5&lt;&gt;"",ngay17!N5,"")</f>
        <v>29</v>
      </c>
      <c r="L4" s="386">
        <f>IF(ngay18!N5&lt;&gt;"",ngay18!N5,"")</f>
        <v>27.8</v>
      </c>
      <c r="M4" s="386">
        <f>IF(ngay19!N5&lt;&gt;"",ngay19!N5,"")</f>
        <v>25</v>
      </c>
      <c r="N4" s="387">
        <f>IF(ngay20!N5&lt;&gt;"",ngay20!N5,"")</f>
        <v>25.5</v>
      </c>
      <c r="O4" s="341">
        <f t="shared" si="0"/>
        <v>25.5</v>
      </c>
      <c r="P4" s="340">
        <f t="shared" si="1"/>
        <v>25</v>
      </c>
      <c r="Q4" s="342">
        <f t="shared" ref="Q4:Q24" si="2">IF(COUNT(E4:N4)=0,"",AVERAGE(E4:N4))</f>
        <v>26.68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IF(ngay11!N6&lt;&gt;"",ngay11!N6,"")</f>
        <v>29.1</v>
      </c>
      <c r="F5" s="386">
        <f>IF(ngay12!N6&lt;&gt;"",ngay12!N6,"")</f>
        <v>28.5</v>
      </c>
      <c r="G5" s="386">
        <f>IF(ngay13!N6&lt;&gt;"",ngay13!N6,"")</f>
        <v>28</v>
      </c>
      <c r="H5" s="386">
        <f>IF(ngay14!N6&lt;&gt;"",ngay14!N6,"")</f>
        <v>28.7</v>
      </c>
      <c r="I5" s="386">
        <f>IF(ngay15!N6&lt;&gt;"",ngay15!N6,"")</f>
        <v>27.6</v>
      </c>
      <c r="J5" s="386">
        <f>IF(ngay16!N6&lt;&gt;"",ngay16!N6,"")</f>
        <v>28.4</v>
      </c>
      <c r="K5" s="386">
        <f>IF(ngay17!N6&lt;&gt;"",ngay17!N6,"")</f>
        <v>29.2</v>
      </c>
      <c r="L5" s="386">
        <f>IF(ngay18!N6&lt;&gt;"",ngay18!N6,"")</f>
        <v>30.2</v>
      </c>
      <c r="M5" s="386">
        <f>IF(ngay19!N6&lt;&gt;"",ngay19!N6,"")</f>
        <v>25.5</v>
      </c>
      <c r="N5" s="387">
        <f>IF(ngay20!N6&lt;&gt;"",ngay20!N6,"")</f>
        <v>26</v>
      </c>
      <c r="O5" s="341">
        <f t="shared" si="0"/>
        <v>27.6</v>
      </c>
      <c r="P5" s="340">
        <f t="shared" si="1"/>
        <v>25.5</v>
      </c>
      <c r="Q5" s="342">
        <f t="shared" si="2"/>
        <v>28.119999999999997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IF(ngay11!N7&lt;&gt;"",ngay11!N7,"")</f>
        <v>26.4</v>
      </c>
      <c r="F6" s="386">
        <f>IF(ngay12!N7&lt;&gt;"",ngay12!N7,"")</f>
        <v>26.2</v>
      </c>
      <c r="G6" s="386">
        <f>IF(ngay13!N7&lt;&gt;"",ngay13!N7,"")</f>
        <v>26</v>
      </c>
      <c r="H6" s="386">
        <f>IF(ngay14!N7&lt;&gt;"",ngay14!N7,"")</f>
        <v>26</v>
      </c>
      <c r="I6" s="386">
        <f>IF(ngay15!N7&lt;&gt;"",ngay15!N7,"")</f>
        <v>25.4</v>
      </c>
      <c r="J6" s="386">
        <f>IF(ngay16!N7&lt;&gt;"",ngay16!N7,"")</f>
        <v>26.6</v>
      </c>
      <c r="K6" s="386">
        <f>IF(ngay17!N7&lt;&gt;"",ngay17!N7,"")</f>
        <v>28</v>
      </c>
      <c r="L6" s="386">
        <f>IF(ngay18!N7&lt;&gt;"",ngay18!N7,"")</f>
        <v>27.2</v>
      </c>
      <c r="M6" s="386">
        <f>IF(ngay19!N7&lt;&gt;"",ngay19!N7,"")</f>
        <v>25.3</v>
      </c>
      <c r="N6" s="387">
        <f>IF(ngay20!N7&lt;&gt;"",ngay20!N7,"")</f>
        <v>25.2</v>
      </c>
      <c r="O6" s="341">
        <f t="shared" si="0"/>
        <v>25.4</v>
      </c>
      <c r="P6" s="340">
        <f t="shared" si="1"/>
        <v>25.2</v>
      </c>
      <c r="Q6" s="342">
        <f t="shared" si="2"/>
        <v>26.23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IF(ngay11!N8&lt;&gt;"",ngay11!N8,"")</f>
        <v>27.7</v>
      </c>
      <c r="F7" s="386">
        <f>IF(ngay12!N8&lt;&gt;"",ngay12!N8,"")</f>
        <v>27.1</v>
      </c>
      <c r="G7" s="386">
        <f>IF(ngay13!N8&lt;&gt;"",ngay13!N8,"")</f>
        <v>26.7</v>
      </c>
      <c r="H7" s="386">
        <f>IF(ngay14!N8&lt;&gt;"",ngay14!N8,"")</f>
        <v>28.4</v>
      </c>
      <c r="I7" s="386">
        <f>IF(ngay15!N8&lt;&gt;"",ngay15!N8,"")</f>
        <v>27.3</v>
      </c>
      <c r="J7" s="386">
        <f>IF(ngay16!N8&lt;&gt;"",ngay16!N8,"")</f>
        <v>27.5</v>
      </c>
      <c r="K7" s="386">
        <f>IF(ngay17!N8&lt;&gt;"",ngay17!N8,"")</f>
        <v>29.4</v>
      </c>
      <c r="L7" s="386">
        <f>IF(ngay18!N8&lt;&gt;"",ngay18!N8,"")</f>
        <v>28.7</v>
      </c>
      <c r="M7" s="386">
        <f>IF(ngay19!N8&lt;&gt;"",ngay19!N8,"")</f>
        <v>25.4</v>
      </c>
      <c r="N7" s="387">
        <f>IF(ngay20!N8&lt;&gt;"",ngay20!N8,"")</f>
        <v>25.8</v>
      </c>
      <c r="O7" s="339">
        <f t="shared" si="0"/>
        <v>26.7</v>
      </c>
      <c r="P7" s="340">
        <f t="shared" si="1"/>
        <v>25.4</v>
      </c>
      <c r="Q7" s="342">
        <f t="shared" si="2"/>
        <v>27.4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IF(ngay11!N9&lt;&gt;"",ngay11!N9,"")</f>
        <v>26.5</v>
      </c>
      <c r="F8" s="386">
        <f>IF(ngay12!N9&lt;&gt;"",ngay12!N9,"")</f>
        <v>25.1</v>
      </c>
      <c r="G8" s="386">
        <f>IF(ngay13!N9&lt;&gt;"",ngay13!N9,"")</f>
        <v>25.8</v>
      </c>
      <c r="H8" s="386">
        <f>IF(ngay14!N9&lt;&gt;"",ngay14!N9,"")</f>
        <v>25.3</v>
      </c>
      <c r="I8" s="386">
        <f>IF(ngay15!N9&lt;&gt;"",ngay15!N9,"")</f>
        <v>25.6</v>
      </c>
      <c r="J8" s="386">
        <f>IF(ngay16!N9&lt;&gt;"",ngay16!N9,"")</f>
        <v>26</v>
      </c>
      <c r="K8" s="386">
        <f>IF(ngay17!N9&lt;&gt;"",ngay17!N9,"")</f>
        <v>28.2</v>
      </c>
      <c r="L8" s="386">
        <f>IF(ngay18!N9&lt;&gt;"",ngay18!N9,"")</f>
        <v>27.1</v>
      </c>
      <c r="M8" s="386">
        <f>IF(ngay19!N9&lt;&gt;"",ngay19!N9,"")</f>
        <v>25.1</v>
      </c>
      <c r="N8" s="387">
        <f>IF(ngay20!N9&lt;&gt;"",ngay20!N9,"")</f>
        <v>25.6</v>
      </c>
      <c r="O8" s="339">
        <f t="shared" si="0"/>
        <v>25.1</v>
      </c>
      <c r="P8" s="340">
        <f t="shared" si="1"/>
        <v>25.1</v>
      </c>
      <c r="Q8" s="342">
        <f t="shared" si="2"/>
        <v>26.03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IF(ngay11!N10&lt;&gt;"",ngay11!N10,"")</f>
        <v>28.2</v>
      </c>
      <c r="F9" s="386">
        <f>IF(ngay12!N10&lt;&gt;"",ngay12!N10,"")</f>
        <v>27</v>
      </c>
      <c r="G9" s="386">
        <f>IF(ngay13!N10&lt;&gt;"",ngay13!N10,"")</f>
        <v>27.6</v>
      </c>
      <c r="H9" s="386">
        <f>IF(ngay14!N10&lt;&gt;"",ngay14!N10,"")</f>
        <v>28.6</v>
      </c>
      <c r="I9" s="386">
        <f>IF(ngay15!N10&lt;&gt;"",ngay15!N10,"")</f>
        <v>27.7</v>
      </c>
      <c r="J9" s="386">
        <f>IF(ngay16!N10&lt;&gt;"",ngay16!N10,"")</f>
        <v>27.4</v>
      </c>
      <c r="K9" s="386">
        <f>IF(ngay17!N10&lt;&gt;"",ngay17!N10,"")</f>
        <v>28.1</v>
      </c>
      <c r="L9" s="386">
        <f>IF(ngay18!N10&lt;&gt;"",ngay18!N10,"")</f>
        <v>29.7</v>
      </c>
      <c r="M9" s="386">
        <f>IF(ngay19!N10&lt;&gt;"",ngay19!N10,"")</f>
        <v>26</v>
      </c>
      <c r="N9" s="387">
        <f>IF(ngay20!N10&lt;&gt;"",ngay20!N10,"")</f>
        <v>26.6</v>
      </c>
      <c r="O9" s="339">
        <f t="shared" si="0"/>
        <v>27</v>
      </c>
      <c r="P9" s="340">
        <f t="shared" si="1"/>
        <v>26</v>
      </c>
      <c r="Q9" s="342">
        <f t="shared" si="2"/>
        <v>27.689999999999998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5">
        <f>IF(ngay11!N11&lt;&gt;"",ngay11!N11,"")</f>
        <v>27.8</v>
      </c>
      <c r="F10" s="386">
        <f>IF(ngay12!N11&lt;&gt;"",ngay12!N11,"")</f>
        <v>27.7</v>
      </c>
      <c r="G10" s="386">
        <f>IF(ngay13!N11&lt;&gt;"",ngay13!N11,"")</f>
        <v>27.3</v>
      </c>
      <c r="H10" s="386">
        <f>IF(ngay14!N11&lt;&gt;"",ngay14!N11,"")</f>
        <v>26.9</v>
      </c>
      <c r="I10" s="386">
        <f>IF(ngay15!N11&lt;&gt;"",ngay15!N11,"")</f>
        <v>26.7</v>
      </c>
      <c r="J10" s="386">
        <f>IF(ngay16!N11&lt;&gt;"",ngay16!N11,"")</f>
        <v>27.8</v>
      </c>
      <c r="K10" s="386">
        <f>IF(ngay17!N11&lt;&gt;"",ngay17!N11,"")</f>
        <v>29</v>
      </c>
      <c r="L10" s="386">
        <f>IF(ngay18!N11&lt;&gt;"",ngay18!N11,"")</f>
        <v>29.2</v>
      </c>
      <c r="M10" s="386">
        <f>IF(ngay19!N11&lt;&gt;"",ngay19!N11,"")</f>
        <v>25.6</v>
      </c>
      <c r="N10" s="387">
        <f>IF(ngay20!N11&lt;&gt;"",ngay20!N11,"")</f>
        <v>25.8</v>
      </c>
      <c r="O10" s="339">
        <f t="shared" ref="O10" si="3">IF(COUNT(E10:I10)=0,"",MIN(E10:I10))</f>
        <v>26.7</v>
      </c>
      <c r="P10" s="340">
        <f t="shared" ref="P10" si="4">IF(COUNT(J10:N10)=0,"",MIN(J10:N10))</f>
        <v>25.6</v>
      </c>
      <c r="Q10" s="342">
        <f t="shared" si="2"/>
        <v>27.379999999999995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468">
        <f>IF(ngay11!N12&lt;&gt;"",ngay11!N12,"")</f>
        <v>25</v>
      </c>
      <c r="F11" s="469">
        <f>IF(ngay12!N12&lt;&gt;"",ngay12!N12,"")</f>
        <v>24</v>
      </c>
      <c r="G11" s="469">
        <f>IF(ngay13!N12&lt;&gt;"",ngay13!N12,"")</f>
        <v>24.8</v>
      </c>
      <c r="H11" s="469">
        <f>IF(ngay14!N12&lt;&gt;"",ngay14!N12,"")</f>
        <v>25.2</v>
      </c>
      <c r="I11" s="469">
        <f>IF(ngay15!N12&lt;&gt;"",ngay15!N12,"")</f>
        <v>25.2</v>
      </c>
      <c r="J11" s="469">
        <f>IF(ngay16!N12&lt;&gt;"",ngay16!N12,"")</f>
        <v>24.7</v>
      </c>
      <c r="K11" s="469">
        <f>IF(ngay17!N12&lt;&gt;"",ngay17!N12,"")</f>
        <v>26.5</v>
      </c>
      <c r="L11" s="469">
        <f>IF(ngay18!N12&lt;&gt;"",ngay18!N12,"")</f>
        <v>25.9</v>
      </c>
      <c r="M11" s="469">
        <f>IF(ngay19!N12&lt;&gt;"",ngay19!N12,"")</f>
        <v>25.1</v>
      </c>
      <c r="N11" s="470">
        <f>IF(ngay20!N12&lt;&gt;"",ngay20!N12,"")</f>
        <v>25</v>
      </c>
      <c r="O11" s="349">
        <f t="shared" si="0"/>
        <v>24</v>
      </c>
      <c r="P11" s="348">
        <f t="shared" si="1"/>
        <v>24.7</v>
      </c>
      <c r="Q11" s="350">
        <f t="shared" si="2"/>
        <v>25.14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IF(ngay11!N13&lt;&gt;"",ngay11!N13,"")</f>
        <v>25</v>
      </c>
      <c r="F12" s="386">
        <f>IF(ngay12!N13&lt;&gt;"",ngay12!N13,"")</f>
        <v>24.9</v>
      </c>
      <c r="G12" s="386">
        <f>IF(ngay13!N13&lt;&gt;"",ngay13!N13,"")</f>
        <v>24.5</v>
      </c>
      <c r="H12" s="386">
        <f>IF(ngay14!N13&lt;&gt;"",ngay14!N13,"")</f>
        <v>24.7</v>
      </c>
      <c r="I12" s="386">
        <f>IF(ngay15!N13&lt;&gt;"",ngay15!N13,"")</f>
        <v>24.9</v>
      </c>
      <c r="J12" s="386">
        <f>IF(ngay16!N13&lt;&gt;"",ngay16!N13,"")</f>
        <v>24.8</v>
      </c>
      <c r="K12" s="386">
        <f>IF(ngay17!N13&lt;&gt;"",ngay17!N13,"")</f>
        <v>25.1</v>
      </c>
      <c r="L12" s="386">
        <f>IF(ngay18!N13&lt;&gt;"",ngay18!N13,"")</f>
        <v>26.1</v>
      </c>
      <c r="M12" s="386">
        <f>IF(ngay19!N13&lt;&gt;"",ngay19!N13,"")</f>
        <v>26.1</v>
      </c>
      <c r="N12" s="387">
        <f>IF(ngay20!N13&lt;&gt;"",ngay20!N13,"")</f>
        <v>25</v>
      </c>
      <c r="O12" s="341">
        <f t="shared" si="0"/>
        <v>24.5</v>
      </c>
      <c r="P12" s="340">
        <f t="shared" si="1"/>
        <v>24.8</v>
      </c>
      <c r="Q12" s="342">
        <f t="shared" si="2"/>
        <v>25.11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IF(ngay11!N14&lt;&gt;"",ngay11!N14,"")</f>
        <v>26</v>
      </c>
      <c r="F13" s="386">
        <f>IF(ngay12!N14&lt;&gt;"",ngay12!N14,"")</f>
        <v>25</v>
      </c>
      <c r="G13" s="386">
        <f>IF(ngay13!N14&lt;&gt;"",ngay13!N14,"")</f>
        <v>26.1</v>
      </c>
      <c r="H13" s="386">
        <f>IF(ngay14!N14&lt;&gt;"",ngay14!N14,"")</f>
        <v>26.5</v>
      </c>
      <c r="I13" s="386">
        <f>IF(ngay15!N14&lt;&gt;"",ngay15!N14,"")</f>
        <v>25.9</v>
      </c>
      <c r="J13" s="386">
        <f>IF(ngay16!N14&lt;&gt;"",ngay16!N14,"")</f>
        <v>25.1</v>
      </c>
      <c r="K13" s="386">
        <f>IF(ngay17!N14&lt;&gt;"",ngay17!N14,"")</f>
        <v>27.1</v>
      </c>
      <c r="L13" s="386">
        <f>IF(ngay18!N14&lt;&gt;"",ngay18!N14,"")</f>
        <v>26.3</v>
      </c>
      <c r="M13" s="386">
        <f>IF(ngay19!N14&lt;&gt;"",ngay19!N14,"")</f>
        <v>25.3</v>
      </c>
      <c r="N13" s="387">
        <f>IF(ngay20!N14&lt;&gt;"",ngay20!N14,"")</f>
        <v>26.4</v>
      </c>
      <c r="O13" s="341">
        <f t="shared" si="0"/>
        <v>25</v>
      </c>
      <c r="P13" s="340">
        <f t="shared" si="1"/>
        <v>25.1</v>
      </c>
      <c r="Q13" s="342">
        <f t="shared" si="2"/>
        <v>25.97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IF(ngay11!N15&lt;&gt;"",ngay11!N15,"")</f>
        <v>25.2</v>
      </c>
      <c r="F14" s="386">
        <f>IF(ngay12!N15&lt;&gt;"",ngay12!N15,"")</f>
        <v>24.5</v>
      </c>
      <c r="G14" s="386">
        <f>IF(ngay13!N15&lt;&gt;"",ngay13!N15,"")</f>
        <v>25.6</v>
      </c>
      <c r="H14" s="386">
        <f>IF(ngay14!N15&lt;&gt;"",ngay14!N15,"")</f>
        <v>26.2</v>
      </c>
      <c r="I14" s="386">
        <f>IF(ngay15!N15&lt;&gt;"",ngay15!N15,"")</f>
        <v>25.1</v>
      </c>
      <c r="J14" s="386">
        <f>IF(ngay16!N15&lt;&gt;"",ngay16!N15,"")</f>
        <v>24.2</v>
      </c>
      <c r="K14" s="386">
        <f>IF(ngay17!N15&lt;&gt;"",ngay17!N15,"")</f>
        <v>27</v>
      </c>
      <c r="L14" s="386">
        <f>IF(ngay18!N15&lt;&gt;"",ngay18!N15,"")</f>
        <v>26.2</v>
      </c>
      <c r="M14" s="386">
        <f>IF(ngay19!N15&lt;&gt;"",ngay19!N15,"")</f>
        <v>25</v>
      </c>
      <c r="N14" s="387">
        <f>IF(ngay20!N15&lt;&gt;"",ngay20!N15,"")</f>
        <v>25</v>
      </c>
      <c r="O14" s="341">
        <f t="shared" si="0"/>
        <v>24.5</v>
      </c>
      <c r="P14" s="340">
        <f t="shared" si="1"/>
        <v>24.2</v>
      </c>
      <c r="Q14" s="342">
        <f t="shared" si="2"/>
        <v>25.4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IF(ngay11!N16&lt;&gt;"",ngay11!N16,"")</f>
        <v>26.5</v>
      </c>
      <c r="F15" s="386">
        <f>IF(ngay12!N16&lt;&gt;"",ngay12!N16,"")</f>
        <v>26.2</v>
      </c>
      <c r="G15" s="386">
        <f>IF(ngay13!N16&lt;&gt;"",ngay13!N16,"")</f>
        <v>26.5</v>
      </c>
      <c r="H15" s="386">
        <f>IF(ngay14!N16&lt;&gt;"",ngay14!N16,"")</f>
        <v>27.1</v>
      </c>
      <c r="I15" s="386">
        <f>IF(ngay15!N16&lt;&gt;"",ngay15!N16,"")</f>
        <v>26.2</v>
      </c>
      <c r="J15" s="386">
        <f>IF(ngay16!N16&lt;&gt;"",ngay16!N16,"")</f>
        <v>25.5</v>
      </c>
      <c r="K15" s="386">
        <f>IF(ngay17!N16&lt;&gt;"",ngay17!N16,"")</f>
        <v>26.8</v>
      </c>
      <c r="L15" s="386">
        <f>IF(ngay18!N16&lt;&gt;"",ngay18!N16,"")</f>
        <v>27.3</v>
      </c>
      <c r="M15" s="386">
        <f>IF(ngay19!N16&lt;&gt;"",ngay19!N16,"")</f>
        <v>26.9</v>
      </c>
      <c r="N15" s="387">
        <f>IF(ngay20!N16&lt;&gt;"",ngay20!N16,"")</f>
        <v>26.1</v>
      </c>
      <c r="O15" s="341">
        <f t="shared" si="0"/>
        <v>26.2</v>
      </c>
      <c r="P15" s="340">
        <f t="shared" si="1"/>
        <v>25.5</v>
      </c>
      <c r="Q15" s="342">
        <f t="shared" si="2"/>
        <v>26.51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IF(ngay11!N17&lt;&gt;"",ngay11!N17,"")</f>
        <v>27.3</v>
      </c>
      <c r="F16" s="386">
        <f>IF(ngay12!N17&lt;&gt;"",ngay12!N17,"")</f>
        <v>26.4</v>
      </c>
      <c r="G16" s="386">
        <f>IF(ngay13!N17&lt;&gt;"",ngay13!N17,"")</f>
        <v>27.7</v>
      </c>
      <c r="H16" s="386">
        <f>IF(ngay14!N17&lt;&gt;"",ngay14!N17,"")</f>
        <v>28.2</v>
      </c>
      <c r="I16" s="386">
        <f>IF(ngay15!N17&lt;&gt;"",ngay15!N17,"")</f>
        <v>27.8</v>
      </c>
      <c r="J16" s="386">
        <f>IF(ngay16!N17&lt;&gt;"",ngay16!N17,"")</f>
        <v>26.6</v>
      </c>
      <c r="K16" s="386">
        <f>IF(ngay17!N17&lt;&gt;"",ngay17!N17,"")</f>
        <v>27.2</v>
      </c>
      <c r="L16" s="386">
        <f>IF(ngay18!N17&lt;&gt;"",ngay18!N17,"")</f>
        <v>28.2</v>
      </c>
      <c r="M16" s="386">
        <f>IF(ngay19!N17&lt;&gt;"",ngay19!N17,"")</f>
        <v>25.6</v>
      </c>
      <c r="N16" s="387">
        <f>IF(ngay20!N17&lt;&gt;"",ngay20!N17,"")</f>
        <v>26.5</v>
      </c>
      <c r="O16" s="341">
        <f t="shared" si="0"/>
        <v>26.4</v>
      </c>
      <c r="P16" s="340">
        <f t="shared" si="1"/>
        <v>25.6</v>
      </c>
      <c r="Q16" s="342">
        <f t="shared" si="2"/>
        <v>27.15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IF(ngay11!N18&lt;&gt;"",ngay11!N18,"")</f>
        <v>26.2</v>
      </c>
      <c r="F17" s="386">
        <f>IF(ngay12!N18&lt;&gt;"",ngay12!N18,"")</f>
        <v>26.3</v>
      </c>
      <c r="G17" s="386">
        <f>IF(ngay13!N18&lt;&gt;"",ngay13!N18,"")</f>
        <v>27.8</v>
      </c>
      <c r="H17" s="386">
        <f>IF(ngay14!N18&lt;&gt;"",ngay14!N18,"")</f>
        <v>27.2</v>
      </c>
      <c r="I17" s="386">
        <f>IF(ngay15!N18&lt;&gt;"",ngay15!N18,"")</f>
        <v>26.1</v>
      </c>
      <c r="J17" s="386">
        <f>IF(ngay16!N18&lt;&gt;"",ngay16!N18,"")</f>
        <v>25.1</v>
      </c>
      <c r="K17" s="386">
        <f>IF(ngay17!N18&lt;&gt;"",ngay17!N18,"")</f>
        <v>27.1</v>
      </c>
      <c r="L17" s="386">
        <f>IF(ngay18!N18&lt;&gt;"",ngay18!N18,"")</f>
        <v>28.9</v>
      </c>
      <c r="M17" s="386">
        <f>IF(ngay19!N18&lt;&gt;"",ngay19!N18,"")</f>
        <v>26</v>
      </c>
      <c r="N17" s="387">
        <f>IF(ngay20!N18&lt;&gt;"",ngay20!N18,"")</f>
        <v>26.1</v>
      </c>
      <c r="O17" s="341">
        <f t="shared" si="0"/>
        <v>26.1</v>
      </c>
      <c r="P17" s="340">
        <f t="shared" si="1"/>
        <v>25.1</v>
      </c>
      <c r="Q17" s="342">
        <f t="shared" si="2"/>
        <v>26.68</v>
      </c>
    </row>
    <row r="18" spans="1:19" ht="15" customHeight="1">
      <c r="A18" s="324">
        <v>16</v>
      </c>
      <c r="B18" s="503"/>
      <c r="C18" s="330" t="s">
        <v>156</v>
      </c>
      <c r="D18" s="401" t="s">
        <v>103</v>
      </c>
      <c r="E18" s="385">
        <f>IF(ngay11!N19&lt;&gt;"",ngay11!N19,"")</f>
        <v>27.7</v>
      </c>
      <c r="F18" s="386">
        <f>IF(ngay12!N19&lt;&gt;"",ngay12!N19,"")</f>
        <v>27.5</v>
      </c>
      <c r="G18" s="386">
        <f>IF(ngay13!N19&lt;&gt;"",ngay13!N19,"")</f>
        <v>29</v>
      </c>
      <c r="H18" s="386">
        <f>IF(ngay14!N19&lt;&gt;"",ngay14!N19,"")</f>
        <v>28.7</v>
      </c>
      <c r="I18" s="386">
        <f>IF(ngay15!N19&lt;&gt;"",ngay15!N19,"")</f>
        <v>28.5</v>
      </c>
      <c r="J18" s="386">
        <f>IF(ngay16!N19&lt;&gt;"",ngay16!N19,"")</f>
        <v>25.8</v>
      </c>
      <c r="K18" s="386">
        <f>IF(ngay17!N19&lt;&gt;"",ngay17!N19,"")</f>
        <v>25.9</v>
      </c>
      <c r="L18" s="386">
        <f>IF(ngay18!N19&lt;&gt;"",ngay18!N19,"")</f>
        <v>28.8</v>
      </c>
      <c r="M18" s="386">
        <f>IF(ngay19!N19&lt;&gt;"",ngay19!N19,"")</f>
        <v>26.5</v>
      </c>
      <c r="N18" s="387">
        <f>IF(ngay20!N19&lt;&gt;"",ngay20!N19,"")</f>
        <v>26.5</v>
      </c>
      <c r="O18" s="341">
        <f t="shared" si="0"/>
        <v>27.5</v>
      </c>
      <c r="P18" s="340">
        <f t="shared" si="1"/>
        <v>25.8</v>
      </c>
      <c r="Q18" s="342">
        <f t="shared" si="2"/>
        <v>27.490000000000002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471">
        <f>IF(ngay11!N20&lt;&gt;"",ngay11!N20,"")</f>
        <v>28</v>
      </c>
      <c r="F19" s="472">
        <f>IF(ngay12!N20&lt;&gt;"",ngay12!N20,"")</f>
        <v>28</v>
      </c>
      <c r="G19" s="472">
        <f>IF(ngay13!N20&lt;&gt;"",ngay13!N20,"")</f>
        <v>29</v>
      </c>
      <c r="H19" s="472">
        <f>IF(ngay14!N20&lt;&gt;"",ngay14!N20,"")</f>
        <v>29.7</v>
      </c>
      <c r="I19" s="472">
        <f>IF(ngay15!N20&lt;&gt;"",ngay15!N20,"")</f>
        <v>30</v>
      </c>
      <c r="J19" s="472">
        <f>IF(ngay16!N20&lt;&gt;"",ngay16!N20,"")</f>
        <v>27</v>
      </c>
      <c r="K19" s="472">
        <f>IF(ngay17!N20&lt;&gt;"",ngay17!N20,"")</f>
        <v>26.6</v>
      </c>
      <c r="L19" s="472">
        <f>IF(ngay18!N20&lt;&gt;"",ngay18!N20,"")</f>
        <v>28.4</v>
      </c>
      <c r="M19" s="472">
        <f>IF(ngay19!N20&lt;&gt;"",ngay19!N20,"")</f>
        <v>27.5</v>
      </c>
      <c r="N19" s="473">
        <f>IF(ngay20!N20&lt;&gt;"",ngay20!N20,"")</f>
        <v>27</v>
      </c>
      <c r="O19" s="337">
        <f t="shared" si="0"/>
        <v>28</v>
      </c>
      <c r="P19" s="336">
        <f t="shared" si="1"/>
        <v>26.6</v>
      </c>
      <c r="Q19" s="338">
        <f t="shared" si="2"/>
        <v>28.119999999999997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IF(ngay11!N21&lt;&gt;"",ngay11!N21,"")</f>
        <v>26.9</v>
      </c>
      <c r="F20" s="386">
        <f>IF(ngay12!N21&lt;&gt;"",ngay12!N21,"")</f>
        <v>27</v>
      </c>
      <c r="G20" s="386">
        <f>IF(ngay13!N21&lt;&gt;"",ngay13!N21,"")</f>
        <v>27.2</v>
      </c>
      <c r="H20" s="386">
        <f>IF(ngay14!N21&lt;&gt;"",ngay14!N21,"")</f>
        <v>28.6</v>
      </c>
      <c r="I20" s="386">
        <f>IF(ngay15!N21&lt;&gt;"",ngay15!N21,"")</f>
        <v>28</v>
      </c>
      <c r="J20" s="386">
        <f>IF(ngay16!N21&lt;&gt;"",ngay16!N21,"")</f>
        <v>24.1</v>
      </c>
      <c r="K20" s="386">
        <f>IF(ngay17!N21&lt;&gt;"",ngay17!N21,"")</f>
        <v>26.5</v>
      </c>
      <c r="L20" s="386">
        <f>IF(ngay18!N21&lt;&gt;"",ngay18!N21,"")</f>
        <v>28</v>
      </c>
      <c r="M20" s="386">
        <f>IF(ngay19!N21&lt;&gt;"",ngay19!N21,"")</f>
        <v>27.1</v>
      </c>
      <c r="N20" s="387">
        <f>IF(ngay20!N21&lt;&gt;"",ngay20!N21,"")</f>
        <v>25.8</v>
      </c>
      <c r="O20" s="341">
        <f t="shared" si="0"/>
        <v>26.9</v>
      </c>
      <c r="P20" s="340">
        <f t="shared" si="1"/>
        <v>24.1</v>
      </c>
      <c r="Q20" s="342">
        <f t="shared" si="2"/>
        <v>26.919999999999998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IF(ngay11!N22&lt;&gt;"",ngay11!N22,"")</f>
        <v>28.2</v>
      </c>
      <c r="F21" s="386">
        <f>IF(ngay12!N22&lt;&gt;"",ngay12!N22,"")</f>
        <v>28.5</v>
      </c>
      <c r="G21" s="386">
        <f>IF(ngay13!N22&lt;&gt;"",ngay13!N22,"")</f>
        <v>28.7</v>
      </c>
      <c r="H21" s="386">
        <f>IF(ngay14!N22&lt;&gt;"",ngay14!N22,"")</f>
        <v>30.2</v>
      </c>
      <c r="I21" s="386">
        <f>IF(ngay15!N22&lt;&gt;"",ngay15!N22,"")</f>
        <v>27</v>
      </c>
      <c r="J21" s="386">
        <f>IF(ngay16!N22&lt;&gt;"",ngay16!N22,"")</f>
        <v>26.5</v>
      </c>
      <c r="K21" s="386">
        <f>IF(ngay17!N22&lt;&gt;"",ngay17!N22,"")</f>
        <v>25.1</v>
      </c>
      <c r="L21" s="386">
        <f>IF(ngay18!N22&lt;&gt;"",ngay18!N22,"")</f>
        <v>27.8</v>
      </c>
      <c r="M21" s="386">
        <f>IF(ngay19!N22&lt;&gt;"",ngay19!N22,"")</f>
        <v>26.8</v>
      </c>
      <c r="N21" s="387">
        <f>IF(ngay20!N22&lt;&gt;"",ngay20!N22,"")</f>
        <v>26.2</v>
      </c>
      <c r="O21" s="341">
        <f t="shared" si="0"/>
        <v>27</v>
      </c>
      <c r="P21" s="340">
        <f t="shared" si="1"/>
        <v>25.1</v>
      </c>
      <c r="Q21" s="342">
        <f t="shared" si="2"/>
        <v>27.500000000000007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IF(ngay11!N23&lt;&gt;"",ngay11!N23,"")</f>
        <v>26.3</v>
      </c>
      <c r="F22" s="386">
        <f>IF(ngay12!N23&lt;&gt;"",ngay12!N23,"")</f>
        <v>26.2</v>
      </c>
      <c r="G22" s="386">
        <f>IF(ngay13!N23&lt;&gt;"",ngay13!N23,"")</f>
        <v>26.3</v>
      </c>
      <c r="H22" s="386">
        <f>IF(ngay14!N23&lt;&gt;"",ngay14!N23,"")</f>
        <v>27.7</v>
      </c>
      <c r="I22" s="386">
        <f>IF(ngay15!N23&lt;&gt;"",ngay15!N23,"")</f>
        <v>27.8</v>
      </c>
      <c r="J22" s="386">
        <f>IF(ngay16!N23&lt;&gt;"",ngay16!N23,"")</f>
        <v>25.9</v>
      </c>
      <c r="K22" s="386">
        <f>IF(ngay17!N23&lt;&gt;"",ngay17!N23,"")</f>
        <v>26</v>
      </c>
      <c r="L22" s="386">
        <f>IF(ngay18!N23&lt;&gt;"",ngay18!N23,"")</f>
        <v>26</v>
      </c>
      <c r="M22" s="386">
        <f>IF(ngay19!N23&lt;&gt;"",ngay19!N23,"")</f>
        <v>26.6</v>
      </c>
      <c r="N22" s="387">
        <f>IF(ngay20!N23&lt;&gt;"",ngay20!N23,"")</f>
        <v>25.7</v>
      </c>
      <c r="O22" s="341">
        <f t="shared" si="0"/>
        <v>26.2</v>
      </c>
      <c r="P22" s="340">
        <f t="shared" si="1"/>
        <v>25.7</v>
      </c>
      <c r="Q22" s="342">
        <f t="shared" si="2"/>
        <v>26.45</v>
      </c>
    </row>
    <row r="23" spans="1:19" ht="15" customHeight="1">
      <c r="A23" s="331">
        <v>21</v>
      </c>
      <c r="B23" s="501"/>
      <c r="C23" s="362" t="s">
        <v>191</v>
      </c>
      <c r="D23" s="381" t="s">
        <v>203</v>
      </c>
      <c r="E23" s="385">
        <f>IF(ngay11!N24&lt;&gt;"",ngay11!N24,"")</f>
        <v>29</v>
      </c>
      <c r="F23" s="386">
        <f>IF(ngay12!N24&lt;&gt;"",ngay12!N24,"")</f>
        <v>29.1</v>
      </c>
      <c r="G23" s="386">
        <f>IF(ngay13!N24&lt;&gt;"",ngay13!N24,"")</f>
        <v>29</v>
      </c>
      <c r="H23" s="386">
        <f>IF(ngay14!N24&lt;&gt;"",ngay14!N24,"")</f>
        <v>29.9</v>
      </c>
      <c r="I23" s="386">
        <f>IF(ngay15!N24&lt;&gt;"",ngay15!N24,"")</f>
        <v>29.5</v>
      </c>
      <c r="J23" s="386">
        <f>IF(ngay16!N24&lt;&gt;"",ngay16!N24,"")</f>
        <v>27</v>
      </c>
      <c r="K23" s="386">
        <f>IF(ngay17!N24&lt;&gt;"",ngay17!N24,"")</f>
        <v>26.2</v>
      </c>
      <c r="L23" s="386">
        <f>IF(ngay18!N24&lt;&gt;"",ngay18!N24,"")</f>
        <v>28.2</v>
      </c>
      <c r="M23" s="386">
        <f>IF(ngay19!N24&lt;&gt;"",ngay19!N24,"")</f>
        <v>30</v>
      </c>
      <c r="N23" s="387">
        <f>IF(ngay20!N24&lt;&gt;"",ngay20!N24,"")</f>
        <v>26.3</v>
      </c>
      <c r="O23" s="341">
        <f t="shared" si="0"/>
        <v>29</v>
      </c>
      <c r="P23" s="340">
        <f t="shared" si="1"/>
        <v>26.2</v>
      </c>
      <c r="Q23" s="342">
        <f t="shared" si="2"/>
        <v>28.419999999999998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>
        <f>IF(ngay11!N25&lt;&gt;"",ngay11!N25,"")</f>
        <v>28.6</v>
      </c>
      <c r="F24" s="395">
        <f>IF(ngay12!N25&lt;&gt;"",ngay12!N25,"")</f>
        <v>28.2</v>
      </c>
      <c r="G24" s="395">
        <f>IF(ngay13!N25&lt;&gt;"",ngay13!N25,"")</f>
        <v>29.1</v>
      </c>
      <c r="H24" s="395">
        <f>IF(ngay14!N25&lt;&gt;"",ngay14!N25,"")</f>
        <v>29.1</v>
      </c>
      <c r="I24" s="395">
        <f>IF(ngay15!N25&lt;&gt;"",ngay15!N25,"")</f>
        <v>29.2</v>
      </c>
      <c r="J24" s="395">
        <f>IF(ngay16!N25&lt;&gt;"",ngay16!N25,"")</f>
        <v>27.1</v>
      </c>
      <c r="K24" s="395">
        <f>IF(ngay17!N25&lt;&gt;"",ngay17!N25,"")</f>
        <v>25.3</v>
      </c>
      <c r="L24" s="395">
        <f>IF(ngay18!N25&lt;&gt;"",ngay18!N25,"")</f>
        <v>29.4</v>
      </c>
      <c r="M24" s="395">
        <f>IF(ngay19!N25&lt;&gt;"",ngay19!N25,"")</f>
        <v>28</v>
      </c>
      <c r="N24" s="396">
        <f>IF(ngay20!N25&lt;&gt;"",ngay20!N25,"")</f>
        <v>25.3</v>
      </c>
      <c r="O24" s="346">
        <f t="shared" si="0"/>
        <v>28.2</v>
      </c>
      <c r="P24" s="345">
        <f t="shared" si="1"/>
        <v>25.3</v>
      </c>
      <c r="Q24" s="347">
        <f t="shared" si="2"/>
        <v>27.93</v>
      </c>
    </row>
    <row r="25" spans="1:19" ht="27.75" customHeight="1">
      <c r="A25" s="363"/>
      <c r="B25" s="364"/>
      <c r="C25" s="365"/>
      <c r="D25" s="365"/>
      <c r="E25" s="366"/>
      <c r="F25" s="366"/>
      <c r="G25" s="366"/>
      <c r="H25" s="366"/>
      <c r="I25" s="367"/>
      <c r="J25" s="368"/>
      <c r="K25" s="368"/>
      <c r="L25" s="368"/>
      <c r="M25" s="368"/>
      <c r="N25" s="368"/>
      <c r="O25" s="369"/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/>
      <c r="H26" s="370"/>
      <c r="I26" s="371"/>
      <c r="N26" s="369"/>
      <c r="O26" s="369"/>
      <c r="P26" s="369"/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IF(COUNT(P3:P24)=0,"",INDEX(C3:P24,MATCH(MIN(P3:P24),P3:P24,0),1))</f>
        <v>Hương Sơn</v>
      </c>
      <c r="H27" s="370"/>
      <c r="I27" s="371"/>
      <c r="N27" s="369"/>
      <c r="O27" s="369"/>
      <c r="P27" s="369">
        <f>IF(COUNT(P3:P24)=0,"",MIN(P3:P24))</f>
        <v>24.1</v>
      </c>
      <c r="Q27" s="369"/>
    </row>
    <row r="28" spans="1:19" ht="15" customHeight="1">
      <c r="A28" s="363"/>
      <c r="B28" s="364"/>
      <c r="C28" s="365"/>
      <c r="D28" s="365"/>
      <c r="E28" s="366"/>
      <c r="F28" s="366"/>
      <c r="G28" s="366" t="str">
        <f>IF(COUNT(Q3:Q24)=0,"",INDEX(C3:Q24,MATCH(MIN(Q3:Q24),Q3:Q24,0),1))</f>
        <v>Tương Dương(Cưa Rào)</v>
      </c>
      <c r="H28" s="366"/>
      <c r="I28" s="367"/>
      <c r="J28" s="368"/>
      <c r="K28" s="368"/>
      <c r="L28" s="368"/>
      <c r="M28" s="368"/>
      <c r="N28" s="368"/>
      <c r="O28" s="368" t="str">
        <f>IF(COUNT(Y3:Y24)=0,"",INDEX(K3:Y24,MATCH(MIN(Y3:Y24),Y3:Y24,0),1))</f>
        <v/>
      </c>
      <c r="P28" s="368"/>
      <c r="Q28" s="368">
        <f>IF(COUNT(Q3:Q24)=0,"",MIN(Q3:Q24))</f>
        <v>25.11</v>
      </c>
      <c r="S28" s="314" t="s">
        <v>213</v>
      </c>
    </row>
    <row r="29" spans="1:19" ht="15" customHeight="1">
      <c r="A29" s="363"/>
      <c r="B29" s="364"/>
      <c r="C29" s="365"/>
      <c r="D29" s="365"/>
      <c r="E29" s="370" t="s">
        <v>214</v>
      </c>
      <c r="F29" s="370"/>
      <c r="G29" s="370" t="str">
        <f>IF(COUNT(O3:O24)=0,"",INDEX(C3:O24,MATCH(MAX(O3:O24),O3:O24,0),1))</f>
        <v>Hoành Sơn</v>
      </c>
      <c r="H29" s="370"/>
      <c r="I29" s="371"/>
      <c r="N29" s="369"/>
      <c r="O29" s="369">
        <f>IF(COUNT(O3:O24)=0,"",MAX(O3:O24))</f>
        <v>29</v>
      </c>
      <c r="P29" s="369"/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IF(COUNT(P3:P24)=0,"",INDEX(C3:P24,MATCH(MAX(P3:P24),P3:P24,0),1))</f>
        <v>Vinh</v>
      </c>
      <c r="H30" s="370"/>
      <c r="I30" s="371"/>
      <c r="N30" s="369"/>
      <c r="O30" s="369"/>
      <c r="P30" s="369">
        <f>IF(COUNT(P3:P24)=0,"",MAX(P3:P24))</f>
        <v>26.6</v>
      </c>
      <c r="Q30" s="369"/>
    </row>
    <row r="31" spans="1:19" ht="15" customHeight="1">
      <c r="A31" s="363"/>
      <c r="B31" s="364"/>
      <c r="C31" s="365"/>
      <c r="D31" s="365"/>
      <c r="G31" s="314" t="str">
        <f>IF(COUNT(Q3:Q24)=0,"",INDEX(C3:Q24,MATCH(MAX(Q3:Q24),Q3:Q24,0),1))</f>
        <v>Hoành Sơn</v>
      </c>
      <c r="N31" s="369"/>
      <c r="O31" s="369"/>
      <c r="P31" s="369"/>
      <c r="Q31" s="369">
        <f>IF(COUNT(Q3:Q24)=0,"",MAX(Q3:Q24))</f>
        <v>28.419999999999998</v>
      </c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92" right="0.26" top="0.61" bottom="0.46" header="0.25" footer="0.2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28.9</v>
      </c>
      <c r="F4" s="41">
        <v>27.6</v>
      </c>
      <c r="G4" s="41">
        <v>27.4</v>
      </c>
      <c r="H4" s="41">
        <v>27.3</v>
      </c>
      <c r="I4" s="41">
        <v>31.4</v>
      </c>
      <c r="J4" s="41">
        <v>33.5</v>
      </c>
      <c r="K4" s="41">
        <v>31.2</v>
      </c>
      <c r="L4" s="41">
        <v>30.8</v>
      </c>
      <c r="M4" s="88">
        <f t="shared" ref="M4:M25" si="0">IF(COUNT(F4,H4,J4,L4)&gt;=3,AVERAGE(E4:L4),"")</f>
        <v>29.762499999999999</v>
      </c>
      <c r="N4" s="41">
        <v>27.3</v>
      </c>
      <c r="O4" s="53">
        <v>34.799999999999997</v>
      </c>
      <c r="P4" s="41" t="s">
        <v>301</v>
      </c>
      <c r="Q4" s="41" t="s">
        <v>301</v>
      </c>
      <c r="R4" s="41" t="s">
        <v>301</v>
      </c>
      <c r="S4" s="41">
        <v>5</v>
      </c>
      <c r="T4" s="38">
        <v>4.7</v>
      </c>
      <c r="U4" s="41">
        <v>4.7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316</v>
      </c>
      <c r="AB4" s="41" t="s">
        <v>284</v>
      </c>
      <c r="AC4" s="37" t="s">
        <v>284</v>
      </c>
      <c r="AD4" s="52">
        <v>90.57</v>
      </c>
      <c r="AE4" s="52">
        <v>92.65</v>
      </c>
      <c r="AF4" s="52">
        <v>94.85</v>
      </c>
      <c r="AG4" s="52">
        <v>95.97</v>
      </c>
      <c r="AH4" s="52">
        <v>84.65</v>
      </c>
      <c r="AI4" s="52">
        <v>71.760000000000005</v>
      </c>
      <c r="AJ4" s="52">
        <v>86.61</v>
      </c>
      <c r="AK4" s="52">
        <v>86.58</v>
      </c>
      <c r="AL4" s="54">
        <f t="shared" ref="AL4:AL25" si="1">IF(COUNT(AE4,AG4,AI4,AK4)&gt;2,AVERAGE(AD4:AK4),"")</f>
        <v>87.954999999999998</v>
      </c>
      <c r="AM4" s="54">
        <f t="shared" ref="AM4:AM25" si="2">IF(COUNT(AE4,AG4,AI4,AK4)&gt;2,MIN(AD4:AK4),"")</f>
        <v>71.760000000000005</v>
      </c>
      <c r="AN4" s="55">
        <v>999.7</v>
      </c>
      <c r="AO4" s="52">
        <v>999.8</v>
      </c>
      <c r="AP4" s="52">
        <v>999.4</v>
      </c>
      <c r="AQ4" s="52">
        <v>1000.2</v>
      </c>
      <c r="AR4" s="52">
        <v>1001.2</v>
      </c>
      <c r="AS4" s="52">
        <v>999.8</v>
      </c>
      <c r="AT4" s="52">
        <v>998.3</v>
      </c>
      <c r="AU4" s="56">
        <v>999.5</v>
      </c>
      <c r="AV4" s="51">
        <f t="shared" ref="AV4:BC9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3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W03</v>
      </c>
      <c r="BE4" s="177" t="s">
        <v>317</v>
      </c>
      <c r="BF4" s="181">
        <v>3</v>
      </c>
      <c r="BG4" s="114">
        <f t="shared" ref="BG4:BG25" si="5">IF(COUNT(F4,H4)&gt;=1,AVERAGE(E4:H4),"")</f>
        <v>27.8</v>
      </c>
      <c r="BH4" s="115">
        <f t="shared" ref="BH4:BH25" si="6">IF(COUNT(J4,L4)&gt;=1,AVERAGE(I4:L4),"")</f>
        <v>31.725000000000001</v>
      </c>
      <c r="BI4" s="459" t="s">
        <v>320</v>
      </c>
      <c r="BJ4" s="460" t="s">
        <v>387</v>
      </c>
      <c r="BK4" s="460" t="s">
        <v>387</v>
      </c>
      <c r="BL4" s="460" t="s">
        <v>387</v>
      </c>
      <c r="BM4" s="460" t="s">
        <v>324</v>
      </c>
      <c r="BN4" s="460" t="s">
        <v>324</v>
      </c>
      <c r="BO4" s="460" t="s">
        <v>324</v>
      </c>
      <c r="BP4" s="461" t="s">
        <v>331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26</v>
      </c>
      <c r="G5" s="41"/>
      <c r="H5" s="41">
        <v>27.5</v>
      </c>
      <c r="I5" s="41"/>
      <c r="J5" s="41">
        <v>32.799999999999997</v>
      </c>
      <c r="K5" s="41"/>
      <c r="L5" s="41">
        <v>29.9</v>
      </c>
      <c r="M5" s="88">
        <f t="shared" si="0"/>
        <v>29.049999999999997</v>
      </c>
      <c r="N5" s="41">
        <v>26</v>
      </c>
      <c r="O5" s="53">
        <v>33.5</v>
      </c>
      <c r="P5" s="41">
        <v>14</v>
      </c>
      <c r="Q5" s="41">
        <v>14</v>
      </c>
      <c r="R5" s="41">
        <v>14</v>
      </c>
      <c r="S5" s="41">
        <v>14</v>
      </c>
      <c r="T5" s="38">
        <v>13.6</v>
      </c>
      <c r="U5" s="41">
        <v>13.6</v>
      </c>
      <c r="V5" s="41"/>
      <c r="W5" s="41" t="s">
        <v>390</v>
      </c>
      <c r="X5" s="41"/>
      <c r="Y5" s="41" t="s">
        <v>284</v>
      </c>
      <c r="Z5" s="41"/>
      <c r="AA5" s="41" t="s">
        <v>400</v>
      </c>
      <c r="AB5" s="41"/>
      <c r="AC5" s="37" t="s">
        <v>369</v>
      </c>
      <c r="AD5" s="52"/>
      <c r="AE5" s="52">
        <v>86.65</v>
      </c>
      <c r="AF5" s="52"/>
      <c r="AG5" s="52">
        <v>95.98</v>
      </c>
      <c r="AH5" s="52"/>
      <c r="AI5" s="52">
        <v>77.75</v>
      </c>
      <c r="AJ5" s="52"/>
      <c r="AK5" s="52">
        <v>84.99</v>
      </c>
      <c r="AL5" s="54">
        <f t="shared" si="1"/>
        <v>86.342500000000001</v>
      </c>
      <c r="AM5" s="54">
        <f t="shared" si="2"/>
        <v>77.75</v>
      </c>
      <c r="AN5" s="55"/>
      <c r="AO5" s="52">
        <v>999.7</v>
      </c>
      <c r="AP5" s="52"/>
      <c r="AQ5" s="52">
        <v>1000.4</v>
      </c>
      <c r="AR5" s="52"/>
      <c r="AS5" s="52">
        <v>1000.4</v>
      </c>
      <c r="AT5" s="52"/>
      <c r="AU5" s="56">
        <v>1000.1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ESE02</v>
      </c>
      <c r="BE5" s="177" t="s">
        <v>348</v>
      </c>
      <c r="BF5" s="181">
        <v>2</v>
      </c>
      <c r="BG5" s="114">
        <f t="shared" si="5"/>
        <v>26.75</v>
      </c>
      <c r="BH5" s="115">
        <f t="shared" si="6"/>
        <v>31.349999999999998</v>
      </c>
      <c r="BI5" s="450"/>
      <c r="BJ5" s="451" t="s">
        <v>320</v>
      </c>
      <c r="BK5" s="451"/>
      <c r="BL5" s="451" t="s">
        <v>309</v>
      </c>
      <c r="BM5" s="451"/>
      <c r="BN5" s="451" t="s">
        <v>331</v>
      </c>
      <c r="BO5" s="451"/>
      <c r="BP5" s="452" t="s">
        <v>293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28.2</v>
      </c>
      <c r="G6" s="41"/>
      <c r="H6" s="41">
        <v>29.5</v>
      </c>
      <c r="I6" s="41"/>
      <c r="J6" s="41">
        <v>32.4</v>
      </c>
      <c r="K6" s="41"/>
      <c r="L6" s="41">
        <v>30.8</v>
      </c>
      <c r="M6" s="88">
        <f t="shared" si="0"/>
        <v>30.224999999999998</v>
      </c>
      <c r="N6" s="41">
        <v>27.7</v>
      </c>
      <c r="O6" s="53">
        <v>32.700000000000003</v>
      </c>
      <c r="P6" s="41">
        <v>6</v>
      </c>
      <c r="Q6" s="41">
        <v>6</v>
      </c>
      <c r="R6" s="41">
        <v>6</v>
      </c>
      <c r="S6" s="41">
        <v>6</v>
      </c>
      <c r="T6" s="38">
        <v>6.4</v>
      </c>
      <c r="U6" s="41">
        <v>6.4</v>
      </c>
      <c r="V6" s="41"/>
      <c r="W6" s="41" t="s">
        <v>355</v>
      </c>
      <c r="X6" s="41"/>
      <c r="Y6" s="41" t="s">
        <v>390</v>
      </c>
      <c r="Z6" s="41"/>
      <c r="AA6" s="41" t="s">
        <v>305</v>
      </c>
      <c r="AB6" s="41"/>
      <c r="AC6" s="37" t="s">
        <v>284</v>
      </c>
      <c r="AD6" s="52"/>
      <c r="AE6" s="52">
        <v>83.81</v>
      </c>
      <c r="AF6" s="52"/>
      <c r="AG6" s="52">
        <v>83.95</v>
      </c>
      <c r="AH6" s="52"/>
      <c r="AI6" s="52">
        <v>68.67</v>
      </c>
      <c r="AJ6" s="52"/>
      <c r="AK6" s="52">
        <v>78.38</v>
      </c>
      <c r="AL6" s="54">
        <f t="shared" si="1"/>
        <v>78.702500000000001</v>
      </c>
      <c r="AM6" s="54">
        <f t="shared" si="2"/>
        <v>68.67</v>
      </c>
      <c r="AN6" s="55"/>
      <c r="AO6" s="52">
        <v>998.6</v>
      </c>
      <c r="AP6" s="52"/>
      <c r="AQ6" s="52">
        <v>999.2</v>
      </c>
      <c r="AR6" s="52"/>
      <c r="AS6" s="52">
        <v>999.4</v>
      </c>
      <c r="AT6" s="52"/>
      <c r="AU6" s="56">
        <v>998.7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0</v>
      </c>
      <c r="BD6" s="51" t="str">
        <f t="shared" si="4"/>
        <v>NW01</v>
      </c>
      <c r="BE6" s="177" t="s">
        <v>342</v>
      </c>
      <c r="BF6" s="181">
        <v>1</v>
      </c>
      <c r="BG6" s="114">
        <f t="shared" si="5"/>
        <v>28.85</v>
      </c>
      <c r="BH6" s="115">
        <f t="shared" si="6"/>
        <v>31.6</v>
      </c>
      <c r="BI6" s="450"/>
      <c r="BJ6" s="451" t="s">
        <v>387</v>
      </c>
      <c r="BK6" s="451"/>
      <c r="BL6" s="451" t="s">
        <v>331</v>
      </c>
      <c r="BM6" s="451"/>
      <c r="BN6" s="451" t="s">
        <v>331</v>
      </c>
      <c r="BO6" s="451"/>
      <c r="BP6" s="452" t="s">
        <v>321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26.5</v>
      </c>
      <c r="G7" s="51"/>
      <c r="H7" s="51">
        <v>26.8</v>
      </c>
      <c r="I7" s="51"/>
      <c r="J7" s="51">
        <v>32.5</v>
      </c>
      <c r="K7" s="51"/>
      <c r="L7" s="51">
        <v>30.2</v>
      </c>
      <c r="M7" s="88">
        <f t="shared" si="0"/>
        <v>29</v>
      </c>
      <c r="N7" s="51">
        <v>26.1</v>
      </c>
      <c r="O7" s="76">
        <v>33</v>
      </c>
      <c r="P7" s="41">
        <v>0.7</v>
      </c>
      <c r="Q7" s="41">
        <v>0.7</v>
      </c>
      <c r="R7" s="41">
        <v>0.7</v>
      </c>
      <c r="S7" s="41">
        <v>0.7</v>
      </c>
      <c r="T7" s="38">
        <v>0.7</v>
      </c>
      <c r="U7" s="41">
        <v>0.7</v>
      </c>
      <c r="V7" s="41"/>
      <c r="W7" s="41" t="s">
        <v>284</v>
      </c>
      <c r="X7" s="41"/>
      <c r="Y7" s="41" t="s">
        <v>284</v>
      </c>
      <c r="Z7" s="41"/>
      <c r="AA7" s="41" t="s">
        <v>302</v>
      </c>
      <c r="AB7" s="41"/>
      <c r="AC7" s="37" t="s">
        <v>284</v>
      </c>
      <c r="AD7" s="52"/>
      <c r="AE7" s="52">
        <v>94.25</v>
      </c>
      <c r="AF7" s="52"/>
      <c r="AG7" s="52">
        <v>94.27</v>
      </c>
      <c r="AH7" s="52"/>
      <c r="AI7" s="52">
        <v>77.7</v>
      </c>
      <c r="AJ7" s="52"/>
      <c r="AK7" s="52">
        <v>85.02</v>
      </c>
      <c r="AL7" s="54">
        <f t="shared" si="1"/>
        <v>87.809999999999988</v>
      </c>
      <c r="AM7" s="54">
        <f t="shared" si="2"/>
        <v>77.7</v>
      </c>
      <c r="AN7" s="55"/>
      <c r="AO7" s="52">
        <v>999.9</v>
      </c>
      <c r="AP7" s="52"/>
      <c r="AQ7" s="52">
        <v>1000.9</v>
      </c>
      <c r="AR7" s="52"/>
      <c r="AS7" s="52">
        <v>1000.8</v>
      </c>
      <c r="AT7" s="52"/>
      <c r="AU7" s="56">
        <v>999.8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SE01</v>
      </c>
      <c r="BE7" s="177" t="s">
        <v>303</v>
      </c>
      <c r="BF7" s="181">
        <v>1</v>
      </c>
      <c r="BG7" s="114">
        <f t="shared" si="5"/>
        <v>26.65</v>
      </c>
      <c r="BH7" s="115">
        <f t="shared" si="6"/>
        <v>31.35</v>
      </c>
      <c r="BI7" s="450"/>
      <c r="BJ7" s="451" t="s">
        <v>309</v>
      </c>
      <c r="BK7" s="451"/>
      <c r="BL7" s="451" t="s">
        <v>309</v>
      </c>
      <c r="BM7" s="451"/>
      <c r="BN7" s="451" t="s">
        <v>309</v>
      </c>
      <c r="BO7" s="451"/>
      <c r="BP7" s="452" t="s">
        <v>397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26.8</v>
      </c>
      <c r="F8" s="51">
        <v>27.2</v>
      </c>
      <c r="G8" s="51">
        <v>27.3</v>
      </c>
      <c r="H8" s="51">
        <v>28</v>
      </c>
      <c r="I8" s="51">
        <v>31.3</v>
      </c>
      <c r="J8" s="51">
        <v>32.700000000000003</v>
      </c>
      <c r="K8" s="51">
        <v>32</v>
      </c>
      <c r="L8" s="51">
        <v>30.2</v>
      </c>
      <c r="M8" s="88">
        <f t="shared" si="0"/>
        <v>29.4375</v>
      </c>
      <c r="N8" s="51">
        <v>26.8</v>
      </c>
      <c r="O8" s="76">
        <v>33</v>
      </c>
      <c r="P8" s="41">
        <v>11</v>
      </c>
      <c r="Q8" s="41">
        <v>11</v>
      </c>
      <c r="R8" s="41">
        <v>11</v>
      </c>
      <c r="S8" s="41">
        <v>11</v>
      </c>
      <c r="T8" s="38">
        <v>11.3</v>
      </c>
      <c r="U8" s="41">
        <v>11.3</v>
      </c>
      <c r="V8" s="41" t="s">
        <v>327</v>
      </c>
      <c r="W8" s="41" t="s">
        <v>359</v>
      </c>
      <c r="X8" s="41" t="s">
        <v>328</v>
      </c>
      <c r="Y8" s="41" t="s">
        <v>390</v>
      </c>
      <c r="Z8" s="41" t="s">
        <v>304</v>
      </c>
      <c r="AA8" s="41" t="s">
        <v>336</v>
      </c>
      <c r="AB8" s="41" t="s">
        <v>330</v>
      </c>
      <c r="AC8" s="37" t="s">
        <v>336</v>
      </c>
      <c r="AD8" s="52">
        <v>92.6</v>
      </c>
      <c r="AE8" s="52">
        <v>91.53</v>
      </c>
      <c r="AF8" s="52">
        <v>91.54</v>
      </c>
      <c r="AG8" s="52">
        <v>89.44</v>
      </c>
      <c r="AH8" s="52">
        <v>77.989999999999995</v>
      </c>
      <c r="AI8" s="52">
        <v>72.89</v>
      </c>
      <c r="AJ8" s="52">
        <v>73.209999999999994</v>
      </c>
      <c r="AK8" s="52">
        <v>81.59</v>
      </c>
      <c r="AL8" s="54">
        <f t="shared" si="1"/>
        <v>83.84875000000001</v>
      </c>
      <c r="AM8" s="54">
        <f t="shared" si="2"/>
        <v>72.89</v>
      </c>
      <c r="AN8" s="55">
        <v>1000.2</v>
      </c>
      <c r="AO8" s="52">
        <v>1000</v>
      </c>
      <c r="AP8" s="52">
        <v>998.9</v>
      </c>
      <c r="AQ8" s="52">
        <v>1000.4</v>
      </c>
      <c r="AR8" s="52">
        <v>1001.6</v>
      </c>
      <c r="AS8" s="52">
        <v>1000.4</v>
      </c>
      <c r="AT8" s="52">
        <v>998.5</v>
      </c>
      <c r="AU8" s="56">
        <v>999.9</v>
      </c>
      <c r="AV8" s="51">
        <f t="shared" si="3"/>
        <v>2</v>
      </c>
      <c r="AW8" s="51">
        <f t="shared" si="3"/>
        <v>2</v>
      </c>
      <c r="AX8" s="51">
        <f t="shared" si="3"/>
        <v>1</v>
      </c>
      <c r="AY8" s="51">
        <f t="shared" si="3"/>
        <v>1</v>
      </c>
      <c r="AZ8" s="51">
        <f t="shared" si="3"/>
        <v>1</v>
      </c>
      <c r="BA8" s="51">
        <f t="shared" si="3"/>
        <v>2</v>
      </c>
      <c r="BB8" s="51">
        <f t="shared" si="3"/>
        <v>3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27.324999999999999</v>
      </c>
      <c r="BH8" s="115">
        <f t="shared" si="6"/>
        <v>31.55</v>
      </c>
      <c r="BI8" s="450" t="s">
        <v>331</v>
      </c>
      <c r="BJ8" s="451" t="s">
        <v>287</v>
      </c>
      <c r="BK8" s="451" t="s">
        <v>331</v>
      </c>
      <c r="BL8" s="451" t="s">
        <v>309</v>
      </c>
      <c r="BM8" s="451" t="s">
        <v>309</v>
      </c>
      <c r="BN8" s="451" t="s">
        <v>309</v>
      </c>
      <c r="BO8" s="451" t="s">
        <v>331</v>
      </c>
      <c r="BP8" s="452" t="s">
        <v>331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26.4</v>
      </c>
      <c r="G9" s="51"/>
      <c r="H9" s="51">
        <v>27.4</v>
      </c>
      <c r="I9" s="51"/>
      <c r="J9" s="51">
        <v>32.799999999999997</v>
      </c>
      <c r="K9" s="51"/>
      <c r="L9" s="51">
        <v>30.5</v>
      </c>
      <c r="M9" s="88">
        <f t="shared" si="0"/>
        <v>29.274999999999999</v>
      </c>
      <c r="N9" s="51">
        <v>26</v>
      </c>
      <c r="O9" s="76">
        <v>33.200000000000003</v>
      </c>
      <c r="P9" s="41">
        <v>1</v>
      </c>
      <c r="Q9" s="41">
        <v>1</v>
      </c>
      <c r="R9" s="41">
        <v>1</v>
      </c>
      <c r="S9" s="41">
        <v>1</v>
      </c>
      <c r="T9" s="38">
        <v>1.3</v>
      </c>
      <c r="U9" s="41">
        <v>1.3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94.25</v>
      </c>
      <c r="AF9" s="52"/>
      <c r="AG9" s="52">
        <v>94.85</v>
      </c>
      <c r="AH9" s="52"/>
      <c r="AI9" s="52">
        <v>75.510000000000005</v>
      </c>
      <c r="AJ9" s="52"/>
      <c r="AK9" s="52">
        <v>84.55</v>
      </c>
      <c r="AL9" s="54">
        <f t="shared" si="1"/>
        <v>87.29</v>
      </c>
      <c r="AM9" s="54">
        <f t="shared" si="2"/>
        <v>75.510000000000005</v>
      </c>
      <c r="AN9" s="55"/>
      <c r="AO9" s="52">
        <v>999.9</v>
      </c>
      <c r="AP9" s="52"/>
      <c r="AQ9" s="52">
        <v>1000.3</v>
      </c>
      <c r="AR9" s="52"/>
      <c r="AS9" s="52">
        <v>1001</v>
      </c>
      <c r="AT9" s="52"/>
      <c r="AU9" s="56">
        <v>1000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26.9</v>
      </c>
      <c r="BH9" s="115">
        <f t="shared" si="6"/>
        <v>31.65</v>
      </c>
      <c r="BI9" s="450"/>
      <c r="BJ9" s="451" t="s">
        <v>309</v>
      </c>
      <c r="BK9" s="451"/>
      <c r="BL9" s="451" t="s">
        <v>331</v>
      </c>
      <c r="BM9" s="451"/>
      <c r="BN9" s="451" t="s">
        <v>309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28.2</v>
      </c>
      <c r="G10" s="51"/>
      <c r="H10" s="51">
        <v>28</v>
      </c>
      <c r="I10" s="51"/>
      <c r="J10" s="51">
        <v>33.4</v>
      </c>
      <c r="K10" s="51"/>
      <c r="L10" s="51">
        <v>30.8</v>
      </c>
      <c r="M10" s="88">
        <f t="shared" si="0"/>
        <v>30.099999999999998</v>
      </c>
      <c r="N10" s="51">
        <v>27.9</v>
      </c>
      <c r="O10" s="76">
        <v>33.700000000000003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328</v>
      </c>
      <c r="Z10" s="41"/>
      <c r="AA10" s="41" t="s">
        <v>351</v>
      </c>
      <c r="AB10" s="41"/>
      <c r="AC10" s="37" t="s">
        <v>311</v>
      </c>
      <c r="AD10" s="52"/>
      <c r="AE10" s="52">
        <v>84.31</v>
      </c>
      <c r="AF10" s="52"/>
      <c r="AG10" s="52">
        <v>89.44</v>
      </c>
      <c r="AH10" s="52"/>
      <c r="AI10" s="52">
        <v>73.010000000000005</v>
      </c>
      <c r="AJ10" s="52"/>
      <c r="AK10" s="52">
        <v>82.63</v>
      </c>
      <c r="AL10" s="54">
        <f t="shared" si="1"/>
        <v>82.347499999999997</v>
      </c>
      <c r="AM10" s="54">
        <f t="shared" si="2"/>
        <v>73.010000000000005</v>
      </c>
      <c r="AN10" s="55"/>
      <c r="AO10" s="52">
        <v>999.4</v>
      </c>
      <c r="AP10" s="52"/>
      <c r="AQ10" s="52">
        <v>999.7</v>
      </c>
      <c r="AR10" s="52"/>
      <c r="AS10" s="52">
        <v>1000.8</v>
      </c>
      <c r="AT10" s="52"/>
      <c r="AU10" s="56">
        <v>999.3</v>
      </c>
      <c r="AV10" s="51" t="str">
        <f t="shared" ref="AV10:AX23" si="7">IF(RIGHT(V10,2)="","",IF(RIGHT(V10,2)="LG",0,INT(RIGHT(V10,2))))</f>
        <v/>
      </c>
      <c r="AW10" s="51">
        <f t="shared" si="7"/>
        <v>0</v>
      </c>
      <c r="AX10" s="51" t="str">
        <f t="shared" si="7"/>
        <v/>
      </c>
      <c r="AY10" s="51">
        <f>IF(RIGHT(Y10,2)="","",IF(RIGHT(Y10,2)="LG",0,INT(RIGHT(Y10,2))))</f>
        <v>1</v>
      </c>
      <c r="AZ10" s="51" t="str">
        <f>IF(RIGHT(Z10,2)="","",IF(RIGHT(Z10,2)="LG",0,INT(RIGHT(Z10,2))))</f>
        <v/>
      </c>
      <c r="BA10" s="51">
        <f>IF(RIGHT(AA10,2)="","",IF(RIGHT(AA10,2)="LG",0,INT(RIGHT(AA10,2))))</f>
        <v>2</v>
      </c>
      <c r="BB10" s="51" t="str">
        <f>IF(RIGHT(AB10,2)="","",IF(RIGHT(AB10,2)="LG",0,INT(RIGHT(AB10,2))))</f>
        <v/>
      </c>
      <c r="BC10" s="51">
        <f>IF(RIGHT(AC10,2)="","",IF(RIGHT(AC10,2)="LG",0,INT(RIGHT(AC10,2))))</f>
        <v>1</v>
      </c>
      <c r="BD10" s="51" t="str">
        <f t="shared" si="4"/>
        <v>E02</v>
      </c>
      <c r="BE10" s="177" t="s">
        <v>389</v>
      </c>
      <c r="BF10" s="181">
        <v>2</v>
      </c>
      <c r="BG10" s="114">
        <f t="shared" si="5"/>
        <v>28.1</v>
      </c>
      <c r="BH10" s="115">
        <f t="shared" si="6"/>
        <v>32.1</v>
      </c>
      <c r="BI10" s="450"/>
      <c r="BJ10" s="451" t="s">
        <v>322</v>
      </c>
      <c r="BK10" s="451"/>
      <c r="BL10" s="451" t="s">
        <v>366</v>
      </c>
      <c r="BM10" s="451"/>
      <c r="BN10" s="451" t="s">
        <v>309</v>
      </c>
      <c r="BO10" s="451"/>
      <c r="BP10" s="452" t="s">
        <v>321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28.2</v>
      </c>
      <c r="G11" s="51"/>
      <c r="H11" s="51">
        <v>29.2</v>
      </c>
      <c r="I11" s="51"/>
      <c r="J11" s="51">
        <v>33.200000000000003</v>
      </c>
      <c r="K11" s="51"/>
      <c r="L11" s="51">
        <v>30.5</v>
      </c>
      <c r="M11" s="88">
        <f t="shared" si="0"/>
        <v>30.274999999999999</v>
      </c>
      <c r="N11" s="51">
        <v>27.8</v>
      </c>
      <c r="O11" s="76">
        <v>33.4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323</v>
      </c>
      <c r="X11" s="41"/>
      <c r="Y11" s="41" t="s">
        <v>284</v>
      </c>
      <c r="Z11" s="41"/>
      <c r="AA11" s="41" t="s">
        <v>344</v>
      </c>
      <c r="AB11" s="41"/>
      <c r="AC11" s="37" t="s">
        <v>336</v>
      </c>
      <c r="AD11" s="52"/>
      <c r="AE11" s="52">
        <v>87.37</v>
      </c>
      <c r="AF11" s="52"/>
      <c r="AG11" s="52">
        <v>86.94</v>
      </c>
      <c r="AH11" s="52"/>
      <c r="AI11" s="52">
        <v>70.459999999999994</v>
      </c>
      <c r="AJ11" s="52"/>
      <c r="AK11" s="52">
        <v>79.73</v>
      </c>
      <c r="AL11" s="54">
        <f t="shared" ref="AL11" si="8">IF(COUNT(AE11,AG11,AI11,AK11)&gt;2,AVERAGE(AD11:AK11),"")</f>
        <v>81.125</v>
      </c>
      <c r="AM11" s="54">
        <f t="shared" ref="AM11" si="9">IF(COUNT(AE11,AG11,AI11,AK11)&gt;2,MIN(AD11:AK11),"")</f>
        <v>70.459999999999994</v>
      </c>
      <c r="AN11" s="55"/>
      <c r="AO11" s="52">
        <v>999.6</v>
      </c>
      <c r="AP11" s="52"/>
      <c r="AQ11" s="52">
        <v>1000.1</v>
      </c>
      <c r="AR11" s="52"/>
      <c r="AS11" s="52">
        <v>1000.2</v>
      </c>
      <c r="AT11" s="52"/>
      <c r="AU11" s="56">
        <v>1000.1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303</v>
      </c>
      <c r="BF11" s="181">
        <v>3</v>
      </c>
      <c r="BG11" s="304">
        <f t="shared" si="5"/>
        <v>28.7</v>
      </c>
      <c r="BH11" s="305">
        <f t="shared" si="6"/>
        <v>31.85</v>
      </c>
      <c r="BI11" s="462"/>
      <c r="BJ11" s="463" t="s">
        <v>309</v>
      </c>
      <c r="BK11" s="463"/>
      <c r="BL11" s="463" t="s">
        <v>331</v>
      </c>
      <c r="BM11" s="463"/>
      <c r="BN11" s="463" t="s">
        <v>309</v>
      </c>
      <c r="BO11" s="463"/>
      <c r="BP11" s="464" t="s">
        <v>331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26.6</v>
      </c>
      <c r="G12" s="84"/>
      <c r="H12" s="84">
        <v>26.2</v>
      </c>
      <c r="I12" s="84"/>
      <c r="J12" s="84">
        <v>32.799999999999997</v>
      </c>
      <c r="K12" s="84"/>
      <c r="L12" s="84">
        <v>30.1</v>
      </c>
      <c r="M12" s="100">
        <f t="shared" si="0"/>
        <v>28.924999999999997</v>
      </c>
      <c r="N12" s="84">
        <v>25.6</v>
      </c>
      <c r="O12" s="85">
        <v>34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402</v>
      </c>
      <c r="AB12" s="57"/>
      <c r="AC12" s="59" t="s">
        <v>284</v>
      </c>
      <c r="AD12" s="60"/>
      <c r="AE12" s="60">
        <v>94.82</v>
      </c>
      <c r="AF12" s="60"/>
      <c r="AG12" s="60">
        <v>95.37</v>
      </c>
      <c r="AH12" s="60"/>
      <c r="AI12" s="60">
        <v>69.56</v>
      </c>
      <c r="AJ12" s="60"/>
      <c r="AK12" s="60">
        <v>81.58</v>
      </c>
      <c r="AL12" s="101">
        <f t="shared" si="1"/>
        <v>85.332499999999996</v>
      </c>
      <c r="AM12" s="101">
        <f t="shared" si="2"/>
        <v>69.56</v>
      </c>
      <c r="AN12" s="61"/>
      <c r="AO12" s="60">
        <v>1001.4</v>
      </c>
      <c r="AP12" s="60"/>
      <c r="AQ12" s="60">
        <v>1001.5</v>
      </c>
      <c r="AR12" s="60"/>
      <c r="AS12" s="60">
        <v>1001.1</v>
      </c>
      <c r="AT12" s="60"/>
      <c r="AU12" s="62">
        <v>1000.7</v>
      </c>
      <c r="AV12" s="84" t="str">
        <f t="shared" si="7"/>
        <v/>
      </c>
      <c r="AW12" s="84">
        <f t="shared" si="7"/>
        <v>0</v>
      </c>
      <c r="AX12" s="84" t="str">
        <f t="shared" si="7"/>
        <v/>
      </c>
      <c r="AY12" s="84">
        <f t="shared" ref="AY12:AY23" si="10">IF(RIGHT(Y12,2)="","",IF(RIGHT(Y12,2)="LG",0,INT(RIGHT(Y12,2))))</f>
        <v>0</v>
      </c>
      <c r="AZ12" s="84" t="str">
        <f t="shared" ref="AZ12:AZ23" si="11">IF(RIGHT(Z12,2)="","",IF(RIGHT(Z12,2)="LG",0,INT(RIGHT(Z12,2))))</f>
        <v/>
      </c>
      <c r="BA12" s="84">
        <f t="shared" ref="BA12:BA23" si="12">IF(RIGHT(AA12,2)="","",IF(RIGHT(AA12,2)="LG",0,INT(RIGHT(AA12,2))))</f>
        <v>1</v>
      </c>
      <c r="BB12" s="84" t="str">
        <f t="shared" ref="BB12:BB23" si="13">IF(RIGHT(AB12,2)="","",IF(RIGHT(AB12,2)="LG",0,INT(RIGHT(AB12,2))))</f>
        <v/>
      </c>
      <c r="BC12" s="84">
        <f t="shared" ref="BC12:BC23" si="14">IF(RIGHT(AC12,2)="","",IF(RIGHT(AC12,2)="LG",0,INT(RIGHT(AC12,2))))</f>
        <v>0</v>
      </c>
      <c r="BD12" s="84" t="str">
        <f t="shared" ref="BD12:BD23" si="15">IF(COUNT(AV12:BC12)=0,"",IF(MAX(AV12:BC12)=0,"LG",IF(MAX(AV12:BC12)=0,"",INDEX(V12:AC12,1,MATCH(MAX(AV12:BC12),AV12:BC12,0)))))</f>
        <v>NNE01</v>
      </c>
      <c r="BE12" s="179" t="s">
        <v>411</v>
      </c>
      <c r="BF12" s="183">
        <v>1</v>
      </c>
      <c r="BG12" s="114">
        <f t="shared" si="5"/>
        <v>26.4</v>
      </c>
      <c r="BH12" s="115">
        <f t="shared" si="6"/>
        <v>31.45</v>
      </c>
      <c r="BI12" s="465"/>
      <c r="BJ12" s="466" t="s">
        <v>387</v>
      </c>
      <c r="BK12" s="466"/>
      <c r="BL12" s="466" t="s">
        <v>309</v>
      </c>
      <c r="BM12" s="466"/>
      <c r="BN12" s="466" t="s">
        <v>314</v>
      </c>
      <c r="BO12" s="466"/>
      <c r="BP12" s="467" t="s">
        <v>289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27.9</v>
      </c>
      <c r="F13" s="51">
        <v>26.6</v>
      </c>
      <c r="G13" s="51">
        <v>26.2</v>
      </c>
      <c r="H13" s="51">
        <v>26.2</v>
      </c>
      <c r="I13" s="51">
        <v>29.4</v>
      </c>
      <c r="J13" s="51">
        <v>33.200000000000003</v>
      </c>
      <c r="K13" s="51">
        <v>34.1</v>
      </c>
      <c r="L13" s="51">
        <v>29</v>
      </c>
      <c r="M13" s="88">
        <f t="shared" si="0"/>
        <v>29.074999999999999</v>
      </c>
      <c r="N13" s="51">
        <v>26.2</v>
      </c>
      <c r="O13" s="76">
        <v>34.5</v>
      </c>
      <c r="P13" s="41">
        <v>2</v>
      </c>
      <c r="Q13" s="41">
        <v>2</v>
      </c>
      <c r="R13" s="41">
        <v>2</v>
      </c>
      <c r="S13" s="41">
        <v>2</v>
      </c>
      <c r="T13" s="38">
        <v>1.6</v>
      </c>
      <c r="U13" s="41">
        <v>1.6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376</v>
      </c>
      <c r="AA13" s="41" t="s">
        <v>295</v>
      </c>
      <c r="AB13" s="41" t="s">
        <v>305</v>
      </c>
      <c r="AC13" s="37" t="s">
        <v>376</v>
      </c>
      <c r="AD13" s="52">
        <v>86.82</v>
      </c>
      <c r="AE13" s="52">
        <v>95.95</v>
      </c>
      <c r="AF13" s="52">
        <v>94.8</v>
      </c>
      <c r="AG13" s="52">
        <v>95.37</v>
      </c>
      <c r="AH13" s="52">
        <v>82.47</v>
      </c>
      <c r="AI13" s="52">
        <v>64.489999999999995</v>
      </c>
      <c r="AJ13" s="52">
        <v>62.79</v>
      </c>
      <c r="AK13" s="52">
        <v>84.39</v>
      </c>
      <c r="AL13" s="54">
        <f t="shared" si="1"/>
        <v>83.384999999999991</v>
      </c>
      <c r="AM13" s="54">
        <f t="shared" si="2"/>
        <v>62.79</v>
      </c>
      <c r="AN13" s="55">
        <v>1000.7</v>
      </c>
      <c r="AO13" s="52">
        <v>1000.5</v>
      </c>
      <c r="AP13" s="52">
        <v>998.9</v>
      </c>
      <c r="AQ13" s="52">
        <v>1000.4</v>
      </c>
      <c r="AR13" s="52">
        <v>1001.9</v>
      </c>
      <c r="AS13" s="52">
        <v>999.7</v>
      </c>
      <c r="AT13" s="52">
        <v>997.4</v>
      </c>
      <c r="AU13" s="56">
        <v>999.2</v>
      </c>
      <c r="AV13" s="51">
        <f t="shared" si="7"/>
        <v>0</v>
      </c>
      <c r="AW13" s="51">
        <f t="shared" si="7"/>
        <v>0</v>
      </c>
      <c r="AX13" s="51">
        <f t="shared" si="7"/>
        <v>0</v>
      </c>
      <c r="AY13" s="51">
        <f t="shared" si="10"/>
        <v>0</v>
      </c>
      <c r="AZ13" s="51">
        <f t="shared" si="11"/>
        <v>1</v>
      </c>
      <c r="BA13" s="51">
        <f t="shared" si="12"/>
        <v>1</v>
      </c>
      <c r="BB13" s="51">
        <f t="shared" si="13"/>
        <v>1</v>
      </c>
      <c r="BC13" s="51">
        <f t="shared" si="14"/>
        <v>1</v>
      </c>
      <c r="BD13" s="51" t="str">
        <f t="shared" si="15"/>
        <v>E01</v>
      </c>
      <c r="BE13" s="177" t="s">
        <v>389</v>
      </c>
      <c r="BF13" s="181">
        <v>1</v>
      </c>
      <c r="BG13" s="114">
        <f t="shared" si="5"/>
        <v>26.725000000000001</v>
      </c>
      <c r="BH13" s="115">
        <f t="shared" si="6"/>
        <v>31.425000000000001</v>
      </c>
      <c r="BI13" s="450" t="s">
        <v>387</v>
      </c>
      <c r="BJ13" s="451" t="s">
        <v>387</v>
      </c>
      <c r="BK13" s="451" t="s">
        <v>387</v>
      </c>
      <c r="BL13" s="451" t="s">
        <v>387</v>
      </c>
      <c r="BM13" s="451" t="s">
        <v>309</v>
      </c>
      <c r="BN13" s="451" t="s">
        <v>331</v>
      </c>
      <c r="BO13" s="451" t="s">
        <v>321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26.3</v>
      </c>
      <c r="G14" s="51"/>
      <c r="H14" s="51">
        <v>26.5</v>
      </c>
      <c r="I14" s="51"/>
      <c r="J14" s="51">
        <v>32.4</v>
      </c>
      <c r="K14" s="51"/>
      <c r="L14" s="51">
        <v>31</v>
      </c>
      <c r="M14" s="88">
        <f t="shared" si="0"/>
        <v>29.049999999999997</v>
      </c>
      <c r="N14" s="51">
        <v>26</v>
      </c>
      <c r="O14" s="76">
        <v>32.9</v>
      </c>
      <c r="P14" s="41">
        <v>2</v>
      </c>
      <c r="Q14" s="41">
        <v>2</v>
      </c>
      <c r="R14" s="41">
        <v>2</v>
      </c>
      <c r="S14" s="41">
        <v>2</v>
      </c>
      <c r="T14" s="38">
        <v>1.9</v>
      </c>
      <c r="U14" s="41">
        <v>1.9</v>
      </c>
      <c r="V14" s="41"/>
      <c r="W14" s="41" t="s">
        <v>284</v>
      </c>
      <c r="X14" s="41"/>
      <c r="Y14" s="41" t="s">
        <v>284</v>
      </c>
      <c r="Z14" s="41"/>
      <c r="AA14" s="41" t="s">
        <v>400</v>
      </c>
      <c r="AB14" s="41"/>
      <c r="AC14" s="37" t="s">
        <v>284</v>
      </c>
      <c r="AD14" s="52"/>
      <c r="AE14" s="52">
        <v>96.51</v>
      </c>
      <c r="AF14" s="52"/>
      <c r="AG14" s="52">
        <v>98.24</v>
      </c>
      <c r="AH14" s="52"/>
      <c r="AI14" s="52">
        <v>73.7</v>
      </c>
      <c r="AJ14" s="52"/>
      <c r="AK14" s="52">
        <v>86.6</v>
      </c>
      <c r="AL14" s="54">
        <f t="shared" si="1"/>
        <v>88.762499999999989</v>
      </c>
      <c r="AM14" s="54">
        <f t="shared" si="2"/>
        <v>73.7</v>
      </c>
      <c r="AN14" s="55"/>
      <c r="AO14" s="52">
        <v>1000</v>
      </c>
      <c r="AP14" s="52"/>
      <c r="AQ14" s="52">
        <v>1000.4</v>
      </c>
      <c r="AR14" s="52"/>
      <c r="AS14" s="52">
        <v>999.9</v>
      </c>
      <c r="AT14" s="52"/>
      <c r="AU14" s="56">
        <v>999.4</v>
      </c>
      <c r="AV14" s="51" t="str">
        <f t="shared" si="7"/>
        <v/>
      </c>
      <c r="AW14" s="51">
        <f t="shared" si="7"/>
        <v>0</v>
      </c>
      <c r="AX14" s="51" t="str">
        <f t="shared" si="7"/>
        <v/>
      </c>
      <c r="AY14" s="51">
        <f t="shared" si="10"/>
        <v>0</v>
      </c>
      <c r="AZ14" s="51" t="str">
        <f t="shared" si="11"/>
        <v/>
      </c>
      <c r="BA14" s="51">
        <f t="shared" si="12"/>
        <v>1</v>
      </c>
      <c r="BB14" s="51" t="str">
        <f t="shared" si="13"/>
        <v/>
      </c>
      <c r="BC14" s="51">
        <f t="shared" si="14"/>
        <v>0</v>
      </c>
      <c r="BD14" s="51" t="str">
        <f t="shared" si="15"/>
        <v>ESE01</v>
      </c>
      <c r="BE14" s="177" t="s">
        <v>348</v>
      </c>
      <c r="BF14" s="181">
        <v>1</v>
      </c>
      <c r="BG14" s="114">
        <f t="shared" si="5"/>
        <v>26.4</v>
      </c>
      <c r="BH14" s="115">
        <f t="shared" si="6"/>
        <v>31.7</v>
      </c>
      <c r="BI14" s="450"/>
      <c r="BJ14" s="451" t="s">
        <v>387</v>
      </c>
      <c r="BK14" s="451"/>
      <c r="BL14" s="451" t="s">
        <v>309</v>
      </c>
      <c r="BM14" s="451"/>
      <c r="BN14" s="451" t="s">
        <v>309</v>
      </c>
      <c r="BO14" s="451"/>
      <c r="BP14" s="452" t="s">
        <v>331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25.3</v>
      </c>
      <c r="G15" s="51"/>
      <c r="H15" s="51">
        <v>25.5</v>
      </c>
      <c r="I15" s="51"/>
      <c r="J15" s="51">
        <v>32.9</v>
      </c>
      <c r="K15" s="51"/>
      <c r="L15" s="51">
        <v>30.1</v>
      </c>
      <c r="M15" s="88">
        <f t="shared" si="0"/>
        <v>28.449999999999996</v>
      </c>
      <c r="N15" s="51">
        <v>25.2</v>
      </c>
      <c r="O15" s="76">
        <v>33.200000000000003</v>
      </c>
      <c r="P15" s="41">
        <v>31</v>
      </c>
      <c r="Q15" s="41">
        <v>31</v>
      </c>
      <c r="R15" s="41">
        <v>31</v>
      </c>
      <c r="S15" s="41">
        <v>33</v>
      </c>
      <c r="T15" s="38">
        <v>33.200000000000003</v>
      </c>
      <c r="U15" s="41">
        <v>33.200000000000003</v>
      </c>
      <c r="V15" s="41"/>
      <c r="W15" s="41" t="s">
        <v>284</v>
      </c>
      <c r="X15" s="41"/>
      <c r="Y15" s="41" t="s">
        <v>284</v>
      </c>
      <c r="Z15" s="41"/>
      <c r="AA15" s="41" t="s">
        <v>284</v>
      </c>
      <c r="AB15" s="41"/>
      <c r="AC15" s="37" t="s">
        <v>284</v>
      </c>
      <c r="AD15" s="52"/>
      <c r="AE15" s="52">
        <v>93.08</v>
      </c>
      <c r="AF15" s="52"/>
      <c r="AG15" s="52">
        <v>93.09</v>
      </c>
      <c r="AH15" s="52"/>
      <c r="AI15" s="52">
        <v>69.17</v>
      </c>
      <c r="AJ15" s="52"/>
      <c r="AK15" s="52">
        <v>83.03</v>
      </c>
      <c r="AL15" s="54">
        <f t="shared" si="1"/>
        <v>84.592500000000001</v>
      </c>
      <c r="AM15" s="54">
        <f t="shared" si="2"/>
        <v>69.17</v>
      </c>
      <c r="AN15" s="55"/>
      <c r="AO15" s="52">
        <v>997.9</v>
      </c>
      <c r="AP15" s="52"/>
      <c r="AQ15" s="52">
        <v>998.9</v>
      </c>
      <c r="AR15" s="52"/>
      <c r="AS15" s="52">
        <v>998.8</v>
      </c>
      <c r="AT15" s="52"/>
      <c r="AU15" s="56">
        <v>997.7</v>
      </c>
      <c r="AV15" s="51" t="str">
        <f t="shared" si="7"/>
        <v/>
      </c>
      <c r="AW15" s="51">
        <f t="shared" si="7"/>
        <v>0</v>
      </c>
      <c r="AX15" s="51" t="str">
        <f t="shared" si="7"/>
        <v/>
      </c>
      <c r="AY15" s="51">
        <f t="shared" si="10"/>
        <v>0</v>
      </c>
      <c r="AZ15" s="51" t="str">
        <f t="shared" si="11"/>
        <v/>
      </c>
      <c r="BA15" s="51">
        <f t="shared" si="12"/>
        <v>0</v>
      </c>
      <c r="BB15" s="51" t="str">
        <f t="shared" si="13"/>
        <v/>
      </c>
      <c r="BC15" s="51">
        <f t="shared" si="14"/>
        <v>0</v>
      </c>
      <c r="BD15" s="51" t="str">
        <f t="shared" si="15"/>
        <v>LG</v>
      </c>
      <c r="BE15" s="177"/>
      <c r="BF15" s="181">
        <v>0</v>
      </c>
      <c r="BG15" s="114">
        <f t="shared" si="5"/>
        <v>25.4</v>
      </c>
      <c r="BH15" s="115">
        <f t="shared" si="6"/>
        <v>31.5</v>
      </c>
      <c r="BI15" s="450"/>
      <c r="BJ15" s="451" t="s">
        <v>387</v>
      </c>
      <c r="BK15" s="451"/>
      <c r="BL15" s="451" t="s">
        <v>387</v>
      </c>
      <c r="BM15" s="451"/>
      <c r="BN15" s="451" t="s">
        <v>309</v>
      </c>
      <c r="BO15" s="451"/>
      <c r="BP15" s="452" t="s">
        <v>289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27.4</v>
      </c>
      <c r="G16" s="51"/>
      <c r="H16" s="51">
        <v>27</v>
      </c>
      <c r="I16" s="51"/>
      <c r="J16" s="51">
        <v>32.5</v>
      </c>
      <c r="K16" s="51"/>
      <c r="L16" s="51">
        <v>30.7</v>
      </c>
      <c r="M16" s="88">
        <f t="shared" si="0"/>
        <v>29.400000000000002</v>
      </c>
      <c r="N16" s="51">
        <v>26.9</v>
      </c>
      <c r="O16" s="76">
        <v>33.299999999999997</v>
      </c>
      <c r="P16" s="41">
        <v>1</v>
      </c>
      <c r="Q16" s="41">
        <v>1</v>
      </c>
      <c r="R16" s="41">
        <v>1</v>
      </c>
      <c r="S16" s="41">
        <v>1</v>
      </c>
      <c r="T16" s="38">
        <v>1.4</v>
      </c>
      <c r="U16" s="41">
        <v>1.4</v>
      </c>
      <c r="V16" s="41"/>
      <c r="W16" s="41" t="s">
        <v>355</v>
      </c>
      <c r="X16" s="41"/>
      <c r="Y16" s="41" t="s">
        <v>355</v>
      </c>
      <c r="Z16" s="41"/>
      <c r="AA16" s="41" t="s">
        <v>304</v>
      </c>
      <c r="AB16" s="41"/>
      <c r="AC16" s="37" t="s">
        <v>390</v>
      </c>
      <c r="AD16" s="52"/>
      <c r="AE16" s="52">
        <v>91</v>
      </c>
      <c r="AF16" s="52"/>
      <c r="AG16" s="52">
        <v>90.44</v>
      </c>
      <c r="AH16" s="52"/>
      <c r="AI16" s="52">
        <v>67.08</v>
      </c>
      <c r="AJ16" s="52"/>
      <c r="AK16" s="52">
        <v>85.07</v>
      </c>
      <c r="AL16" s="54">
        <f t="shared" si="1"/>
        <v>83.397499999999994</v>
      </c>
      <c r="AM16" s="54">
        <f t="shared" si="2"/>
        <v>67.08</v>
      </c>
      <c r="AN16" s="55"/>
      <c r="AO16" s="52">
        <v>1001.8</v>
      </c>
      <c r="AP16" s="52"/>
      <c r="AQ16" s="52">
        <v>1001.9</v>
      </c>
      <c r="AR16" s="52"/>
      <c r="AS16" s="52">
        <v>1002</v>
      </c>
      <c r="AT16" s="52"/>
      <c r="AU16" s="56">
        <v>1000.6</v>
      </c>
      <c r="AV16" s="51" t="str">
        <f t="shared" si="7"/>
        <v/>
      </c>
      <c r="AW16" s="51">
        <f t="shared" si="7"/>
        <v>1</v>
      </c>
      <c r="AX16" s="51" t="str">
        <f t="shared" si="7"/>
        <v/>
      </c>
      <c r="AY16" s="51">
        <f t="shared" si="10"/>
        <v>1</v>
      </c>
      <c r="AZ16" s="51" t="str">
        <f t="shared" si="11"/>
        <v/>
      </c>
      <c r="BA16" s="51">
        <f t="shared" si="12"/>
        <v>1</v>
      </c>
      <c r="BB16" s="51" t="str">
        <f t="shared" si="13"/>
        <v/>
      </c>
      <c r="BC16" s="51">
        <f t="shared" si="14"/>
        <v>1</v>
      </c>
      <c r="BD16" s="51" t="str">
        <f t="shared" si="15"/>
        <v>NW01</v>
      </c>
      <c r="BE16" s="177" t="s">
        <v>342</v>
      </c>
      <c r="BF16" s="181">
        <v>1</v>
      </c>
      <c r="BG16" s="114">
        <f t="shared" si="5"/>
        <v>27.2</v>
      </c>
      <c r="BH16" s="115">
        <f t="shared" si="6"/>
        <v>31.6</v>
      </c>
      <c r="BI16" s="450"/>
      <c r="BJ16" s="451" t="s">
        <v>387</v>
      </c>
      <c r="BK16" s="451"/>
      <c r="BL16" s="451" t="s">
        <v>387</v>
      </c>
      <c r="BM16" s="451"/>
      <c r="BN16" s="451" t="s">
        <v>309</v>
      </c>
      <c r="BO16" s="451"/>
      <c r="BP16" s="452" t="s">
        <v>309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27.7</v>
      </c>
      <c r="F17" s="51">
        <v>27.1</v>
      </c>
      <c r="G17" s="51">
        <v>26.7</v>
      </c>
      <c r="H17" s="51">
        <v>27.5</v>
      </c>
      <c r="I17" s="51">
        <v>30.7</v>
      </c>
      <c r="J17" s="51">
        <v>31.5</v>
      </c>
      <c r="K17" s="51">
        <v>31.7</v>
      </c>
      <c r="L17" s="51">
        <v>30</v>
      </c>
      <c r="M17" s="88">
        <f t="shared" si="0"/>
        <v>29.112499999999997</v>
      </c>
      <c r="N17" s="51">
        <v>26.6</v>
      </c>
      <c r="O17" s="76">
        <v>32.200000000000003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355</v>
      </c>
      <c r="W17" s="41" t="s">
        <v>284</v>
      </c>
      <c r="X17" s="41" t="s">
        <v>352</v>
      </c>
      <c r="Y17" s="41" t="s">
        <v>295</v>
      </c>
      <c r="Z17" s="41" t="s">
        <v>380</v>
      </c>
      <c r="AA17" s="41" t="s">
        <v>406</v>
      </c>
      <c r="AB17" s="41" t="s">
        <v>408</v>
      </c>
      <c r="AC17" s="37" t="s">
        <v>304</v>
      </c>
      <c r="AD17" s="52">
        <v>88.89</v>
      </c>
      <c r="AE17" s="52">
        <v>90.98</v>
      </c>
      <c r="AF17" s="52">
        <v>93.15</v>
      </c>
      <c r="AG17" s="52">
        <v>94.29</v>
      </c>
      <c r="AH17" s="52">
        <v>81.650000000000006</v>
      </c>
      <c r="AI17" s="52">
        <v>76.650000000000006</v>
      </c>
      <c r="AJ17" s="52">
        <v>76.680000000000007</v>
      </c>
      <c r="AK17" s="52">
        <v>85.5</v>
      </c>
      <c r="AL17" s="54">
        <f t="shared" si="1"/>
        <v>85.973749999999995</v>
      </c>
      <c r="AM17" s="54">
        <f t="shared" si="2"/>
        <v>76.650000000000006</v>
      </c>
      <c r="AN17" s="55">
        <v>999.9</v>
      </c>
      <c r="AO17" s="52">
        <v>999.2</v>
      </c>
      <c r="AP17" s="52">
        <v>998</v>
      </c>
      <c r="AQ17" s="52">
        <v>1000.3</v>
      </c>
      <c r="AR17" s="52">
        <v>1001</v>
      </c>
      <c r="AS17" s="52">
        <v>999.8</v>
      </c>
      <c r="AT17" s="52">
        <v>997.8</v>
      </c>
      <c r="AU17" s="56">
        <v>998.9</v>
      </c>
      <c r="AV17" s="51">
        <f t="shared" si="7"/>
        <v>1</v>
      </c>
      <c r="AW17" s="51">
        <f t="shared" si="7"/>
        <v>0</v>
      </c>
      <c r="AX17" s="51">
        <f t="shared" si="7"/>
        <v>1</v>
      </c>
      <c r="AY17" s="51">
        <f t="shared" si="10"/>
        <v>1</v>
      </c>
      <c r="AZ17" s="51">
        <f t="shared" si="11"/>
        <v>2</v>
      </c>
      <c r="BA17" s="51">
        <f t="shared" si="12"/>
        <v>2</v>
      </c>
      <c r="BB17" s="51">
        <f t="shared" si="13"/>
        <v>3</v>
      </c>
      <c r="BC17" s="51">
        <f t="shared" si="14"/>
        <v>1</v>
      </c>
      <c r="BD17" s="51" t="str">
        <f t="shared" si="15"/>
        <v>E03</v>
      </c>
      <c r="BE17" s="177" t="s">
        <v>389</v>
      </c>
      <c r="BF17" s="181">
        <v>3</v>
      </c>
      <c r="BG17" s="114">
        <f t="shared" si="5"/>
        <v>27.25</v>
      </c>
      <c r="BH17" s="115">
        <f t="shared" si="6"/>
        <v>30.975000000000001</v>
      </c>
      <c r="BI17" s="450" t="s">
        <v>387</v>
      </c>
      <c r="BJ17" s="451" t="s">
        <v>387</v>
      </c>
      <c r="BK17" s="451" t="s">
        <v>324</v>
      </c>
      <c r="BL17" s="451" t="s">
        <v>387</v>
      </c>
      <c r="BM17" s="451" t="s">
        <v>331</v>
      </c>
      <c r="BN17" s="451" t="s">
        <v>320</v>
      </c>
      <c r="BO17" s="451" t="s">
        <v>324</v>
      </c>
      <c r="BP17" s="452" t="s">
        <v>331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26.8</v>
      </c>
      <c r="G18" s="51"/>
      <c r="H18" s="51">
        <v>27.2</v>
      </c>
      <c r="I18" s="51"/>
      <c r="J18" s="51">
        <v>32.200000000000003</v>
      </c>
      <c r="K18" s="51"/>
      <c r="L18" s="51">
        <v>29</v>
      </c>
      <c r="M18" s="88">
        <f t="shared" si="0"/>
        <v>28.8</v>
      </c>
      <c r="N18" s="51">
        <v>26.8</v>
      </c>
      <c r="O18" s="76">
        <v>33.5</v>
      </c>
      <c r="P18" s="41">
        <v>4</v>
      </c>
      <c r="Q18" s="41">
        <v>4</v>
      </c>
      <c r="R18" s="41">
        <v>4</v>
      </c>
      <c r="S18" s="41">
        <v>4</v>
      </c>
      <c r="T18" s="38">
        <v>4.0999999999999996</v>
      </c>
      <c r="U18" s="41">
        <v>4.0999999999999996</v>
      </c>
      <c r="V18" s="41"/>
      <c r="W18" s="41" t="s">
        <v>284</v>
      </c>
      <c r="X18" s="41"/>
      <c r="Y18" s="41" t="s">
        <v>352</v>
      </c>
      <c r="Z18" s="41"/>
      <c r="AA18" s="41" t="s">
        <v>302</v>
      </c>
      <c r="AB18" s="41"/>
      <c r="AC18" s="37" t="s">
        <v>305</v>
      </c>
      <c r="AD18" s="52"/>
      <c r="AE18" s="52">
        <v>94.27</v>
      </c>
      <c r="AF18" s="52"/>
      <c r="AG18" s="52">
        <v>92.62</v>
      </c>
      <c r="AH18" s="52"/>
      <c r="AI18" s="52">
        <v>67.42</v>
      </c>
      <c r="AJ18" s="52"/>
      <c r="AK18" s="52">
        <v>83.4</v>
      </c>
      <c r="AL18" s="54">
        <f t="shared" si="1"/>
        <v>84.427500000000009</v>
      </c>
      <c r="AM18" s="54">
        <f t="shared" si="2"/>
        <v>67.42</v>
      </c>
      <c r="AN18" s="55"/>
      <c r="AO18" s="52">
        <v>1000.5</v>
      </c>
      <c r="AP18" s="52"/>
      <c r="AQ18" s="52">
        <v>1001.1</v>
      </c>
      <c r="AR18" s="52"/>
      <c r="AS18" s="52">
        <v>1001.3</v>
      </c>
      <c r="AT18" s="52"/>
      <c r="AU18" s="56">
        <v>999.6</v>
      </c>
      <c r="AV18" s="51" t="str">
        <f t="shared" si="7"/>
        <v/>
      </c>
      <c r="AW18" s="51">
        <f t="shared" si="7"/>
        <v>0</v>
      </c>
      <c r="AX18" s="51" t="str">
        <f t="shared" si="7"/>
        <v/>
      </c>
      <c r="AY18" s="51">
        <f t="shared" si="10"/>
        <v>1</v>
      </c>
      <c r="AZ18" s="51" t="str">
        <f t="shared" si="11"/>
        <v/>
      </c>
      <c r="BA18" s="51">
        <f t="shared" si="12"/>
        <v>1</v>
      </c>
      <c r="BB18" s="51" t="str">
        <f t="shared" si="13"/>
        <v/>
      </c>
      <c r="BC18" s="51">
        <f t="shared" si="14"/>
        <v>1</v>
      </c>
      <c r="BD18" s="51" t="str">
        <f t="shared" si="15"/>
        <v>N01</v>
      </c>
      <c r="BE18" s="177" t="s">
        <v>364</v>
      </c>
      <c r="BF18" s="181">
        <v>1</v>
      </c>
      <c r="BG18" s="114">
        <f t="shared" si="5"/>
        <v>27</v>
      </c>
      <c r="BH18" s="115">
        <f t="shared" si="6"/>
        <v>30.6</v>
      </c>
      <c r="BI18" s="450"/>
      <c r="BJ18" s="451" t="s">
        <v>387</v>
      </c>
      <c r="BK18" s="451"/>
      <c r="BL18" s="451" t="s">
        <v>309</v>
      </c>
      <c r="BM18" s="451"/>
      <c r="BN18" s="451" t="s">
        <v>309</v>
      </c>
      <c r="BO18" s="451"/>
      <c r="BP18" s="452" t="s">
        <v>309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27.1</v>
      </c>
      <c r="F19" s="51">
        <v>27.4</v>
      </c>
      <c r="G19" s="51">
        <v>27.1</v>
      </c>
      <c r="H19" s="51">
        <v>26.9</v>
      </c>
      <c r="I19" s="51">
        <v>29.5</v>
      </c>
      <c r="J19" s="51">
        <v>30.9</v>
      </c>
      <c r="K19" s="51">
        <v>31.2</v>
      </c>
      <c r="L19" s="51">
        <v>31</v>
      </c>
      <c r="M19" s="88">
        <f t="shared" si="0"/>
        <v>28.887499999999999</v>
      </c>
      <c r="N19" s="51">
        <v>26.1</v>
      </c>
      <c r="O19" s="76">
        <v>32.1</v>
      </c>
      <c r="P19" s="41">
        <v>0.2</v>
      </c>
      <c r="Q19" s="41">
        <v>0.2</v>
      </c>
      <c r="R19" s="41">
        <v>0.2</v>
      </c>
      <c r="S19" s="41">
        <v>0.2</v>
      </c>
      <c r="T19" s="38">
        <v>0.2</v>
      </c>
      <c r="U19" s="41">
        <v>0.2</v>
      </c>
      <c r="V19" s="41" t="s">
        <v>326</v>
      </c>
      <c r="W19" s="41" t="s">
        <v>326</v>
      </c>
      <c r="X19" s="41" t="s">
        <v>354</v>
      </c>
      <c r="Y19" s="41" t="s">
        <v>295</v>
      </c>
      <c r="Z19" s="41" t="s">
        <v>390</v>
      </c>
      <c r="AA19" s="41" t="s">
        <v>352</v>
      </c>
      <c r="AB19" s="41" t="s">
        <v>369</v>
      </c>
      <c r="AC19" s="37" t="s">
        <v>344</v>
      </c>
      <c r="AD19" s="52">
        <v>92.62</v>
      </c>
      <c r="AE19" s="52">
        <v>94.85</v>
      </c>
      <c r="AF19" s="52">
        <v>91.53</v>
      </c>
      <c r="AG19" s="52">
        <v>95.96</v>
      </c>
      <c r="AH19" s="52">
        <v>86.46</v>
      </c>
      <c r="AI19" s="52">
        <v>81.2</v>
      </c>
      <c r="AJ19" s="52">
        <v>79.819999999999993</v>
      </c>
      <c r="AK19" s="52">
        <v>77.03</v>
      </c>
      <c r="AL19" s="54">
        <f t="shared" si="1"/>
        <v>87.433750000000003</v>
      </c>
      <c r="AM19" s="54">
        <f t="shared" si="2"/>
        <v>77.03</v>
      </c>
      <c r="AN19" s="55">
        <v>1001.3</v>
      </c>
      <c r="AO19" s="52">
        <v>1001.5</v>
      </c>
      <c r="AP19" s="52">
        <v>1000.8</v>
      </c>
      <c r="AQ19" s="52">
        <v>1001.1</v>
      </c>
      <c r="AR19" s="52">
        <v>1002.7</v>
      </c>
      <c r="AS19" s="52">
        <v>1002.8</v>
      </c>
      <c r="AT19" s="52">
        <v>1000.9</v>
      </c>
      <c r="AU19" s="56">
        <v>1000.7</v>
      </c>
      <c r="AV19" s="51">
        <f t="shared" si="7"/>
        <v>2</v>
      </c>
      <c r="AW19" s="51">
        <f t="shared" si="7"/>
        <v>2</v>
      </c>
      <c r="AX19" s="51">
        <f t="shared" si="7"/>
        <v>2</v>
      </c>
      <c r="AY19" s="51">
        <f t="shared" si="10"/>
        <v>1</v>
      </c>
      <c r="AZ19" s="51">
        <f t="shared" si="11"/>
        <v>1</v>
      </c>
      <c r="BA19" s="51">
        <f t="shared" si="12"/>
        <v>1</v>
      </c>
      <c r="BB19" s="51">
        <f t="shared" si="13"/>
        <v>2</v>
      </c>
      <c r="BC19" s="51">
        <f t="shared" si="14"/>
        <v>3</v>
      </c>
      <c r="BD19" s="51" t="str">
        <f t="shared" si="15"/>
        <v>SE03</v>
      </c>
      <c r="BE19" s="177" t="s">
        <v>303</v>
      </c>
      <c r="BF19" s="181">
        <v>3</v>
      </c>
      <c r="BG19" s="114">
        <f t="shared" si="5"/>
        <v>27.125</v>
      </c>
      <c r="BH19" s="115">
        <f t="shared" si="6"/>
        <v>30.65</v>
      </c>
      <c r="BI19" s="450" t="s">
        <v>310</v>
      </c>
      <c r="BJ19" s="451" t="s">
        <v>309</v>
      </c>
      <c r="BK19" s="451" t="s">
        <v>332</v>
      </c>
      <c r="BL19" s="451" t="s">
        <v>438</v>
      </c>
      <c r="BM19" s="451" t="s">
        <v>387</v>
      </c>
      <c r="BN19" s="451" t="s">
        <v>387</v>
      </c>
      <c r="BO19" s="451" t="s">
        <v>314</v>
      </c>
      <c r="BP19" s="452" t="s">
        <v>436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27.6</v>
      </c>
      <c r="F20" s="81">
        <v>27.8</v>
      </c>
      <c r="G20" s="81">
        <v>27.4</v>
      </c>
      <c r="H20" s="81">
        <v>28</v>
      </c>
      <c r="I20" s="81">
        <v>31.7</v>
      </c>
      <c r="J20" s="81">
        <v>32.700000000000003</v>
      </c>
      <c r="K20" s="81">
        <v>32.5</v>
      </c>
      <c r="L20" s="81">
        <v>31.4</v>
      </c>
      <c r="M20" s="98">
        <f t="shared" si="0"/>
        <v>29.887499999999999</v>
      </c>
      <c r="N20" s="81">
        <v>26.5</v>
      </c>
      <c r="O20" s="82">
        <v>34.1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305</v>
      </c>
      <c r="W20" s="63" t="s">
        <v>302</v>
      </c>
      <c r="X20" s="63" t="s">
        <v>284</v>
      </c>
      <c r="Y20" s="63" t="s">
        <v>391</v>
      </c>
      <c r="Z20" s="63" t="s">
        <v>398</v>
      </c>
      <c r="AA20" s="63" t="s">
        <v>351</v>
      </c>
      <c r="AB20" s="63" t="s">
        <v>376</v>
      </c>
      <c r="AC20" s="65" t="s">
        <v>336</v>
      </c>
      <c r="AD20" s="66">
        <v>88.88</v>
      </c>
      <c r="AE20" s="66">
        <v>92.66</v>
      </c>
      <c r="AF20" s="66">
        <v>92.63</v>
      </c>
      <c r="AG20" s="66">
        <v>88.92</v>
      </c>
      <c r="AH20" s="66">
        <v>66.52</v>
      </c>
      <c r="AI20" s="66">
        <v>74.62</v>
      </c>
      <c r="AJ20" s="66">
        <v>72.010000000000005</v>
      </c>
      <c r="AK20" s="66">
        <v>78</v>
      </c>
      <c r="AL20" s="99">
        <f t="shared" si="1"/>
        <v>81.78</v>
      </c>
      <c r="AM20" s="99">
        <f t="shared" si="2"/>
        <v>66.52</v>
      </c>
      <c r="AN20" s="67">
        <v>999.8</v>
      </c>
      <c r="AO20" s="66">
        <v>999.7</v>
      </c>
      <c r="AP20" s="66">
        <v>998.2</v>
      </c>
      <c r="AQ20" s="66">
        <v>1000.6</v>
      </c>
      <c r="AR20" s="66">
        <v>1001.5</v>
      </c>
      <c r="AS20" s="66">
        <v>1000.6</v>
      </c>
      <c r="AT20" s="66">
        <v>998.3</v>
      </c>
      <c r="AU20" s="68">
        <v>999.2</v>
      </c>
      <c r="AV20" s="81">
        <f t="shared" si="7"/>
        <v>1</v>
      </c>
      <c r="AW20" s="81">
        <f t="shared" si="7"/>
        <v>1</v>
      </c>
      <c r="AX20" s="81">
        <f t="shared" si="7"/>
        <v>0</v>
      </c>
      <c r="AY20" s="81">
        <f t="shared" si="10"/>
        <v>1</v>
      </c>
      <c r="AZ20" s="81">
        <f t="shared" si="11"/>
        <v>2</v>
      </c>
      <c r="BA20" s="81">
        <f t="shared" si="12"/>
        <v>2</v>
      </c>
      <c r="BB20" s="81">
        <f t="shared" si="13"/>
        <v>1</v>
      </c>
      <c r="BC20" s="81">
        <f t="shared" si="14"/>
        <v>2</v>
      </c>
      <c r="BD20" s="81" t="str">
        <f t="shared" si="15"/>
        <v>WNW02</v>
      </c>
      <c r="BE20" s="178" t="s">
        <v>393</v>
      </c>
      <c r="BF20" s="182">
        <v>2</v>
      </c>
      <c r="BG20" s="114">
        <f t="shared" si="5"/>
        <v>27.700000000000003</v>
      </c>
      <c r="BH20" s="115">
        <f t="shared" si="6"/>
        <v>32.075000000000003</v>
      </c>
      <c r="BI20" s="462" t="s">
        <v>296</v>
      </c>
      <c r="BJ20" s="463" t="s">
        <v>377</v>
      </c>
      <c r="BK20" s="463" t="s">
        <v>312</v>
      </c>
      <c r="BL20" s="463" t="s">
        <v>332</v>
      </c>
      <c r="BM20" s="463" t="s">
        <v>314</v>
      </c>
      <c r="BN20" s="463" t="s">
        <v>310</v>
      </c>
      <c r="BO20" s="463" t="s">
        <v>314</v>
      </c>
      <c r="BP20" s="464" t="s">
        <v>332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27.7</v>
      </c>
      <c r="F21" s="84">
        <v>27.3</v>
      </c>
      <c r="G21" s="84">
        <v>26.1</v>
      </c>
      <c r="H21" s="84">
        <v>27.6</v>
      </c>
      <c r="I21" s="84">
        <v>31.2</v>
      </c>
      <c r="J21" s="84">
        <v>34.1</v>
      </c>
      <c r="K21" s="84">
        <v>32.5</v>
      </c>
      <c r="L21" s="84">
        <v>31.3</v>
      </c>
      <c r="M21" s="100">
        <f t="shared" si="0"/>
        <v>29.724999999999998</v>
      </c>
      <c r="N21" s="84">
        <v>26.1</v>
      </c>
      <c r="O21" s="85">
        <v>34.299999999999997</v>
      </c>
      <c r="P21" s="57">
        <v>4</v>
      </c>
      <c r="Q21" s="57">
        <v>4</v>
      </c>
      <c r="R21" s="57">
        <v>4</v>
      </c>
      <c r="S21" s="57">
        <v>7</v>
      </c>
      <c r="T21" s="58">
        <v>6.9</v>
      </c>
      <c r="U21" s="57">
        <v>6.9</v>
      </c>
      <c r="V21" s="57" t="s">
        <v>284</v>
      </c>
      <c r="W21" s="57" t="s">
        <v>284</v>
      </c>
      <c r="X21" s="57" t="s">
        <v>284</v>
      </c>
      <c r="Y21" s="57" t="s">
        <v>302</v>
      </c>
      <c r="Z21" s="57" t="s">
        <v>376</v>
      </c>
      <c r="AA21" s="57" t="s">
        <v>410</v>
      </c>
      <c r="AB21" s="57" t="s">
        <v>304</v>
      </c>
      <c r="AC21" s="59" t="s">
        <v>284</v>
      </c>
      <c r="AD21" s="60">
        <v>96.55</v>
      </c>
      <c r="AE21" s="60">
        <v>98.26</v>
      </c>
      <c r="AF21" s="60">
        <v>98.24</v>
      </c>
      <c r="AG21" s="60">
        <v>98.84</v>
      </c>
      <c r="AH21" s="60">
        <v>71.78</v>
      </c>
      <c r="AI21" s="60">
        <v>63.54</v>
      </c>
      <c r="AJ21" s="60">
        <v>79.069999999999993</v>
      </c>
      <c r="AK21" s="60">
        <v>84.64</v>
      </c>
      <c r="AL21" s="101">
        <f t="shared" si="1"/>
        <v>86.364999999999995</v>
      </c>
      <c r="AM21" s="101">
        <f t="shared" si="2"/>
        <v>63.54</v>
      </c>
      <c r="AN21" s="61">
        <v>1000.4</v>
      </c>
      <c r="AO21" s="60">
        <v>999.6</v>
      </c>
      <c r="AP21" s="60">
        <v>998.4</v>
      </c>
      <c r="AQ21" s="60">
        <v>1000.7</v>
      </c>
      <c r="AR21" s="60">
        <v>1001.7</v>
      </c>
      <c r="AS21" s="60">
        <v>1000.5</v>
      </c>
      <c r="AT21" s="60">
        <v>998.6</v>
      </c>
      <c r="AU21" s="62">
        <v>999.6</v>
      </c>
      <c r="AV21" s="84">
        <f t="shared" si="7"/>
        <v>0</v>
      </c>
      <c r="AW21" s="84">
        <f t="shared" si="7"/>
        <v>0</v>
      </c>
      <c r="AX21" s="84">
        <f t="shared" si="7"/>
        <v>0</v>
      </c>
      <c r="AY21" s="84">
        <f t="shared" si="10"/>
        <v>1</v>
      </c>
      <c r="AZ21" s="84">
        <f t="shared" si="11"/>
        <v>1</v>
      </c>
      <c r="BA21" s="84">
        <f t="shared" si="12"/>
        <v>2</v>
      </c>
      <c r="BB21" s="84">
        <f t="shared" si="13"/>
        <v>1</v>
      </c>
      <c r="BC21" s="84">
        <f t="shared" si="14"/>
        <v>0</v>
      </c>
      <c r="BD21" s="84" t="str">
        <f t="shared" si="15"/>
        <v>NNE02</v>
      </c>
      <c r="BE21" s="179" t="s">
        <v>411</v>
      </c>
      <c r="BF21" s="183">
        <v>2</v>
      </c>
      <c r="BG21" s="110">
        <f t="shared" si="5"/>
        <v>27.174999999999997</v>
      </c>
      <c r="BH21" s="111">
        <f t="shared" si="6"/>
        <v>32.274999999999999</v>
      </c>
      <c r="BI21" s="450" t="s">
        <v>387</v>
      </c>
      <c r="BJ21" s="451" t="s">
        <v>387</v>
      </c>
      <c r="BK21" s="451" t="s">
        <v>387</v>
      </c>
      <c r="BL21" s="451" t="s">
        <v>309</v>
      </c>
      <c r="BM21" s="451" t="s">
        <v>309</v>
      </c>
      <c r="BN21" s="451" t="s">
        <v>309</v>
      </c>
      <c r="BO21" s="451" t="s">
        <v>309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29.2</v>
      </c>
      <c r="F22" s="51">
        <v>28.7</v>
      </c>
      <c r="G22" s="51">
        <v>28.4</v>
      </c>
      <c r="H22" s="51">
        <v>28.7</v>
      </c>
      <c r="I22" s="51">
        <v>30.5</v>
      </c>
      <c r="J22" s="51">
        <v>33.799999999999997</v>
      </c>
      <c r="K22" s="51">
        <v>34.4</v>
      </c>
      <c r="L22" s="51">
        <v>31.3</v>
      </c>
      <c r="M22" s="88">
        <f t="shared" si="0"/>
        <v>30.625000000000004</v>
      </c>
      <c r="N22" s="51">
        <v>28.3</v>
      </c>
      <c r="O22" s="76">
        <v>34.799999999999997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398</v>
      </c>
      <c r="W22" s="41" t="s">
        <v>398</v>
      </c>
      <c r="X22" s="41" t="s">
        <v>311</v>
      </c>
      <c r="Y22" s="41" t="s">
        <v>390</v>
      </c>
      <c r="Z22" s="41" t="s">
        <v>302</v>
      </c>
      <c r="AA22" s="41" t="s">
        <v>311</v>
      </c>
      <c r="AB22" s="41" t="s">
        <v>290</v>
      </c>
      <c r="AC22" s="37" t="s">
        <v>302</v>
      </c>
      <c r="AD22" s="52">
        <v>81.96</v>
      </c>
      <c r="AE22" s="52">
        <v>83.86</v>
      </c>
      <c r="AF22" s="52">
        <v>87.38</v>
      </c>
      <c r="AG22" s="52">
        <v>90.02</v>
      </c>
      <c r="AH22" s="52">
        <v>73.39</v>
      </c>
      <c r="AI22" s="52">
        <v>60.17</v>
      </c>
      <c r="AJ22" s="52">
        <v>56.48</v>
      </c>
      <c r="AK22" s="52">
        <v>72.66</v>
      </c>
      <c r="AL22" s="54">
        <f t="shared" si="1"/>
        <v>75.739999999999995</v>
      </c>
      <c r="AM22" s="54">
        <f t="shared" si="2"/>
        <v>56.48</v>
      </c>
      <c r="AN22" s="55">
        <v>998.5</v>
      </c>
      <c r="AO22" s="52">
        <v>998.6</v>
      </c>
      <c r="AP22" s="52">
        <v>997.4</v>
      </c>
      <c r="AQ22" s="52">
        <v>998.9</v>
      </c>
      <c r="AR22" s="52">
        <v>999.8</v>
      </c>
      <c r="AS22" s="52">
        <v>999.3</v>
      </c>
      <c r="AT22" s="52">
        <v>997.8</v>
      </c>
      <c r="AU22" s="56">
        <v>998</v>
      </c>
      <c r="AV22" s="51">
        <f t="shared" si="7"/>
        <v>2</v>
      </c>
      <c r="AW22" s="51">
        <f t="shared" si="7"/>
        <v>2</v>
      </c>
      <c r="AX22" s="51">
        <f t="shared" si="7"/>
        <v>1</v>
      </c>
      <c r="AY22" s="51">
        <f t="shared" si="10"/>
        <v>1</v>
      </c>
      <c r="AZ22" s="51">
        <f t="shared" si="11"/>
        <v>1</v>
      </c>
      <c r="BA22" s="51">
        <f t="shared" si="12"/>
        <v>1</v>
      </c>
      <c r="BB22" s="51">
        <f t="shared" si="13"/>
        <v>2</v>
      </c>
      <c r="BC22" s="51">
        <f t="shared" si="14"/>
        <v>1</v>
      </c>
      <c r="BD22" s="51" t="str">
        <f t="shared" si="15"/>
        <v>WNW02</v>
      </c>
      <c r="BE22" s="177" t="s">
        <v>393</v>
      </c>
      <c r="BF22" s="181">
        <v>2</v>
      </c>
      <c r="BG22" s="114">
        <f t="shared" si="5"/>
        <v>28.75</v>
      </c>
      <c r="BH22" s="115">
        <f t="shared" si="6"/>
        <v>32.5</v>
      </c>
      <c r="BI22" s="450" t="s">
        <v>309</v>
      </c>
      <c r="BJ22" s="451" t="s">
        <v>339</v>
      </c>
      <c r="BK22" s="451" t="s">
        <v>320</v>
      </c>
      <c r="BL22" s="451" t="s">
        <v>387</v>
      </c>
      <c r="BM22" s="451" t="s">
        <v>309</v>
      </c>
      <c r="BN22" s="451" t="s">
        <v>310</v>
      </c>
      <c r="BO22" s="451" t="s">
        <v>310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28.2</v>
      </c>
      <c r="G23" s="51"/>
      <c r="H23" s="51">
        <v>27.8</v>
      </c>
      <c r="I23" s="51"/>
      <c r="J23" s="51">
        <v>35.1</v>
      </c>
      <c r="K23" s="51"/>
      <c r="L23" s="51">
        <v>32.6</v>
      </c>
      <c r="M23" s="88">
        <f t="shared" si="0"/>
        <v>30.924999999999997</v>
      </c>
      <c r="N23" s="51">
        <v>27.2</v>
      </c>
      <c r="O23" s="76">
        <v>35.299999999999997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295</v>
      </c>
      <c r="X23" s="41"/>
      <c r="Y23" s="41" t="s">
        <v>284</v>
      </c>
      <c r="Z23" s="41"/>
      <c r="AA23" s="41" t="s">
        <v>329</v>
      </c>
      <c r="AB23" s="41"/>
      <c r="AC23" s="37" t="s">
        <v>284</v>
      </c>
      <c r="AD23" s="52"/>
      <c r="AE23" s="52">
        <v>92.68</v>
      </c>
      <c r="AF23" s="52"/>
      <c r="AG23" s="52">
        <v>92.11</v>
      </c>
      <c r="AH23" s="52"/>
      <c r="AI23" s="52">
        <v>52.09</v>
      </c>
      <c r="AJ23" s="52"/>
      <c r="AK23" s="52">
        <v>56.73</v>
      </c>
      <c r="AL23" s="54">
        <f t="shared" si="1"/>
        <v>73.402500000000003</v>
      </c>
      <c r="AM23" s="54">
        <f t="shared" si="2"/>
        <v>52.09</v>
      </c>
      <c r="AN23" s="55"/>
      <c r="AO23" s="52">
        <v>999.3</v>
      </c>
      <c r="AP23" s="52"/>
      <c r="AQ23" s="52">
        <v>1000.2</v>
      </c>
      <c r="AR23" s="52"/>
      <c r="AS23" s="52">
        <v>999.8</v>
      </c>
      <c r="AT23" s="52"/>
      <c r="AU23" s="56">
        <v>998.8</v>
      </c>
      <c r="AV23" s="51" t="str">
        <f t="shared" si="7"/>
        <v/>
      </c>
      <c r="AW23" s="51">
        <f t="shared" si="7"/>
        <v>1</v>
      </c>
      <c r="AX23" s="51" t="str">
        <f t="shared" si="7"/>
        <v/>
      </c>
      <c r="AY23" s="51">
        <f t="shared" si="10"/>
        <v>0</v>
      </c>
      <c r="AZ23" s="51" t="str">
        <f t="shared" si="11"/>
        <v/>
      </c>
      <c r="BA23" s="51">
        <f t="shared" si="12"/>
        <v>1</v>
      </c>
      <c r="BB23" s="51" t="str">
        <f t="shared" si="13"/>
        <v/>
      </c>
      <c r="BC23" s="51">
        <f t="shared" si="14"/>
        <v>0</v>
      </c>
      <c r="BD23" s="51" t="str">
        <f t="shared" si="15"/>
        <v>SW01</v>
      </c>
      <c r="BE23" s="177" t="s">
        <v>297</v>
      </c>
      <c r="BF23" s="181">
        <v>1</v>
      </c>
      <c r="BG23" s="114">
        <f t="shared" si="5"/>
        <v>28</v>
      </c>
      <c r="BH23" s="115">
        <f t="shared" si="6"/>
        <v>33.85</v>
      </c>
      <c r="BI23" s="450"/>
      <c r="BJ23" s="451" t="s">
        <v>309</v>
      </c>
      <c r="BK23" s="451"/>
      <c r="BL23" s="451" t="s">
        <v>387</v>
      </c>
      <c r="BM23" s="451"/>
      <c r="BN23" s="451" t="s">
        <v>309</v>
      </c>
      <c r="BO23" s="451"/>
      <c r="BP23" s="452" t="s">
        <v>309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31.8</v>
      </c>
      <c r="G24" s="51"/>
      <c r="H24" s="51">
        <v>30.2</v>
      </c>
      <c r="I24" s="51"/>
      <c r="J24" s="51">
        <v>34.1</v>
      </c>
      <c r="K24" s="51"/>
      <c r="L24" s="51">
        <v>31.3</v>
      </c>
      <c r="M24" s="88">
        <f t="shared" si="0"/>
        <v>31.849999999999998</v>
      </c>
      <c r="N24" s="51">
        <v>29.3</v>
      </c>
      <c r="O24" s="76">
        <v>34.799999999999997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335</v>
      </c>
      <c r="X24" s="41"/>
      <c r="Y24" s="41" t="s">
        <v>315</v>
      </c>
      <c r="Z24" s="41"/>
      <c r="AA24" s="41" t="s">
        <v>329</v>
      </c>
      <c r="AB24" s="41"/>
      <c r="AC24" s="37" t="s">
        <v>335</v>
      </c>
      <c r="AD24" s="52"/>
      <c r="AE24" s="52">
        <v>66.150000000000006</v>
      </c>
      <c r="AF24" s="52"/>
      <c r="AG24" s="52">
        <v>76.91</v>
      </c>
      <c r="AH24" s="52"/>
      <c r="AI24" s="52">
        <v>65.06</v>
      </c>
      <c r="AJ24" s="52"/>
      <c r="AK24" s="52">
        <v>66.84</v>
      </c>
      <c r="AL24" s="54">
        <f>IF(COUNT(AE24,AG24,AI24,AK24)&gt;2,AVERAGE(AD24:AK24),"")</f>
        <v>68.740000000000009</v>
      </c>
      <c r="AM24" s="54">
        <f>IF(COUNT(AE24,AG24,AI24,AK24)&gt;2,MIN(AD24:AK24),"")</f>
        <v>65.06</v>
      </c>
      <c r="AN24" s="55"/>
      <c r="AO24" s="52">
        <v>999.4</v>
      </c>
      <c r="AP24" s="52"/>
      <c r="AQ24" s="52">
        <v>1000.9</v>
      </c>
      <c r="AR24" s="52"/>
      <c r="AS24" s="52">
        <v>1001.5</v>
      </c>
      <c r="AT24" s="52"/>
      <c r="AU24" s="56">
        <v>1000.6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363</v>
      </c>
      <c r="BF24" s="181">
        <v>5</v>
      </c>
      <c r="BG24" s="114">
        <f>IF(COUNT(F24,H24)&gt;=1,AVERAGE(E24:H24),"")</f>
        <v>31</v>
      </c>
      <c r="BH24" s="115">
        <f>IF(COUNT(J24,L24)&gt;=1,AVERAGE(I24:L24),"")</f>
        <v>32.700000000000003</v>
      </c>
      <c r="BI24" s="450"/>
      <c r="BJ24" s="451" t="s">
        <v>289</v>
      </c>
      <c r="BK24" s="451"/>
      <c r="BL24" s="451" t="s">
        <v>314</v>
      </c>
      <c r="BM24" s="451"/>
      <c r="BN24" s="451" t="s">
        <v>289</v>
      </c>
      <c r="BO24" s="451"/>
      <c r="BP24" s="452" t="s">
        <v>310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</v>
      </c>
      <c r="F25" s="78">
        <v>30.1</v>
      </c>
      <c r="G25" s="78">
        <v>28.9</v>
      </c>
      <c r="H25" s="78">
        <v>29.1</v>
      </c>
      <c r="I25" s="78">
        <v>32.5</v>
      </c>
      <c r="J25" s="78">
        <v>34.5</v>
      </c>
      <c r="K25" s="78">
        <v>33.200000000000003</v>
      </c>
      <c r="L25" s="78">
        <v>31.1</v>
      </c>
      <c r="M25" s="89">
        <f t="shared" si="0"/>
        <v>31.175000000000001</v>
      </c>
      <c r="N25" s="78">
        <v>28.3</v>
      </c>
      <c r="O25" s="79">
        <v>35.4</v>
      </c>
      <c r="P25" s="69" t="s">
        <v>301</v>
      </c>
      <c r="Q25" s="69" t="s">
        <v>301</v>
      </c>
      <c r="R25" s="69" t="s">
        <v>301</v>
      </c>
      <c r="S25" s="69">
        <v>1</v>
      </c>
      <c r="T25" s="70">
        <v>1.4</v>
      </c>
      <c r="U25" s="69">
        <v>1.4</v>
      </c>
      <c r="V25" s="69" t="s">
        <v>338</v>
      </c>
      <c r="W25" s="69" t="s">
        <v>338</v>
      </c>
      <c r="X25" s="69" t="s">
        <v>323</v>
      </c>
      <c r="Y25" s="69" t="s">
        <v>326</v>
      </c>
      <c r="Z25" s="69" t="s">
        <v>337</v>
      </c>
      <c r="AA25" s="69" t="s">
        <v>337</v>
      </c>
      <c r="AB25" s="69" t="s">
        <v>315</v>
      </c>
      <c r="AC25" s="71" t="s">
        <v>315</v>
      </c>
      <c r="AD25" s="72">
        <v>75.52</v>
      </c>
      <c r="AE25" s="72">
        <v>74.64</v>
      </c>
      <c r="AF25" s="72">
        <v>79.52</v>
      </c>
      <c r="AG25" s="72">
        <v>77.67</v>
      </c>
      <c r="AH25" s="72">
        <v>67.08</v>
      </c>
      <c r="AI25" s="72">
        <v>58.56</v>
      </c>
      <c r="AJ25" s="72">
        <v>66.430000000000007</v>
      </c>
      <c r="AK25" s="72">
        <v>68.83</v>
      </c>
      <c r="AL25" s="87">
        <f t="shared" si="1"/>
        <v>71.03125</v>
      </c>
      <c r="AM25" s="87">
        <f t="shared" si="2"/>
        <v>58.56</v>
      </c>
      <c r="AN25" s="73">
        <v>998.6</v>
      </c>
      <c r="AO25" s="72">
        <v>998.5</v>
      </c>
      <c r="AP25" s="72">
        <v>997.5</v>
      </c>
      <c r="AQ25" s="72">
        <v>999.8</v>
      </c>
      <c r="AR25" s="72">
        <v>1000.9</v>
      </c>
      <c r="AS25" s="72">
        <v>999.8</v>
      </c>
      <c r="AT25" s="72">
        <v>998.1</v>
      </c>
      <c r="AU25" s="74">
        <v>999.3</v>
      </c>
      <c r="AV25" s="78">
        <f t="shared" ref="AV25:BC25" si="16">IF(RIGHT(V25,2)="","",IF(RIGHT(V25,2)="LG",0,INT(RIGHT(V25,2))))</f>
        <v>3</v>
      </c>
      <c r="AW25" s="78">
        <f t="shared" si="16"/>
        <v>3</v>
      </c>
      <c r="AX25" s="78">
        <f t="shared" si="16"/>
        <v>1</v>
      </c>
      <c r="AY25" s="78">
        <f t="shared" si="16"/>
        <v>2</v>
      </c>
      <c r="AZ25" s="78">
        <f t="shared" si="16"/>
        <v>3</v>
      </c>
      <c r="BA25" s="78">
        <f t="shared" si="16"/>
        <v>3</v>
      </c>
      <c r="BB25" s="78">
        <f t="shared" si="16"/>
        <v>3</v>
      </c>
      <c r="BC25" s="78">
        <f t="shared" si="16"/>
        <v>3</v>
      </c>
      <c r="BD25" s="78" t="str">
        <f>IF(COUNT(AV25:BC25)=0,"",IF(MAX(AV25:BC25)=0,"LG",IF(MAX(AV25:BC25)=0,"",INDEX(V25:AC25,1,MATCH(MAX(AV25:BC25),AV25:BC25,0)))))</f>
        <v>SW03</v>
      </c>
      <c r="BE25" s="180" t="s">
        <v>297</v>
      </c>
      <c r="BF25" s="184">
        <v>3</v>
      </c>
      <c r="BG25" s="203">
        <f t="shared" si="5"/>
        <v>29.524999999999999</v>
      </c>
      <c r="BH25" s="204">
        <f t="shared" si="6"/>
        <v>32.825000000000003</v>
      </c>
      <c r="BI25" s="453" t="s">
        <v>331</v>
      </c>
      <c r="BJ25" s="454" t="s">
        <v>321</v>
      </c>
      <c r="BK25" s="454" t="s">
        <v>340</v>
      </c>
      <c r="BL25" s="454" t="s">
        <v>310</v>
      </c>
      <c r="BM25" s="454" t="s">
        <v>310</v>
      </c>
      <c r="BN25" s="454" t="s">
        <v>310</v>
      </c>
      <c r="BO25" s="454" t="s">
        <v>310</v>
      </c>
      <c r="BP25" s="455" t="s">
        <v>310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101"/>
  <sheetViews>
    <sheetView showGridLines="0" workbookViewId="0">
      <pane xSplit="4" ySplit="2" topLeftCell="E22" activePane="bottomRight" state="frozen"/>
      <selection activeCell="I38" sqref="I38"/>
      <selection pane="topRight" activeCell="I38" sqref="I38"/>
      <selection pane="bottomLeft" activeCell="I38" sqref="I38"/>
      <selection pane="bottomRight" activeCell="G25" sqref="G25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250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11</v>
      </c>
      <c r="F2" s="320">
        <v>12</v>
      </c>
      <c r="G2" s="320">
        <v>13</v>
      </c>
      <c r="H2" s="320">
        <v>14</v>
      </c>
      <c r="I2" s="320">
        <v>15</v>
      </c>
      <c r="J2" s="320">
        <v>16</v>
      </c>
      <c r="K2" s="320">
        <v>17</v>
      </c>
      <c r="L2" s="320">
        <v>18</v>
      </c>
      <c r="M2" s="320">
        <v>19</v>
      </c>
      <c r="N2" s="320">
        <v>20</v>
      </c>
      <c r="O2" s="322" t="s">
        <v>218</v>
      </c>
      <c r="P2" s="322" t="s">
        <v>219</v>
      </c>
      <c r="Q2" s="323" t="s">
        <v>220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IF(ngay11!O4&lt;&gt;"",ngay11!O4,"")</f>
        <v>37.700000000000003</v>
      </c>
      <c r="F3" s="383">
        <f>IF(ngay12!O4&lt;&gt;"",ngay12!O4,"")</f>
        <v>38.200000000000003</v>
      </c>
      <c r="G3" s="383">
        <f>IF(ngay13!O4&lt;&gt;"",ngay13!O4,"")</f>
        <v>37.799999999999997</v>
      </c>
      <c r="H3" s="383">
        <f>IF(ngay14!O4&lt;&gt;"",ngay14!O4,"")</f>
        <v>38</v>
      </c>
      <c r="I3" s="383">
        <f>IF(ngay15!O4&lt;&gt;"",ngay15!O4,"")</f>
        <v>36</v>
      </c>
      <c r="J3" s="383">
        <f>IF(ngay16!O4&lt;&gt;"",ngay16!O4,"")</f>
        <v>35.700000000000003</v>
      </c>
      <c r="K3" s="383">
        <f>IF(ngay17!O4&lt;&gt;"",ngay17!O4,"")</f>
        <v>36</v>
      </c>
      <c r="L3" s="383">
        <f>IF(ngay18!O4&lt;&gt;"",ngay18!O4,"")</f>
        <v>35</v>
      </c>
      <c r="M3" s="383">
        <f>IF(ngay19!O4&lt;&gt;"",ngay19!O4,"")</f>
        <v>30.5</v>
      </c>
      <c r="N3" s="384">
        <f>IF(ngay20!O4&lt;&gt;"",ngay20!O4,"")</f>
        <v>31.3</v>
      </c>
      <c r="O3" s="358">
        <f t="shared" ref="O3:O12" si="0">IF(COUNT(E3:I3)=0,"",MAX(E3:I3))</f>
        <v>38.200000000000003</v>
      </c>
      <c r="P3" s="357">
        <f t="shared" ref="P3:P12" si="1">IF(COUNT(J3:N3)=0,"",MAX(J3:N3))</f>
        <v>36</v>
      </c>
      <c r="Q3" s="359">
        <f>IF(COUNT(E3:N3)=0,"",AVERAGE(E3:N3))</f>
        <v>35.619999999999997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IF(ngay11!O5&lt;&gt;"",ngay11!O5,"")</f>
        <v>35.5</v>
      </c>
      <c r="F4" s="386">
        <f>IF(ngay12!O5&lt;&gt;"",ngay12!O5,"")</f>
        <v>35.6</v>
      </c>
      <c r="G4" s="386">
        <f>IF(ngay13!O5&lt;&gt;"",ngay13!O5,"")</f>
        <v>36</v>
      </c>
      <c r="H4" s="386">
        <f>IF(ngay14!O5&lt;&gt;"",ngay14!O5,"")</f>
        <v>36.200000000000003</v>
      </c>
      <c r="I4" s="386">
        <f>IF(ngay15!O5&lt;&gt;"",ngay15!O5,"")</f>
        <v>34.5</v>
      </c>
      <c r="J4" s="386">
        <f>IF(ngay16!O5&lt;&gt;"",ngay16!O5,"")</f>
        <v>35</v>
      </c>
      <c r="K4" s="386">
        <f>IF(ngay17!O5&lt;&gt;"",ngay17!O5,"")</f>
        <v>35.4</v>
      </c>
      <c r="L4" s="386">
        <f>IF(ngay18!O5&lt;&gt;"",ngay18!O5,"")</f>
        <v>34.799999999999997</v>
      </c>
      <c r="M4" s="386">
        <f>IF(ngay19!O5&lt;&gt;"",ngay19!O5,"")</f>
        <v>31.5</v>
      </c>
      <c r="N4" s="387">
        <f>IF(ngay20!O5&lt;&gt;"",ngay20!O5,"")</f>
        <v>31</v>
      </c>
      <c r="O4" s="341">
        <f t="shared" si="0"/>
        <v>36.200000000000003</v>
      </c>
      <c r="P4" s="340">
        <f t="shared" si="1"/>
        <v>35.4</v>
      </c>
      <c r="Q4" s="342">
        <f t="shared" ref="Q4:Q24" si="2">IF(COUNT(E4:N4)=0,"",AVERAGE(E4:N4))</f>
        <v>34.549999999999997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IF(ngay11!O6&lt;&gt;"",ngay11!O6,"")</f>
        <v>34.700000000000003</v>
      </c>
      <c r="F5" s="386">
        <f>IF(ngay12!O6&lt;&gt;"",ngay12!O6,"")</f>
        <v>35.1</v>
      </c>
      <c r="G5" s="386">
        <f>IF(ngay13!O6&lt;&gt;"",ngay13!O6,"")</f>
        <v>36.6</v>
      </c>
      <c r="H5" s="386">
        <f>IF(ngay14!O6&lt;&gt;"",ngay14!O6,"")</f>
        <v>35.799999999999997</v>
      </c>
      <c r="I5" s="386">
        <f>IF(ngay15!O6&lt;&gt;"",ngay15!O6,"")</f>
        <v>35.200000000000003</v>
      </c>
      <c r="J5" s="386">
        <f>IF(ngay16!O6&lt;&gt;"",ngay16!O6,"")</f>
        <v>37.4</v>
      </c>
      <c r="K5" s="386">
        <f>IF(ngay17!O6&lt;&gt;"",ngay17!O6,"")</f>
        <v>38</v>
      </c>
      <c r="L5" s="386">
        <f>IF(ngay18!O6&lt;&gt;"",ngay18!O6,"")</f>
        <v>36.5</v>
      </c>
      <c r="M5" s="386">
        <f>IF(ngay19!O6&lt;&gt;"",ngay19!O6,"")</f>
        <v>32</v>
      </c>
      <c r="N5" s="387">
        <f>IF(ngay20!O6&lt;&gt;"",ngay20!O6,"")</f>
        <v>31.4</v>
      </c>
      <c r="O5" s="341">
        <f t="shared" si="0"/>
        <v>36.6</v>
      </c>
      <c r="P5" s="340">
        <f t="shared" si="1"/>
        <v>38</v>
      </c>
      <c r="Q5" s="342">
        <f t="shared" si="2"/>
        <v>35.269999999999996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IF(ngay11!O7&lt;&gt;"",ngay11!O7,"")</f>
        <v>35.799999999999997</v>
      </c>
      <c r="F6" s="386">
        <f>IF(ngay12!O7&lt;&gt;"",ngay12!O7,"")</f>
        <v>36.200000000000003</v>
      </c>
      <c r="G6" s="386">
        <f>IF(ngay13!O7&lt;&gt;"",ngay13!O7,"")</f>
        <v>36.799999999999997</v>
      </c>
      <c r="H6" s="386">
        <f>IF(ngay14!O7&lt;&gt;"",ngay14!O7,"")</f>
        <v>38.200000000000003</v>
      </c>
      <c r="I6" s="386">
        <f>IF(ngay15!O7&lt;&gt;"",ngay15!O7,"")</f>
        <v>35</v>
      </c>
      <c r="J6" s="386">
        <f>IF(ngay16!O7&lt;&gt;"",ngay16!O7,"")</f>
        <v>36.5</v>
      </c>
      <c r="K6" s="386">
        <f>IF(ngay17!O7&lt;&gt;"",ngay17!O7,"")</f>
        <v>37</v>
      </c>
      <c r="L6" s="386">
        <f>IF(ngay18!O7&lt;&gt;"",ngay18!O7,"")</f>
        <v>35.4</v>
      </c>
      <c r="M6" s="386">
        <f>IF(ngay19!O7&lt;&gt;"",ngay19!O7,"")</f>
        <v>35.200000000000003</v>
      </c>
      <c r="N6" s="387">
        <f>IF(ngay20!O7&lt;&gt;"",ngay20!O7,"")</f>
        <v>31.2</v>
      </c>
      <c r="O6" s="341">
        <f t="shared" si="0"/>
        <v>38.200000000000003</v>
      </c>
      <c r="P6" s="340">
        <f t="shared" si="1"/>
        <v>37</v>
      </c>
      <c r="Q6" s="342">
        <f t="shared" si="2"/>
        <v>35.729999999999997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IF(ngay11!O8&lt;&gt;"",ngay11!O8,"")</f>
        <v>36.1</v>
      </c>
      <c r="F7" s="386">
        <f>IF(ngay12!O8&lt;&gt;"",ngay12!O8,"")</f>
        <v>37.4</v>
      </c>
      <c r="G7" s="386">
        <f>IF(ngay13!O8&lt;&gt;"",ngay13!O8,"")</f>
        <v>37.9</v>
      </c>
      <c r="H7" s="386">
        <f>IF(ngay14!O8&lt;&gt;"",ngay14!O8,"")</f>
        <v>37.1</v>
      </c>
      <c r="I7" s="386">
        <f>IF(ngay15!O8&lt;&gt;"",ngay15!O8,"")</f>
        <v>35.5</v>
      </c>
      <c r="J7" s="386">
        <f>IF(ngay16!O8&lt;&gt;"",ngay16!O8,"")</f>
        <v>36.299999999999997</v>
      </c>
      <c r="K7" s="386">
        <f>IF(ngay17!O8&lt;&gt;"",ngay17!O8,"")</f>
        <v>37</v>
      </c>
      <c r="L7" s="386">
        <f>IF(ngay18!O8&lt;&gt;"",ngay18!O8,"")</f>
        <v>36.4</v>
      </c>
      <c r="M7" s="386">
        <f>IF(ngay19!O8&lt;&gt;"",ngay19!O8,"")</f>
        <v>31.5</v>
      </c>
      <c r="N7" s="387">
        <f>IF(ngay20!O8&lt;&gt;"",ngay20!O8,"")</f>
        <v>30.8</v>
      </c>
      <c r="O7" s="339">
        <f t="shared" si="0"/>
        <v>37.9</v>
      </c>
      <c r="P7" s="340">
        <f t="shared" si="1"/>
        <v>37</v>
      </c>
      <c r="Q7" s="342">
        <f t="shared" si="2"/>
        <v>35.6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IF(ngay11!O9&lt;&gt;"",ngay11!O9,"")</f>
        <v>37.700000000000003</v>
      </c>
      <c r="F8" s="386">
        <f>IF(ngay12!O9&lt;&gt;"",ngay12!O9,"")</f>
        <v>37.700000000000003</v>
      </c>
      <c r="G8" s="386">
        <f>IF(ngay13!O9&lt;&gt;"",ngay13!O9,"")</f>
        <v>38.6</v>
      </c>
      <c r="H8" s="386">
        <f>IF(ngay14!O9&lt;&gt;"",ngay14!O9,"")</f>
        <v>37.200000000000003</v>
      </c>
      <c r="I8" s="386">
        <f>IF(ngay15!O9&lt;&gt;"",ngay15!O9,"")</f>
        <v>35</v>
      </c>
      <c r="J8" s="386">
        <f>IF(ngay16!O9&lt;&gt;"",ngay16!O9,"")</f>
        <v>35.1</v>
      </c>
      <c r="K8" s="386">
        <f>IF(ngay17!O9&lt;&gt;"",ngay17!O9,"")</f>
        <v>36</v>
      </c>
      <c r="L8" s="386">
        <f>IF(ngay18!O9&lt;&gt;"",ngay18!O9,"")</f>
        <v>36.700000000000003</v>
      </c>
      <c r="M8" s="386">
        <f>IF(ngay19!O9&lt;&gt;"",ngay19!O9,"")</f>
        <v>32.200000000000003</v>
      </c>
      <c r="N8" s="387">
        <f>IF(ngay20!O9&lt;&gt;"",ngay20!O9,"")</f>
        <v>31</v>
      </c>
      <c r="O8" s="339">
        <f t="shared" si="0"/>
        <v>38.6</v>
      </c>
      <c r="P8" s="340">
        <f t="shared" si="1"/>
        <v>36.700000000000003</v>
      </c>
      <c r="Q8" s="342">
        <f t="shared" si="2"/>
        <v>35.719999999999992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IF(ngay11!O10&lt;&gt;"",ngay11!O10,"")</f>
        <v>37.299999999999997</v>
      </c>
      <c r="F9" s="386">
        <f>IF(ngay12!O10&lt;&gt;"",ngay12!O10,"")</f>
        <v>39.1</v>
      </c>
      <c r="G9" s="386">
        <f>IF(ngay13!O10&lt;&gt;"",ngay13!O10,"")</f>
        <v>38.5</v>
      </c>
      <c r="H9" s="386">
        <f>IF(ngay14!O10&lt;&gt;"",ngay14!O10,"")</f>
        <v>36.4</v>
      </c>
      <c r="I9" s="386">
        <f>IF(ngay15!O10&lt;&gt;"",ngay15!O10,"")</f>
        <v>34.4</v>
      </c>
      <c r="J9" s="386">
        <f>IF(ngay16!O10&lt;&gt;"",ngay16!O10,"")</f>
        <v>36.4</v>
      </c>
      <c r="K9" s="386">
        <f>IF(ngay17!O10&lt;&gt;"",ngay17!O10,"")</f>
        <v>37.200000000000003</v>
      </c>
      <c r="L9" s="386">
        <f>IF(ngay18!O10&lt;&gt;"",ngay18!O10,"")</f>
        <v>36.200000000000003</v>
      </c>
      <c r="M9" s="386">
        <f>IF(ngay19!O10&lt;&gt;"",ngay19!O10,"")</f>
        <v>32.4</v>
      </c>
      <c r="N9" s="387">
        <f>IF(ngay20!O10&lt;&gt;"",ngay20!O10,"")</f>
        <v>31.2</v>
      </c>
      <c r="O9" s="339">
        <f t="shared" si="0"/>
        <v>39.1</v>
      </c>
      <c r="P9" s="340">
        <f t="shared" si="1"/>
        <v>37.200000000000003</v>
      </c>
      <c r="Q9" s="342">
        <f t="shared" si="2"/>
        <v>35.909999999999997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5">
        <f>IF(ngay11!O11&lt;&gt;"",ngay11!O11,"")</f>
        <v>34.799999999999997</v>
      </c>
      <c r="F10" s="386">
        <f>IF(ngay12!O11&lt;&gt;"",ngay12!O11,"")</f>
        <v>34.9</v>
      </c>
      <c r="G10" s="386">
        <f>IF(ngay13!O11&lt;&gt;"",ngay13!O11,"")</f>
        <v>38.299999999999997</v>
      </c>
      <c r="H10" s="386">
        <f>IF(ngay14!O11&lt;&gt;"",ngay14!O11,"")</f>
        <v>36.200000000000003</v>
      </c>
      <c r="I10" s="386">
        <f>IF(ngay15!O11&lt;&gt;"",ngay15!O11,"")</f>
        <v>36.299999999999997</v>
      </c>
      <c r="J10" s="386">
        <f>IF(ngay16!O11&lt;&gt;"",ngay16!O11,"")</f>
        <v>36</v>
      </c>
      <c r="K10" s="386">
        <f>IF(ngay17!O11&lt;&gt;"",ngay17!O11,"")</f>
        <v>36.799999999999997</v>
      </c>
      <c r="L10" s="386">
        <f>IF(ngay18!O11&lt;&gt;"",ngay18!O11,"")</f>
        <v>34.799999999999997</v>
      </c>
      <c r="M10" s="386">
        <f>IF(ngay19!O11&lt;&gt;"",ngay19!O11,"")</f>
        <v>31.6</v>
      </c>
      <c r="N10" s="387">
        <f>IF(ngay20!O11&lt;&gt;"",ngay20!O11,"")</f>
        <v>30.8</v>
      </c>
      <c r="O10" s="339">
        <f t="shared" ref="O10" si="3">IF(COUNT(E10:I10)=0,"",MAX(E10:I10))</f>
        <v>38.299999999999997</v>
      </c>
      <c r="P10" s="340">
        <f t="shared" ref="P10" si="4">IF(COUNT(J10:N10)=0,"",MAX(J10:N10))</f>
        <v>36.799999999999997</v>
      </c>
      <c r="Q10" s="342">
        <f t="shared" si="2"/>
        <v>35.050000000000004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468">
        <f>IF(ngay11!O12&lt;&gt;"",ngay11!O12,"")</f>
        <v>37.5</v>
      </c>
      <c r="F11" s="469">
        <f>IF(ngay12!O12&lt;&gt;"",ngay12!O12,"")</f>
        <v>38</v>
      </c>
      <c r="G11" s="469">
        <f>IF(ngay13!O12&lt;&gt;"",ngay13!O12,"")</f>
        <v>37.6</v>
      </c>
      <c r="H11" s="469">
        <f>IF(ngay14!O12&lt;&gt;"",ngay14!O12,"")</f>
        <v>37.299999999999997</v>
      </c>
      <c r="I11" s="469">
        <f>IF(ngay15!O12&lt;&gt;"",ngay15!O12,"")</f>
        <v>36.299999999999997</v>
      </c>
      <c r="J11" s="469">
        <f>IF(ngay16!O12&lt;&gt;"",ngay16!O12,"")</f>
        <v>34.700000000000003</v>
      </c>
      <c r="K11" s="469">
        <f>IF(ngay17!O12&lt;&gt;"",ngay17!O12,"")</f>
        <v>36.200000000000003</v>
      </c>
      <c r="L11" s="469">
        <f>IF(ngay18!O12&lt;&gt;"",ngay18!O12,"")</f>
        <v>36</v>
      </c>
      <c r="M11" s="469">
        <f>IF(ngay19!O12&lt;&gt;"",ngay19!O12,"")</f>
        <v>32.5</v>
      </c>
      <c r="N11" s="470">
        <f>IF(ngay20!O12&lt;&gt;"",ngay20!O12,"")</f>
        <v>31.4</v>
      </c>
      <c r="O11" s="349">
        <f t="shared" si="0"/>
        <v>38</v>
      </c>
      <c r="P11" s="348">
        <f t="shared" si="1"/>
        <v>36.200000000000003</v>
      </c>
      <c r="Q11" s="350">
        <f t="shared" si="2"/>
        <v>35.749999999999993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IF(ngay11!O13&lt;&gt;"",ngay11!O13,"")</f>
        <v>38</v>
      </c>
      <c r="F12" s="386">
        <f>IF(ngay12!O13&lt;&gt;"",ngay12!O13,"")</f>
        <v>38.4</v>
      </c>
      <c r="G12" s="386">
        <f>IF(ngay13!O13&lt;&gt;"",ngay13!O13,"")</f>
        <v>38.1</v>
      </c>
      <c r="H12" s="386">
        <f>IF(ngay14!O13&lt;&gt;"",ngay14!O13,"")</f>
        <v>37.299999999999997</v>
      </c>
      <c r="I12" s="386">
        <f>IF(ngay15!O13&lt;&gt;"",ngay15!O13,"")</f>
        <v>39</v>
      </c>
      <c r="J12" s="386">
        <f>IF(ngay16!O13&lt;&gt;"",ngay16!O13,"")</f>
        <v>36.200000000000003</v>
      </c>
      <c r="K12" s="386">
        <f>IF(ngay17!O13&lt;&gt;"",ngay17!O13,"")</f>
        <v>36.299999999999997</v>
      </c>
      <c r="L12" s="386">
        <f>IF(ngay18!O13&lt;&gt;"",ngay18!O13,"")</f>
        <v>39</v>
      </c>
      <c r="M12" s="386">
        <f>IF(ngay19!O13&lt;&gt;"",ngay19!O13,"")</f>
        <v>33.4</v>
      </c>
      <c r="N12" s="387">
        <f>IF(ngay20!O13&lt;&gt;"",ngay20!O13,"")</f>
        <v>33</v>
      </c>
      <c r="O12" s="341">
        <f t="shared" si="0"/>
        <v>39</v>
      </c>
      <c r="P12" s="340">
        <f t="shared" si="1"/>
        <v>39</v>
      </c>
      <c r="Q12" s="342">
        <f t="shared" si="2"/>
        <v>36.869999999999997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IF(ngay11!O14&lt;&gt;"",ngay11!O14,"")</f>
        <v>38.200000000000003</v>
      </c>
      <c r="F13" s="386">
        <f>IF(ngay12!O14&lt;&gt;"",ngay12!O14,"")</f>
        <v>38.4</v>
      </c>
      <c r="G13" s="386">
        <f>IF(ngay13!O14&lt;&gt;"",ngay13!O14,"")</f>
        <v>38.799999999999997</v>
      </c>
      <c r="H13" s="386">
        <f>IF(ngay14!O14&lt;&gt;"",ngay14!O14,"")</f>
        <v>37</v>
      </c>
      <c r="I13" s="386">
        <f>IF(ngay15!O14&lt;&gt;"",ngay15!O14,"")</f>
        <v>36.299999999999997</v>
      </c>
      <c r="J13" s="386">
        <f>IF(ngay16!O14&lt;&gt;"",ngay16!O14,"")</f>
        <v>33.299999999999997</v>
      </c>
      <c r="K13" s="386">
        <f>IF(ngay17!O14&lt;&gt;"",ngay17!O14,"")</f>
        <v>34.6</v>
      </c>
      <c r="L13" s="386">
        <f>IF(ngay18!O14&lt;&gt;"",ngay18!O14,"")</f>
        <v>35.700000000000003</v>
      </c>
      <c r="M13" s="386">
        <f>IF(ngay19!O14&lt;&gt;"",ngay19!O14,"")</f>
        <v>32.4</v>
      </c>
      <c r="N13" s="387">
        <f>IF(ngay20!O14&lt;&gt;"",ngay20!O14,"")</f>
        <v>31.5</v>
      </c>
      <c r="O13" s="341">
        <f t="shared" ref="O13:O24" si="5">IF(COUNT(E13:I13)=0,"",MAX(E13:I13))</f>
        <v>38.799999999999997</v>
      </c>
      <c r="P13" s="340">
        <f t="shared" ref="P13:P24" si="6">IF(COUNT(J13:N13)=0,"",MAX(J13:N13))</f>
        <v>35.700000000000003</v>
      </c>
      <c r="Q13" s="342">
        <f t="shared" si="2"/>
        <v>35.619999999999997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IF(ngay11!O15&lt;&gt;"",ngay11!O15,"")</f>
        <v>37.5</v>
      </c>
      <c r="F14" s="386">
        <f>IF(ngay12!O15&lt;&gt;"",ngay12!O15,"")</f>
        <v>38.4</v>
      </c>
      <c r="G14" s="386">
        <f>IF(ngay13!O15&lt;&gt;"",ngay13!O15,"")</f>
        <v>39.299999999999997</v>
      </c>
      <c r="H14" s="386">
        <f>IF(ngay14!O15&lt;&gt;"",ngay14!O15,"")</f>
        <v>38.299999999999997</v>
      </c>
      <c r="I14" s="386">
        <f>IF(ngay15!O15&lt;&gt;"",ngay15!O15,"")</f>
        <v>36.299999999999997</v>
      </c>
      <c r="J14" s="386">
        <f>IF(ngay16!O15&lt;&gt;"",ngay16!O15,"")</f>
        <v>32.299999999999997</v>
      </c>
      <c r="K14" s="386">
        <f>IF(ngay17!O15&lt;&gt;"",ngay17!O15,"")</f>
        <v>35.299999999999997</v>
      </c>
      <c r="L14" s="386">
        <f>IF(ngay18!O15&lt;&gt;"",ngay18!O15,"")</f>
        <v>36.700000000000003</v>
      </c>
      <c r="M14" s="386">
        <f>IF(ngay19!O15&lt;&gt;"",ngay19!O15,"")</f>
        <v>32.6</v>
      </c>
      <c r="N14" s="387">
        <f>IF(ngay20!O15&lt;&gt;"",ngay20!O15,"")</f>
        <v>30.3</v>
      </c>
      <c r="O14" s="341">
        <f t="shared" si="5"/>
        <v>39.299999999999997</v>
      </c>
      <c r="P14" s="340">
        <f t="shared" si="6"/>
        <v>36.700000000000003</v>
      </c>
      <c r="Q14" s="342">
        <f t="shared" si="2"/>
        <v>35.700000000000003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IF(ngay11!O16&lt;&gt;"",ngay11!O16,"")</f>
        <v>38.9</v>
      </c>
      <c r="F15" s="386">
        <f>IF(ngay12!O16&lt;&gt;"",ngay12!O16,"")</f>
        <v>39</v>
      </c>
      <c r="G15" s="386">
        <f>IF(ngay13!O16&lt;&gt;"",ngay13!O16,"")</f>
        <v>39.6</v>
      </c>
      <c r="H15" s="386">
        <f>IF(ngay14!O16&lt;&gt;"",ngay14!O16,"")</f>
        <v>39.200000000000003</v>
      </c>
      <c r="I15" s="386">
        <f>IF(ngay15!O16&lt;&gt;"",ngay15!O16,"")</f>
        <v>38</v>
      </c>
      <c r="J15" s="386">
        <f>IF(ngay16!O16&lt;&gt;"",ngay16!O16,"")</f>
        <v>34.799999999999997</v>
      </c>
      <c r="K15" s="386">
        <f>IF(ngay17!O16&lt;&gt;"",ngay17!O16,"")</f>
        <v>35.1</v>
      </c>
      <c r="L15" s="386">
        <f>IF(ngay18!O16&lt;&gt;"",ngay18!O16,"")</f>
        <v>38.9</v>
      </c>
      <c r="M15" s="386">
        <f>IF(ngay19!O16&lt;&gt;"",ngay19!O16,"")</f>
        <v>33.4</v>
      </c>
      <c r="N15" s="387">
        <f>IF(ngay20!O16&lt;&gt;"",ngay20!O16,"")</f>
        <v>31.4</v>
      </c>
      <c r="O15" s="341">
        <f t="shared" si="5"/>
        <v>39.6</v>
      </c>
      <c r="P15" s="340">
        <f t="shared" si="6"/>
        <v>38.9</v>
      </c>
      <c r="Q15" s="342">
        <f t="shared" si="2"/>
        <v>36.83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IF(ngay11!O17&lt;&gt;"",ngay11!O17,"")</f>
        <v>36.200000000000003</v>
      </c>
      <c r="F16" s="386">
        <f>IF(ngay12!O17&lt;&gt;"",ngay12!O17,"")</f>
        <v>37.799999999999997</v>
      </c>
      <c r="G16" s="386">
        <f>IF(ngay13!O17&lt;&gt;"",ngay13!O17,"")</f>
        <v>39.700000000000003</v>
      </c>
      <c r="H16" s="386">
        <f>IF(ngay14!O17&lt;&gt;"",ngay14!O17,"")</f>
        <v>39</v>
      </c>
      <c r="I16" s="386">
        <f>IF(ngay15!O17&lt;&gt;"",ngay15!O17,"")</f>
        <v>36</v>
      </c>
      <c r="J16" s="386">
        <f>IF(ngay16!O17&lt;&gt;"",ngay16!O17,"")</f>
        <v>34.799999999999997</v>
      </c>
      <c r="K16" s="386">
        <f>IF(ngay17!O17&lt;&gt;"",ngay17!O17,"")</f>
        <v>36.4</v>
      </c>
      <c r="L16" s="386">
        <f>IF(ngay18!O17&lt;&gt;"",ngay18!O17,"")</f>
        <v>36.4</v>
      </c>
      <c r="M16" s="386">
        <f>IF(ngay19!O17&lt;&gt;"",ngay19!O17,"")</f>
        <v>33.1</v>
      </c>
      <c r="N16" s="387">
        <f>IF(ngay20!O17&lt;&gt;"",ngay20!O17,"")</f>
        <v>30.9</v>
      </c>
      <c r="O16" s="341">
        <f t="shared" si="5"/>
        <v>39.700000000000003</v>
      </c>
      <c r="P16" s="340">
        <f t="shared" si="6"/>
        <v>36.4</v>
      </c>
      <c r="Q16" s="342">
        <f t="shared" si="2"/>
        <v>36.029999999999994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IF(ngay11!O18&lt;&gt;"",ngay11!O18,"")</f>
        <v>38</v>
      </c>
      <c r="F17" s="386">
        <f>IF(ngay12!O18&lt;&gt;"",ngay12!O18,"")</f>
        <v>40.1</v>
      </c>
      <c r="G17" s="386">
        <f>IF(ngay13!O18&lt;&gt;"",ngay13!O18,"")</f>
        <v>40.200000000000003</v>
      </c>
      <c r="H17" s="386">
        <f>IF(ngay14!O18&lt;&gt;"",ngay14!O18,"")</f>
        <v>38.299999999999997</v>
      </c>
      <c r="I17" s="386">
        <f>IF(ngay15!O18&lt;&gt;"",ngay15!O18,"")</f>
        <v>37.6</v>
      </c>
      <c r="J17" s="386">
        <f>IF(ngay16!O18&lt;&gt;"",ngay16!O18,"")</f>
        <v>35</v>
      </c>
      <c r="K17" s="386">
        <f>IF(ngay17!O18&lt;&gt;"",ngay17!O18,"")</f>
        <v>35.4</v>
      </c>
      <c r="L17" s="386">
        <f>IF(ngay18!O18&lt;&gt;"",ngay18!O18,"")</f>
        <v>39</v>
      </c>
      <c r="M17" s="386">
        <f>IF(ngay19!O18&lt;&gt;"",ngay19!O18,"")</f>
        <v>34.1</v>
      </c>
      <c r="N17" s="387">
        <f>IF(ngay20!O18&lt;&gt;"",ngay20!O18,"")</f>
        <v>32</v>
      </c>
      <c r="O17" s="341">
        <f t="shared" si="5"/>
        <v>40.200000000000003</v>
      </c>
      <c r="P17" s="340">
        <f t="shared" si="6"/>
        <v>39</v>
      </c>
      <c r="Q17" s="342">
        <f t="shared" si="2"/>
        <v>36.97</v>
      </c>
    </row>
    <row r="18" spans="1:19" ht="15" customHeight="1">
      <c r="A18" s="324">
        <v>16</v>
      </c>
      <c r="B18" s="503"/>
      <c r="C18" s="330" t="s">
        <v>156</v>
      </c>
      <c r="D18" s="401" t="s">
        <v>103</v>
      </c>
      <c r="E18" s="385">
        <f>IF(ngay11!O19&lt;&gt;"",ngay11!O19,"")</f>
        <v>35.700000000000003</v>
      </c>
      <c r="F18" s="386">
        <f>IF(ngay12!O19&lt;&gt;"",ngay12!O19,"")</f>
        <v>36.299999999999997</v>
      </c>
      <c r="G18" s="386">
        <f>IF(ngay13!O19&lt;&gt;"",ngay13!O19,"")</f>
        <v>38.799999999999997</v>
      </c>
      <c r="H18" s="386">
        <f>IF(ngay14!O19&lt;&gt;"",ngay14!O19,"")</f>
        <v>36.200000000000003</v>
      </c>
      <c r="I18" s="386">
        <f>IF(ngay15!O19&lt;&gt;"",ngay15!O19,"")</f>
        <v>33.200000000000003</v>
      </c>
      <c r="J18" s="386">
        <f>IF(ngay16!O19&lt;&gt;"",ngay16!O19,"")</f>
        <v>33.1</v>
      </c>
      <c r="K18" s="386">
        <f>IF(ngay17!O19&lt;&gt;"",ngay17!O19,"")</f>
        <v>33</v>
      </c>
      <c r="L18" s="386">
        <f>IF(ngay18!O19&lt;&gt;"",ngay18!O19,"")</f>
        <v>34.299999999999997</v>
      </c>
      <c r="M18" s="386">
        <f>IF(ngay19!O19&lt;&gt;"",ngay19!O19,"")</f>
        <v>33.200000000000003</v>
      </c>
      <c r="N18" s="387">
        <f>IF(ngay20!O19&lt;&gt;"",ngay20!O19,"")</f>
        <v>32.1</v>
      </c>
      <c r="O18" s="341">
        <f t="shared" si="5"/>
        <v>38.799999999999997</v>
      </c>
      <c r="P18" s="340">
        <f t="shared" si="6"/>
        <v>34.299999999999997</v>
      </c>
      <c r="Q18" s="342">
        <f t="shared" si="2"/>
        <v>34.589999999999996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471">
        <f>IF(ngay11!O20&lt;&gt;"",ngay11!O20,"")</f>
        <v>37.4</v>
      </c>
      <c r="F19" s="472">
        <f>IF(ngay12!O20&lt;&gt;"",ngay12!O20,"")</f>
        <v>39.1</v>
      </c>
      <c r="G19" s="472">
        <f>IF(ngay13!O20&lt;&gt;"",ngay13!O20,"")</f>
        <v>39.200000000000003</v>
      </c>
      <c r="H19" s="472">
        <f>IF(ngay14!O20&lt;&gt;"",ngay14!O20,"")</f>
        <v>39</v>
      </c>
      <c r="I19" s="472">
        <f>IF(ngay15!O20&lt;&gt;"",ngay15!O20,"")</f>
        <v>36.700000000000003</v>
      </c>
      <c r="J19" s="472">
        <f>IF(ngay16!O20&lt;&gt;"",ngay16!O20,"")</f>
        <v>35</v>
      </c>
      <c r="K19" s="472">
        <f>IF(ngay17!O20&lt;&gt;"",ngay17!O20,"")</f>
        <v>34.200000000000003</v>
      </c>
      <c r="L19" s="472">
        <f>IF(ngay18!O20&lt;&gt;"",ngay18!O20,"")</f>
        <v>36.299999999999997</v>
      </c>
      <c r="M19" s="472">
        <f>IF(ngay19!O20&lt;&gt;"",ngay19!O20,"")</f>
        <v>32</v>
      </c>
      <c r="N19" s="473">
        <f>IF(ngay20!O20&lt;&gt;"",ngay20!O20,"")</f>
        <v>32.200000000000003</v>
      </c>
      <c r="O19" s="337">
        <f t="shared" si="5"/>
        <v>39.200000000000003</v>
      </c>
      <c r="P19" s="336">
        <f t="shared" si="6"/>
        <v>36.299999999999997</v>
      </c>
      <c r="Q19" s="338">
        <f t="shared" si="2"/>
        <v>36.11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IF(ngay11!O21&lt;&gt;"",ngay11!O21,"")</f>
        <v>39.200000000000003</v>
      </c>
      <c r="F20" s="386">
        <f>IF(ngay12!O21&lt;&gt;"",ngay12!O21,"")</f>
        <v>39.200000000000003</v>
      </c>
      <c r="G20" s="386">
        <f>IF(ngay13!O21&lt;&gt;"",ngay13!O21,"")</f>
        <v>39.200000000000003</v>
      </c>
      <c r="H20" s="386">
        <f>IF(ngay14!O21&lt;&gt;"",ngay14!O21,"")</f>
        <v>39.4</v>
      </c>
      <c r="I20" s="386">
        <f>IF(ngay15!O21&lt;&gt;"",ngay15!O21,"")</f>
        <v>35.200000000000003</v>
      </c>
      <c r="J20" s="386">
        <f>IF(ngay16!O21&lt;&gt;"",ngay16!O21,"")</f>
        <v>35.200000000000003</v>
      </c>
      <c r="K20" s="386">
        <f>IF(ngay17!O21&lt;&gt;"",ngay17!O21,"")</f>
        <v>35.1</v>
      </c>
      <c r="L20" s="386">
        <f>IF(ngay18!O21&lt;&gt;"",ngay18!O21,"")</f>
        <v>38</v>
      </c>
      <c r="M20" s="386">
        <f>IF(ngay19!O21&lt;&gt;"",ngay19!O21,"")</f>
        <v>34.700000000000003</v>
      </c>
      <c r="N20" s="387">
        <f>IF(ngay20!O21&lt;&gt;"",ngay20!O21,"")</f>
        <v>33.200000000000003</v>
      </c>
      <c r="O20" s="341">
        <f t="shared" si="5"/>
        <v>39.4</v>
      </c>
      <c r="P20" s="340">
        <f t="shared" si="6"/>
        <v>38</v>
      </c>
      <c r="Q20" s="342">
        <f t="shared" si="2"/>
        <v>36.839999999999996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IF(ngay11!O22&lt;&gt;"",ngay11!O22,"")</f>
        <v>37.299999999999997</v>
      </c>
      <c r="F21" s="386">
        <f>IF(ngay12!O22&lt;&gt;"",ngay12!O22,"")</f>
        <v>38.700000000000003</v>
      </c>
      <c r="G21" s="386">
        <f>IF(ngay13!O22&lt;&gt;"",ngay13!O22,"")</f>
        <v>39.9</v>
      </c>
      <c r="H21" s="386">
        <f>IF(ngay14!O22&lt;&gt;"",ngay14!O22,"")</f>
        <v>38.5</v>
      </c>
      <c r="I21" s="386">
        <f>IF(ngay15!O22&lt;&gt;"",ngay15!O22,"")</f>
        <v>36</v>
      </c>
      <c r="J21" s="386">
        <f>IF(ngay16!O22&lt;&gt;"",ngay16!O22,"")</f>
        <v>34.5</v>
      </c>
      <c r="K21" s="386">
        <f>IF(ngay17!O22&lt;&gt;"",ngay17!O22,"")</f>
        <v>32.9</v>
      </c>
      <c r="L21" s="386">
        <f>IF(ngay18!O22&lt;&gt;"",ngay18!O22,"")</f>
        <v>35.299999999999997</v>
      </c>
      <c r="M21" s="386">
        <f>IF(ngay19!O22&lt;&gt;"",ngay19!O22,"")</f>
        <v>34.299999999999997</v>
      </c>
      <c r="N21" s="387">
        <f>IF(ngay20!O22&lt;&gt;"",ngay20!O22,"")</f>
        <v>33</v>
      </c>
      <c r="O21" s="341">
        <f t="shared" si="5"/>
        <v>39.9</v>
      </c>
      <c r="P21" s="340">
        <f t="shared" si="6"/>
        <v>35.299999999999997</v>
      </c>
      <c r="Q21" s="342">
        <f t="shared" si="2"/>
        <v>36.040000000000006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IF(ngay11!O23&lt;&gt;"",ngay11!O23,"")</f>
        <v>39.1</v>
      </c>
      <c r="F22" s="386">
        <f>IF(ngay12!O23&lt;&gt;"",ngay12!O23,"")</f>
        <v>39.799999999999997</v>
      </c>
      <c r="G22" s="386">
        <f>IF(ngay13!O23&lt;&gt;"",ngay13!O23,"")</f>
        <v>39.9</v>
      </c>
      <c r="H22" s="386">
        <f>IF(ngay14!O23&lt;&gt;"",ngay14!O23,"")</f>
        <v>40.5</v>
      </c>
      <c r="I22" s="386">
        <f>IF(ngay15!O23&lt;&gt;"",ngay15!O23,"")</f>
        <v>37.799999999999997</v>
      </c>
      <c r="J22" s="386">
        <f>IF(ngay16!O23&lt;&gt;"",ngay16!O23,"")</f>
        <v>35.9</v>
      </c>
      <c r="K22" s="386">
        <f>IF(ngay17!O23&lt;&gt;"",ngay17!O23,"")</f>
        <v>33.700000000000003</v>
      </c>
      <c r="L22" s="386">
        <f>IF(ngay18!O23&lt;&gt;"",ngay18!O23,"")</f>
        <v>37.6</v>
      </c>
      <c r="M22" s="386">
        <f>IF(ngay19!O23&lt;&gt;"",ngay19!O23,"")</f>
        <v>35.700000000000003</v>
      </c>
      <c r="N22" s="387">
        <f>IF(ngay20!O23&lt;&gt;"",ngay20!O23,"")</f>
        <v>34.700000000000003</v>
      </c>
      <c r="O22" s="341">
        <f t="shared" si="5"/>
        <v>40.5</v>
      </c>
      <c r="P22" s="340">
        <f t="shared" si="6"/>
        <v>37.6</v>
      </c>
      <c r="Q22" s="342">
        <f t="shared" si="2"/>
        <v>37.470000000000006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>
        <f>IF(ngay11!O24&lt;&gt;"",ngay11!O24,"")</f>
        <v>33.4</v>
      </c>
      <c r="F23" s="386">
        <f>IF(ngay12!O24&lt;&gt;"",ngay12!O24,"")</f>
        <v>36</v>
      </c>
      <c r="G23" s="386">
        <f>IF(ngay13!O24&lt;&gt;"",ngay13!O24,"")</f>
        <v>34.799999999999997</v>
      </c>
      <c r="H23" s="386">
        <f>IF(ngay14!O24&lt;&gt;"",ngay14!O24,"")</f>
        <v>35.299999999999997</v>
      </c>
      <c r="I23" s="386">
        <f>IF(ngay15!O24&lt;&gt;"",ngay15!O24,"")</f>
        <v>33.299999999999997</v>
      </c>
      <c r="J23" s="386">
        <f>IF(ngay16!O24&lt;&gt;"",ngay16!O24,"")</f>
        <v>34.700000000000003</v>
      </c>
      <c r="K23" s="386">
        <f>IF(ngay17!O24&lt;&gt;"",ngay17!O24,"")</f>
        <v>32.5</v>
      </c>
      <c r="L23" s="386">
        <f>IF(ngay18!O24&lt;&gt;"",ngay18!O24,"")</f>
        <v>35.9</v>
      </c>
      <c r="M23" s="386">
        <f>IF(ngay19!O24&lt;&gt;"",ngay19!O24,"")</f>
        <v>34.5</v>
      </c>
      <c r="N23" s="387">
        <f>IF(ngay20!O24&lt;&gt;"",ngay20!O24,"")</f>
        <v>31.9</v>
      </c>
      <c r="O23" s="341">
        <f t="shared" si="5"/>
        <v>36</v>
      </c>
      <c r="P23" s="340">
        <f t="shared" si="6"/>
        <v>35.9</v>
      </c>
      <c r="Q23" s="342">
        <f t="shared" si="2"/>
        <v>34.229999999999997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>
        <f>IF(ngay11!O25&lt;&gt;"",ngay11!O25,"")</f>
        <v>36.299999999999997</v>
      </c>
      <c r="F24" s="395">
        <f>IF(ngay12!O25&lt;&gt;"",ngay12!O25,"")</f>
        <v>37.299999999999997</v>
      </c>
      <c r="G24" s="395">
        <f>IF(ngay13!O25&lt;&gt;"",ngay13!O25,"")</f>
        <v>38.799999999999997</v>
      </c>
      <c r="H24" s="395">
        <f>IF(ngay14!O25&lt;&gt;"",ngay14!O25,"")</f>
        <v>38.299999999999997</v>
      </c>
      <c r="I24" s="395">
        <f>IF(ngay15!O25&lt;&gt;"",ngay15!O25,"")</f>
        <v>36.1</v>
      </c>
      <c r="J24" s="395">
        <f>IF(ngay16!O25&lt;&gt;"",ngay16!O25,"")</f>
        <v>34.9</v>
      </c>
      <c r="K24" s="395">
        <f>IF(ngay17!O25&lt;&gt;"",ngay17!O25,"")</f>
        <v>32.299999999999997</v>
      </c>
      <c r="L24" s="395">
        <f>IF(ngay18!O25&lt;&gt;"",ngay18!O25,"")</f>
        <v>35.9</v>
      </c>
      <c r="M24" s="395">
        <f>IF(ngay19!O25&lt;&gt;"",ngay19!O25,"")</f>
        <v>35</v>
      </c>
      <c r="N24" s="396">
        <f>IF(ngay20!O25&lt;&gt;"",ngay20!O25,"")</f>
        <v>32.200000000000003</v>
      </c>
      <c r="O24" s="346">
        <f t="shared" si="5"/>
        <v>38.799999999999997</v>
      </c>
      <c r="P24" s="345">
        <f t="shared" si="6"/>
        <v>35.9</v>
      </c>
      <c r="Q24" s="347">
        <f t="shared" si="2"/>
        <v>35.709999999999994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Hoành Sơn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36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Hòn Ngư</v>
      </c>
      <c r="H26" s="370"/>
      <c r="I26" s="371"/>
      <c r="N26" s="369"/>
      <c r="O26" s="369"/>
      <c r="P26" s="369">
        <f>IF(COUNT(P3:P24)=0,"",MIN(P3:P24))</f>
        <v>34.299999999999997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Hoành Sơn</v>
      </c>
      <c r="H27" s="370"/>
      <c r="I27" s="371"/>
      <c r="N27" s="369"/>
      <c r="O27" s="369"/>
      <c r="P27" s="369"/>
      <c r="Q27" s="369">
        <f>IF(COUNT(Q3:Q24)=0,"",MIN(Q3:Q24))</f>
        <v>34.229999999999997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Hương Khê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40.5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Tương Dương(Cưa Rào)</v>
      </c>
      <c r="H29" s="370"/>
      <c r="I29" s="371"/>
      <c r="N29" s="369"/>
      <c r="O29" s="369"/>
      <c r="P29" s="369">
        <f>IF(COUNT(P3:P24)=0,"",MAX(P3:P24))</f>
        <v>39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Hương Khê</v>
      </c>
      <c r="H30" s="370"/>
      <c r="I30" s="371"/>
      <c r="N30" s="369"/>
      <c r="O30" s="369"/>
      <c r="P30" s="369"/>
      <c r="Q30" s="369">
        <f>IF(COUNT(Q3:Q24)=0,"",MAX(Q3:Q24))</f>
        <v>37.470000000000006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92" right="0.26" top="0.56999999999999995" bottom="0.46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101"/>
  <sheetViews>
    <sheetView showGridLines="0" workbookViewId="0">
      <pane xSplit="4" ySplit="2" topLeftCell="E3" activePane="bottomRight" state="frozen"/>
      <selection activeCell="I38" sqref="I38"/>
      <selection pane="topRight" activeCell="I38" sqref="I38"/>
      <selection pane="bottomLeft" activeCell="I38" sqref="I38"/>
      <selection pane="bottomRight" activeCell="A2" sqref="A2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251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11</v>
      </c>
      <c r="F2" s="320">
        <v>12</v>
      </c>
      <c r="G2" s="320">
        <v>13</v>
      </c>
      <c r="H2" s="320">
        <v>14</v>
      </c>
      <c r="I2" s="320">
        <v>15</v>
      </c>
      <c r="J2" s="320">
        <v>16</v>
      </c>
      <c r="K2" s="320">
        <v>17</v>
      </c>
      <c r="L2" s="320">
        <v>18</v>
      </c>
      <c r="M2" s="320">
        <v>19</v>
      </c>
      <c r="N2" s="320">
        <v>20</v>
      </c>
      <c r="O2" s="322" t="s">
        <v>221</v>
      </c>
      <c r="P2" s="322" t="s">
        <v>224</v>
      </c>
      <c r="Q2" s="323" t="s">
        <v>225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IF(ngay11!U4&lt;&gt;"",ngay11!U4,"")</f>
        <v>8.6</v>
      </c>
      <c r="F3" s="383" t="str">
        <f>IF(ngay12!U4&lt;&gt;"",ngay12!U4,"")</f>
        <v>-</v>
      </c>
      <c r="G3" s="383">
        <f>IF(ngay13!U4&lt;&gt;"",ngay13!U4,"")</f>
        <v>6.8</v>
      </c>
      <c r="H3" s="383">
        <f>IF(ngay14!U4&lt;&gt;"",ngay14!U4,"")</f>
        <v>9</v>
      </c>
      <c r="I3" s="383" t="str">
        <f>IF(ngay15!U4&lt;&gt;"",ngay15!U4,"")</f>
        <v>-</v>
      </c>
      <c r="J3" s="383" t="str">
        <f>IF(ngay16!U4&lt;&gt;"",ngay16!U4,"")</f>
        <v>-</v>
      </c>
      <c r="K3" s="383" t="str">
        <f>IF(ngay17!U4&lt;&gt;"",ngay17!U4,"")</f>
        <v>-</v>
      </c>
      <c r="L3" s="383" t="str">
        <f>IF(ngay18!U4&lt;&gt;"",ngay18!U4,"")</f>
        <v>-</v>
      </c>
      <c r="M3" s="383">
        <f>IF(ngay19!U4&lt;&gt;"",ngay19!U4,"")</f>
        <v>30.3</v>
      </c>
      <c r="N3" s="384">
        <f>IF(ngay20!U4&lt;&gt;"",ngay20!U4,"")</f>
        <v>42.7</v>
      </c>
      <c r="O3" s="358">
        <f t="shared" ref="O3:O12" si="0">IF(COUNT(E3:I3)=0,"",SUM(E3:I3))</f>
        <v>24.4</v>
      </c>
      <c r="P3" s="357">
        <f t="shared" ref="P3:P12" si="1">IF(COUNT(J3:N3)=0,"",SUM(J3:N3))</f>
        <v>73</v>
      </c>
      <c r="Q3" s="359">
        <f t="shared" ref="Q3:Q12" si="2">IF(COUNT(E3:N3)=0,"",SUM(E3:N3))</f>
        <v>97.4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 t="str">
        <f>IF(ngay11!U5&lt;&gt;"",ngay11!U5,"")</f>
        <v>-</v>
      </c>
      <c r="F4" s="386" t="str">
        <f>IF(ngay12!U5&lt;&gt;"",ngay12!U5,"")</f>
        <v>-</v>
      </c>
      <c r="G4" s="386" t="str">
        <f>IF(ngay13!U5&lt;&gt;"",ngay13!U5,"")</f>
        <v>-</v>
      </c>
      <c r="H4" s="386">
        <f>IF(ngay14!U5&lt;&gt;"",ngay14!U5,"")</f>
        <v>54.9</v>
      </c>
      <c r="I4" s="386" t="str">
        <f>IF(ngay15!U5&lt;&gt;"",ngay15!U5,"")</f>
        <v>-</v>
      </c>
      <c r="J4" s="386" t="str">
        <f>IF(ngay16!U5&lt;&gt;"",ngay16!U5,"")</f>
        <v>-</v>
      </c>
      <c r="K4" s="386" t="str">
        <f>IF(ngay17!U5&lt;&gt;"",ngay17!U5,"")</f>
        <v>-</v>
      </c>
      <c r="L4" s="386" t="str">
        <f>IF(ngay18!U5&lt;&gt;"",ngay18!U5,"")</f>
        <v>-</v>
      </c>
      <c r="M4" s="386">
        <f>IF(ngay19!U5&lt;&gt;"",ngay19!U5,"")</f>
        <v>19.2</v>
      </c>
      <c r="N4" s="387">
        <f>IF(ngay20!U5&lt;&gt;"",ngay20!U5,"")</f>
        <v>24.2</v>
      </c>
      <c r="O4" s="341">
        <f t="shared" si="0"/>
        <v>54.9</v>
      </c>
      <c r="P4" s="340">
        <f t="shared" si="1"/>
        <v>43.4</v>
      </c>
      <c r="Q4" s="342">
        <f t="shared" si="2"/>
        <v>98.3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 t="str">
        <f>IF(ngay11!U6&lt;&gt;"",ngay11!U6,"")</f>
        <v>-</v>
      </c>
      <c r="F5" s="386" t="str">
        <f>IF(ngay12!U6&lt;&gt;"",ngay12!U6,"")</f>
        <v>-</v>
      </c>
      <c r="G5" s="386" t="str">
        <f>IF(ngay13!U6&lt;&gt;"",ngay13!U6,"")</f>
        <v>-</v>
      </c>
      <c r="H5" s="386">
        <f>IF(ngay14!U6&lt;&gt;"",ngay14!U6,"")</f>
        <v>0.1</v>
      </c>
      <c r="I5" s="386" t="str">
        <f>IF(ngay15!U6&lt;&gt;"",ngay15!U6,"")</f>
        <v>-</v>
      </c>
      <c r="J5" s="386" t="str">
        <f>IF(ngay16!U6&lt;&gt;"",ngay16!U6,"")</f>
        <v>-</v>
      </c>
      <c r="K5" s="386">
        <f>IF(ngay17!U6&lt;&gt;"",ngay17!U6,"")</f>
        <v>0.1</v>
      </c>
      <c r="L5" s="386" t="str">
        <f>IF(ngay18!U6&lt;&gt;"",ngay18!U6,"")</f>
        <v>-</v>
      </c>
      <c r="M5" s="386">
        <f>IF(ngay19!U6&lt;&gt;"",ngay19!U6,"")</f>
        <v>16.7</v>
      </c>
      <c r="N5" s="387">
        <f>IF(ngay20!U6&lt;&gt;"",ngay20!U6,"")</f>
        <v>10.7</v>
      </c>
      <c r="O5" s="341">
        <f t="shared" si="0"/>
        <v>0.1</v>
      </c>
      <c r="P5" s="340">
        <f t="shared" si="1"/>
        <v>27.5</v>
      </c>
      <c r="Q5" s="342">
        <f t="shared" si="2"/>
        <v>27.599999999999998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 t="str">
        <f>IF(ngay11!U7&lt;&gt;"",ngay11!U7,"")</f>
        <v>-</v>
      </c>
      <c r="F6" s="386" t="str">
        <f>IF(ngay12!U7&lt;&gt;"",ngay12!U7,"")</f>
        <v>-</v>
      </c>
      <c r="G6" s="386" t="str">
        <f>IF(ngay13!U7&lt;&gt;"",ngay13!U7,"")</f>
        <v>-</v>
      </c>
      <c r="H6" s="386">
        <f>IF(ngay14!U7&lt;&gt;"",ngay14!U7,"")</f>
        <v>21.7</v>
      </c>
      <c r="I6" s="386">
        <f>IF(ngay15!U7&lt;&gt;"",ngay15!U7,"")</f>
        <v>0.1</v>
      </c>
      <c r="J6" s="386" t="str">
        <f>IF(ngay16!U7&lt;&gt;"",ngay16!U7,"")</f>
        <v>-</v>
      </c>
      <c r="K6" s="386" t="str">
        <f>IF(ngay17!U7&lt;&gt;"",ngay17!U7,"")</f>
        <v>-</v>
      </c>
      <c r="L6" s="386" t="str">
        <f>IF(ngay18!U7&lt;&gt;"",ngay18!U7,"")</f>
        <v>-</v>
      </c>
      <c r="M6" s="386">
        <f>IF(ngay19!U7&lt;&gt;"",ngay19!U7,"")</f>
        <v>16.100000000000001</v>
      </c>
      <c r="N6" s="387">
        <f>IF(ngay20!U7&lt;&gt;"",ngay20!U7,"")</f>
        <v>28</v>
      </c>
      <c r="O6" s="341">
        <f t="shared" si="0"/>
        <v>21.8</v>
      </c>
      <c r="P6" s="340">
        <f t="shared" si="1"/>
        <v>44.1</v>
      </c>
      <c r="Q6" s="342">
        <f t="shared" si="2"/>
        <v>65.900000000000006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 t="str">
        <f>IF(ngay11!U8&lt;&gt;"",ngay11!U8,"")</f>
        <v>-</v>
      </c>
      <c r="F7" s="386" t="str">
        <f>IF(ngay12!U8&lt;&gt;"",ngay12!U8,"")</f>
        <v>-</v>
      </c>
      <c r="G7" s="386">
        <f>IF(ngay13!U8&lt;&gt;"",ngay13!U8,"")</f>
        <v>2.5</v>
      </c>
      <c r="H7" s="386" t="str">
        <f>IF(ngay14!U8&lt;&gt;"",ngay14!U8,"")</f>
        <v>-</v>
      </c>
      <c r="I7" s="386" t="str">
        <f>IF(ngay15!U8&lt;&gt;"",ngay15!U8,"")</f>
        <v>-</v>
      </c>
      <c r="J7" s="386" t="str">
        <f>IF(ngay16!U8&lt;&gt;"",ngay16!U8,"")</f>
        <v>-</v>
      </c>
      <c r="K7" s="386">
        <f>IF(ngay17!U8&lt;&gt;"",ngay17!U8,"")</f>
        <v>0</v>
      </c>
      <c r="L7" s="386">
        <f>IF(ngay18!U8&lt;&gt;"",ngay18!U8,"")</f>
        <v>0</v>
      </c>
      <c r="M7" s="386">
        <f>IF(ngay19!U8&lt;&gt;"",ngay19!U8,"")</f>
        <v>12.2</v>
      </c>
      <c r="N7" s="387">
        <f>IF(ngay20!U8&lt;&gt;"",ngay20!U8,"")</f>
        <v>12.5</v>
      </c>
      <c r="O7" s="339">
        <f t="shared" si="0"/>
        <v>2.5</v>
      </c>
      <c r="P7" s="340">
        <f t="shared" si="1"/>
        <v>24.7</v>
      </c>
      <c r="Q7" s="342">
        <f t="shared" si="2"/>
        <v>27.2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IF(ngay11!U9&lt;&gt;"",ngay11!U9,"")</f>
        <v>0.3</v>
      </c>
      <c r="F8" s="386" t="str">
        <f>IF(ngay12!U9&lt;&gt;"",ngay12!U9,"")</f>
        <v>-</v>
      </c>
      <c r="G8" s="386">
        <f>IF(ngay13!U9&lt;&gt;"",ngay13!U9,"")</f>
        <v>3.4</v>
      </c>
      <c r="H8" s="386">
        <f>IF(ngay14!U9&lt;&gt;"",ngay14!U9,"")</f>
        <v>19.600000000000001</v>
      </c>
      <c r="I8" s="386">
        <f>IF(ngay15!U9&lt;&gt;"",ngay15!U9,"")</f>
        <v>8.4</v>
      </c>
      <c r="J8" s="386" t="str">
        <f>IF(ngay16!U9&lt;&gt;"",ngay16!U9,"")</f>
        <v>-</v>
      </c>
      <c r="K8" s="386">
        <f>IF(ngay17!U9&lt;&gt;"",ngay17!U9,"")</f>
        <v>0.6</v>
      </c>
      <c r="L8" s="386" t="str">
        <f>IF(ngay18!U9&lt;&gt;"",ngay18!U9,"")</f>
        <v>-</v>
      </c>
      <c r="M8" s="386">
        <f>IF(ngay19!U9&lt;&gt;"",ngay19!U9,"")</f>
        <v>16.8</v>
      </c>
      <c r="N8" s="387">
        <f>IF(ngay20!U9&lt;&gt;"",ngay20!U9,"")</f>
        <v>13.5</v>
      </c>
      <c r="O8" s="339">
        <f t="shared" si="0"/>
        <v>31.700000000000003</v>
      </c>
      <c r="P8" s="340">
        <f t="shared" si="1"/>
        <v>30.900000000000002</v>
      </c>
      <c r="Q8" s="342">
        <f t="shared" si="2"/>
        <v>62.600000000000009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 t="str">
        <f>IF(ngay11!U10&lt;&gt;"",ngay11!U10,"")</f>
        <v>-</v>
      </c>
      <c r="F9" s="386" t="str">
        <f>IF(ngay12!U10&lt;&gt;"",ngay12!U10,"")</f>
        <v>-</v>
      </c>
      <c r="G9" s="386" t="str">
        <f>IF(ngay13!U10&lt;&gt;"",ngay13!U10,"")</f>
        <v>-</v>
      </c>
      <c r="H9" s="386" t="str">
        <f>IF(ngay14!U10&lt;&gt;"",ngay14!U10,"")</f>
        <v>-</v>
      </c>
      <c r="I9" s="386" t="str">
        <f>IF(ngay15!U10&lt;&gt;"",ngay15!U10,"")</f>
        <v>-</v>
      </c>
      <c r="J9" s="386">
        <f>IF(ngay16!U10&lt;&gt;"",ngay16!U10,"")</f>
        <v>4</v>
      </c>
      <c r="K9" s="386">
        <f>IF(ngay17!U10&lt;&gt;"",ngay17!U10,"")</f>
        <v>2.2999999999999998</v>
      </c>
      <c r="L9" s="386" t="str">
        <f>IF(ngay18!U10&lt;&gt;"",ngay18!U10,"")</f>
        <v>-</v>
      </c>
      <c r="M9" s="386">
        <f>IF(ngay19!U10&lt;&gt;"",ngay19!U10,"")</f>
        <v>56.2</v>
      </c>
      <c r="N9" s="387">
        <f>IF(ngay20!U10&lt;&gt;"",ngay20!U10,"")</f>
        <v>6.9</v>
      </c>
      <c r="O9" s="339" t="str">
        <f t="shared" si="0"/>
        <v/>
      </c>
      <c r="P9" s="340">
        <f t="shared" si="1"/>
        <v>69.400000000000006</v>
      </c>
      <c r="Q9" s="342">
        <f t="shared" si="2"/>
        <v>69.400000000000006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8" t="str">
        <f>IF(ngay11!U11&lt;&gt;"",ngay11!U11,"")</f>
        <v>-</v>
      </c>
      <c r="F10" s="389" t="str">
        <f>IF(ngay12!U11&lt;&gt;"",ngay12!U11,"")</f>
        <v>-</v>
      </c>
      <c r="G10" s="389" t="str">
        <f>IF(ngay13!U11&lt;&gt;"",ngay13!U11,"")</f>
        <v>-</v>
      </c>
      <c r="H10" s="389">
        <f>IF(ngay14!U11&lt;&gt;"",ngay14!U11,"")</f>
        <v>0.2</v>
      </c>
      <c r="I10" s="389" t="str">
        <f>IF(ngay15!U11&lt;&gt;"",ngay15!U11,"")</f>
        <v>-</v>
      </c>
      <c r="J10" s="389" t="str">
        <f>IF(ngay16!U11&lt;&gt;"",ngay16!U11,"")</f>
        <v>-</v>
      </c>
      <c r="K10" s="389" t="str">
        <f>IF(ngay17!U11&lt;&gt;"",ngay17!U11,"")</f>
        <v>-</v>
      </c>
      <c r="L10" s="389" t="str">
        <f>IF(ngay18!U11&lt;&gt;"",ngay18!U11,"")</f>
        <v>-</v>
      </c>
      <c r="M10" s="389">
        <f>IF(ngay19!U11&lt;&gt;"",ngay19!U11,"")</f>
        <v>15.6</v>
      </c>
      <c r="N10" s="390">
        <f>IF(ngay20!U11&lt;&gt;"",ngay20!U11,"")</f>
        <v>34</v>
      </c>
      <c r="O10" s="377">
        <f t="shared" ref="O10" si="3">IF(COUNT(E10:I10)=0,"",SUM(E10:I10))</f>
        <v>0.2</v>
      </c>
      <c r="P10" s="378">
        <f t="shared" ref="P10" si="4">IF(COUNT(J10:N10)=0,"",SUM(J10:N10))</f>
        <v>49.6</v>
      </c>
      <c r="Q10" s="380">
        <f t="shared" ref="Q10" si="5">IF(COUNT(E10:N10)=0,"",SUM(E10:N10))</f>
        <v>49.8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 t="str">
        <f>IF(ngay11!U12&lt;&gt;"",ngay11!U12,"")</f>
        <v>-</v>
      </c>
      <c r="F11" s="392" t="str">
        <f>IF(ngay12!U12&lt;&gt;"",ngay12!U12,"")</f>
        <v>-</v>
      </c>
      <c r="G11" s="392">
        <f>IF(ngay13!U12&lt;&gt;"",ngay13!U12,"")</f>
        <v>0</v>
      </c>
      <c r="H11" s="392">
        <f>IF(ngay14!U12&lt;&gt;"",ngay14!U12,"")</f>
        <v>18.2</v>
      </c>
      <c r="I11" s="392">
        <f>IF(ngay15!U12&lt;&gt;"",ngay15!U12,"")</f>
        <v>1.1000000000000001</v>
      </c>
      <c r="J11" s="392" t="str">
        <f>IF(ngay16!U12&lt;&gt;"",ngay16!U12,"")</f>
        <v>-</v>
      </c>
      <c r="K11" s="392" t="str">
        <f>IF(ngay17!U12&lt;&gt;"",ngay17!U12,"")</f>
        <v>-</v>
      </c>
      <c r="L11" s="392">
        <f>IF(ngay18!U12&lt;&gt;"",ngay18!U12,"")</f>
        <v>6.6</v>
      </c>
      <c r="M11" s="392">
        <f>IF(ngay19!U12&lt;&gt;"",ngay19!U12,"")</f>
        <v>23.9</v>
      </c>
      <c r="N11" s="393">
        <f>IF(ngay20!U12&lt;&gt;"",ngay20!U12,"")</f>
        <v>20.6</v>
      </c>
      <c r="O11" s="341">
        <f t="shared" si="0"/>
        <v>19.3</v>
      </c>
      <c r="P11" s="340">
        <f t="shared" si="1"/>
        <v>51.1</v>
      </c>
      <c r="Q11" s="342">
        <f t="shared" si="2"/>
        <v>70.400000000000006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 t="str">
        <f>IF(ngay11!U13&lt;&gt;"",ngay11!U13,"")</f>
        <v>-</v>
      </c>
      <c r="F12" s="386">
        <f>IF(ngay12!U13&lt;&gt;"",ngay12!U13,"")</f>
        <v>10.1</v>
      </c>
      <c r="G12" s="386">
        <f>IF(ngay13!U13&lt;&gt;"",ngay13!U13,"")</f>
        <v>44.9</v>
      </c>
      <c r="H12" s="386" t="str">
        <f>IF(ngay14!U13&lt;&gt;"",ngay14!U13,"")</f>
        <v>-</v>
      </c>
      <c r="I12" s="386">
        <f>IF(ngay15!U13&lt;&gt;"",ngay15!U13,"")</f>
        <v>32.5</v>
      </c>
      <c r="J12" s="386">
        <f>IF(ngay16!U13&lt;&gt;"",ngay16!U13,"")</f>
        <v>0.4</v>
      </c>
      <c r="K12" s="386" t="str">
        <f>IF(ngay17!U13&lt;&gt;"",ngay17!U13,"")</f>
        <v>-</v>
      </c>
      <c r="L12" s="386" t="str">
        <f>IF(ngay18!U13&lt;&gt;"",ngay18!U13,"")</f>
        <v>-</v>
      </c>
      <c r="M12" s="386">
        <f>IF(ngay19!U13&lt;&gt;"",ngay19!U13,"")</f>
        <v>17.600000000000001</v>
      </c>
      <c r="N12" s="387">
        <f>IF(ngay20!U13&lt;&gt;"",ngay20!U13,"")</f>
        <v>36.6</v>
      </c>
      <c r="O12" s="341">
        <f t="shared" si="0"/>
        <v>87.5</v>
      </c>
      <c r="P12" s="340">
        <f t="shared" si="1"/>
        <v>54.6</v>
      </c>
      <c r="Q12" s="342">
        <f t="shared" si="2"/>
        <v>142.1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IF(ngay11!U14&lt;&gt;"",ngay11!U14,"")</f>
        <v>11.5</v>
      </c>
      <c r="F13" s="386" t="str">
        <f>IF(ngay12!U14&lt;&gt;"",ngay12!U14,"")</f>
        <v>-</v>
      </c>
      <c r="G13" s="386">
        <f>IF(ngay13!U14&lt;&gt;"",ngay13!U14,"")</f>
        <v>18.600000000000001</v>
      </c>
      <c r="H13" s="386">
        <f>IF(ngay14!U14&lt;&gt;"",ngay14!U14,"")</f>
        <v>0.2</v>
      </c>
      <c r="I13" s="386">
        <f>IF(ngay15!U14&lt;&gt;"",ngay15!U14,"")</f>
        <v>22</v>
      </c>
      <c r="J13" s="386">
        <f>IF(ngay16!U14&lt;&gt;"",ngay16!U14,"")</f>
        <v>6.4</v>
      </c>
      <c r="K13" s="386">
        <f>IF(ngay17!U14&lt;&gt;"",ngay17!U14,"")</f>
        <v>0.3</v>
      </c>
      <c r="L13" s="386" t="str">
        <f>IF(ngay18!U14&lt;&gt;"",ngay18!U14,"")</f>
        <v>-</v>
      </c>
      <c r="M13" s="386">
        <f>IF(ngay19!U14&lt;&gt;"",ngay19!U14,"")</f>
        <v>23.1</v>
      </c>
      <c r="N13" s="387">
        <f>IF(ngay20!U14&lt;&gt;"",ngay20!U14,"")</f>
        <v>4.8</v>
      </c>
      <c r="O13" s="341">
        <f t="shared" ref="O13:O24" si="6">IF(COUNT(E13:I13)=0,"",SUM(E13:I13))</f>
        <v>52.3</v>
      </c>
      <c r="P13" s="340">
        <f t="shared" ref="P13:P24" si="7">IF(COUNT(J13:N13)=0,"",SUM(J13:N13))</f>
        <v>34.6</v>
      </c>
      <c r="Q13" s="342">
        <f t="shared" ref="Q13:Q24" si="8">IF(COUNT(E13:N13)=0,"",SUM(E13:N13))</f>
        <v>86.899999999999991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 t="str">
        <f>IF(ngay11!U15&lt;&gt;"",ngay11!U15,"")</f>
        <v>-</v>
      </c>
      <c r="F14" s="386" t="str">
        <f>IF(ngay12!U15&lt;&gt;"",ngay12!U15,"")</f>
        <v>-</v>
      </c>
      <c r="G14" s="386" t="str">
        <f>IF(ngay13!U15&lt;&gt;"",ngay13!U15,"")</f>
        <v>-</v>
      </c>
      <c r="H14" s="386">
        <f>IF(ngay14!U15&lt;&gt;"",ngay14!U15,"")</f>
        <v>13</v>
      </c>
      <c r="I14" s="386">
        <f>IF(ngay15!U15&lt;&gt;"",ngay15!U15,"")</f>
        <v>56.7</v>
      </c>
      <c r="J14" s="386">
        <f>IF(ngay16!U15&lt;&gt;"",ngay16!U15,"")</f>
        <v>8.1999999999999993</v>
      </c>
      <c r="K14" s="386">
        <f>IF(ngay17!U15&lt;&gt;"",ngay17!U15,"")</f>
        <v>1</v>
      </c>
      <c r="L14" s="386">
        <f>IF(ngay18!U15&lt;&gt;"",ngay18!U15,"")</f>
        <v>6</v>
      </c>
      <c r="M14" s="386">
        <f>IF(ngay19!U15&lt;&gt;"",ngay19!U15,"")</f>
        <v>48.8</v>
      </c>
      <c r="N14" s="387">
        <f>IF(ngay20!U15&lt;&gt;"",ngay20!U15,"")</f>
        <v>10.4</v>
      </c>
      <c r="O14" s="341">
        <f t="shared" si="6"/>
        <v>69.7</v>
      </c>
      <c r="P14" s="340">
        <f t="shared" si="7"/>
        <v>74.400000000000006</v>
      </c>
      <c r="Q14" s="342">
        <f t="shared" si="8"/>
        <v>144.1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 t="str">
        <f>IF(ngay11!U16&lt;&gt;"",ngay11!U16,"")</f>
        <v>-</v>
      </c>
      <c r="F15" s="386" t="str">
        <f>IF(ngay12!U16&lt;&gt;"",ngay12!U16,"")</f>
        <v>-</v>
      </c>
      <c r="G15" s="386" t="str">
        <f>IF(ngay13!U16&lt;&gt;"",ngay13!U16,"")</f>
        <v>-</v>
      </c>
      <c r="H15" s="386">
        <f>IF(ngay14!U16&lt;&gt;"",ngay14!U16,"")</f>
        <v>9.9</v>
      </c>
      <c r="I15" s="386">
        <f>IF(ngay15!U16&lt;&gt;"",ngay15!U16,"")</f>
        <v>10</v>
      </c>
      <c r="J15" s="386">
        <f>IF(ngay16!U16&lt;&gt;"",ngay16!U16,"")</f>
        <v>1.5</v>
      </c>
      <c r="K15" s="386" t="str">
        <f>IF(ngay17!U16&lt;&gt;"",ngay17!U16,"")</f>
        <v>-</v>
      </c>
      <c r="L15" s="386" t="str">
        <f>IF(ngay18!U16&lt;&gt;"",ngay18!U16,"")</f>
        <v>-</v>
      </c>
      <c r="M15" s="386">
        <f>IF(ngay19!U16&lt;&gt;"",ngay19!U16,"")</f>
        <v>0.4</v>
      </c>
      <c r="N15" s="387">
        <f>IF(ngay20!U16&lt;&gt;"",ngay20!U16,"")</f>
        <v>7.8</v>
      </c>
      <c r="O15" s="341">
        <f t="shared" si="6"/>
        <v>19.899999999999999</v>
      </c>
      <c r="P15" s="340">
        <f t="shared" si="7"/>
        <v>9.6999999999999993</v>
      </c>
      <c r="Q15" s="342">
        <f t="shared" si="8"/>
        <v>29.599999999999998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 t="str">
        <f>IF(ngay11!U17&lt;&gt;"",ngay11!U17,"")</f>
        <v>-</v>
      </c>
      <c r="F16" s="386" t="str">
        <f>IF(ngay12!U17&lt;&gt;"",ngay12!U17,"")</f>
        <v>-</v>
      </c>
      <c r="G16" s="386" t="str">
        <f>IF(ngay13!U17&lt;&gt;"",ngay13!U17,"")</f>
        <v>-</v>
      </c>
      <c r="H16" s="386" t="str">
        <f>IF(ngay14!U17&lt;&gt;"",ngay14!U17,"")</f>
        <v>-</v>
      </c>
      <c r="I16" s="386" t="str">
        <f>IF(ngay15!U17&lt;&gt;"",ngay15!U17,"")</f>
        <v>-</v>
      </c>
      <c r="J16" s="386">
        <f>IF(ngay16!U17&lt;&gt;"",ngay16!U17,"")</f>
        <v>7.4</v>
      </c>
      <c r="K16" s="386">
        <f>IF(ngay17!U17&lt;&gt;"",ngay17!U17,"")</f>
        <v>4.2</v>
      </c>
      <c r="L16" s="386" t="str">
        <f>IF(ngay18!U17&lt;&gt;"",ngay18!U17,"")</f>
        <v>-</v>
      </c>
      <c r="M16" s="386">
        <f>IF(ngay19!U17&lt;&gt;"",ngay19!U17,"")</f>
        <v>115.2</v>
      </c>
      <c r="N16" s="387">
        <f>IF(ngay20!U17&lt;&gt;"",ngay20!U17,"")</f>
        <v>24.2</v>
      </c>
      <c r="O16" s="341" t="str">
        <f t="shared" si="6"/>
        <v/>
      </c>
      <c r="P16" s="340">
        <f t="shared" si="7"/>
        <v>151</v>
      </c>
      <c r="Q16" s="342">
        <f t="shared" si="8"/>
        <v>151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 t="str">
        <f>IF(ngay11!U18&lt;&gt;"",ngay11!U18,"")</f>
        <v>-</v>
      </c>
      <c r="F17" s="386" t="str">
        <f>IF(ngay12!U18&lt;&gt;"",ngay12!U18,"")</f>
        <v>-</v>
      </c>
      <c r="G17" s="386">
        <f>IF(ngay13!U18&lt;&gt;"",ngay13!U18,"")</f>
        <v>0.5</v>
      </c>
      <c r="H17" s="386" t="str">
        <f>IF(ngay14!U18&lt;&gt;"",ngay14!U18,"")</f>
        <v>-</v>
      </c>
      <c r="I17" s="386" t="str">
        <f>IF(ngay15!U18&lt;&gt;"",ngay15!U18,"")</f>
        <v>-</v>
      </c>
      <c r="J17" s="386" t="str">
        <f>IF(ngay16!U18&lt;&gt;"",ngay16!U18,"")</f>
        <v>-</v>
      </c>
      <c r="K17" s="386">
        <f>IF(ngay17!U18&lt;&gt;"",ngay17!U18,"")</f>
        <v>1.2</v>
      </c>
      <c r="L17" s="386">
        <f>IF(ngay18!U18&lt;&gt;"",ngay18!U18,"")</f>
        <v>1.2</v>
      </c>
      <c r="M17" s="386">
        <f>IF(ngay19!U18&lt;&gt;"",ngay19!U18,"")</f>
        <v>58.2</v>
      </c>
      <c r="N17" s="387">
        <f>IF(ngay20!U18&lt;&gt;"",ngay20!U18,"")</f>
        <v>1.6</v>
      </c>
      <c r="O17" s="341">
        <f t="shared" si="6"/>
        <v>0.5</v>
      </c>
      <c r="P17" s="340">
        <f t="shared" si="7"/>
        <v>62.2</v>
      </c>
      <c r="Q17" s="342">
        <f t="shared" si="8"/>
        <v>62.7</v>
      </c>
    </row>
    <row r="18" spans="1:19" ht="15" customHeight="1">
      <c r="A18" s="324">
        <v>16</v>
      </c>
      <c r="B18" s="503"/>
      <c r="C18" s="351" t="s">
        <v>156</v>
      </c>
      <c r="D18" s="398" t="s">
        <v>103</v>
      </c>
      <c r="E18" s="385" t="str">
        <f>IF(ngay11!U19&lt;&gt;"",ngay11!U19,"")</f>
        <v>-</v>
      </c>
      <c r="F18" s="386" t="str">
        <f>IF(ngay12!U19&lt;&gt;"",ngay12!U19,"")</f>
        <v>-</v>
      </c>
      <c r="G18" s="386" t="str">
        <f>IF(ngay13!U19&lt;&gt;"",ngay13!U19,"")</f>
        <v>-</v>
      </c>
      <c r="H18" s="386" t="str">
        <f>IF(ngay14!U19&lt;&gt;"",ngay14!U19,"")</f>
        <v>-</v>
      </c>
      <c r="I18" s="386" t="str">
        <f>IF(ngay15!U19&lt;&gt;"",ngay15!U19,"")</f>
        <v>-</v>
      </c>
      <c r="J18" s="386" t="str">
        <f>IF(ngay16!U19&lt;&gt;"",ngay16!U19,"")</f>
        <v>-</v>
      </c>
      <c r="K18" s="386">
        <f>IF(ngay17!U19&lt;&gt;"",ngay17!U19,"")</f>
        <v>8.6999999999999993</v>
      </c>
      <c r="L18" s="386" t="str">
        <f>IF(ngay18!U19&lt;&gt;"",ngay18!U19,"")</f>
        <v>-</v>
      </c>
      <c r="M18" s="386" t="str">
        <f>IF(ngay19!U19&lt;&gt;"",ngay19!U19,"")</f>
        <v>-</v>
      </c>
      <c r="N18" s="387">
        <f>IF(ngay20!U19&lt;&gt;"",ngay20!U19,"")</f>
        <v>0.8</v>
      </c>
      <c r="O18" s="341" t="str">
        <f t="shared" si="6"/>
        <v/>
      </c>
      <c r="P18" s="340">
        <f t="shared" si="7"/>
        <v>9.5</v>
      </c>
      <c r="Q18" s="342">
        <f t="shared" si="8"/>
        <v>9.5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388" t="str">
        <f>IF(ngay11!U20&lt;&gt;"",ngay11!U20,"")</f>
        <v>-</v>
      </c>
      <c r="F19" s="389" t="str">
        <f>IF(ngay12!U20&lt;&gt;"",ngay12!U20,"")</f>
        <v>-</v>
      </c>
      <c r="G19" s="389" t="str">
        <f>IF(ngay13!U20&lt;&gt;"",ngay13!U20,"")</f>
        <v>-</v>
      </c>
      <c r="H19" s="389" t="str">
        <f>IF(ngay14!U20&lt;&gt;"",ngay14!U20,"")</f>
        <v>-</v>
      </c>
      <c r="I19" s="389" t="str">
        <f>IF(ngay15!U20&lt;&gt;"",ngay15!U20,"")</f>
        <v>-</v>
      </c>
      <c r="J19" s="389">
        <f>IF(ngay16!U20&lt;&gt;"",ngay16!U20,"")</f>
        <v>6.7</v>
      </c>
      <c r="K19" s="389">
        <f>IF(ngay17!U20&lt;&gt;"",ngay17!U20,"")</f>
        <v>5</v>
      </c>
      <c r="L19" s="389">
        <f>IF(ngay18!U20&lt;&gt;"",ngay18!U20,"")</f>
        <v>11.9</v>
      </c>
      <c r="M19" s="389" t="str">
        <f>IF(ngay19!U20&lt;&gt;"",ngay19!U20,"")</f>
        <v>-</v>
      </c>
      <c r="N19" s="390">
        <f>IF(ngay20!U20&lt;&gt;"",ngay20!U20,"")</f>
        <v>4.5999999999999996</v>
      </c>
      <c r="O19" s="341" t="str">
        <f t="shared" si="6"/>
        <v/>
      </c>
      <c r="P19" s="340">
        <f t="shared" si="7"/>
        <v>28.200000000000003</v>
      </c>
      <c r="Q19" s="342">
        <f t="shared" si="8"/>
        <v>28.200000000000003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 t="str">
        <f>IF(ngay11!U21&lt;&gt;"",ngay11!U21,"")</f>
        <v>-</v>
      </c>
      <c r="F20" s="392" t="str">
        <f>IF(ngay12!U21&lt;&gt;"",ngay12!U21,"")</f>
        <v>-</v>
      </c>
      <c r="G20" s="392" t="str">
        <f>IF(ngay13!U21&lt;&gt;"",ngay13!U21,"")</f>
        <v>-</v>
      </c>
      <c r="H20" s="392" t="str">
        <f>IF(ngay14!U21&lt;&gt;"",ngay14!U21,"")</f>
        <v>-</v>
      </c>
      <c r="I20" s="392">
        <f>IF(ngay15!U21&lt;&gt;"",ngay15!U21,"")</f>
        <v>1.4</v>
      </c>
      <c r="J20" s="392">
        <f>IF(ngay16!U21&lt;&gt;"",ngay16!U21,"")</f>
        <v>26.8</v>
      </c>
      <c r="K20" s="392">
        <f>IF(ngay17!U21&lt;&gt;"",ngay17!U21,"")</f>
        <v>0.7</v>
      </c>
      <c r="L20" s="392">
        <f>IF(ngay18!U21&lt;&gt;"",ngay18!U21,"")</f>
        <v>0.5</v>
      </c>
      <c r="M20" s="392">
        <f>IF(ngay19!U21&lt;&gt;"",ngay19!U21,"")</f>
        <v>3.8</v>
      </c>
      <c r="N20" s="393">
        <f>IF(ngay20!U21&lt;&gt;"",ngay20!U21,"")</f>
        <v>0.2</v>
      </c>
      <c r="O20" s="349">
        <f t="shared" si="6"/>
        <v>1.4</v>
      </c>
      <c r="P20" s="348">
        <f t="shared" si="7"/>
        <v>32</v>
      </c>
      <c r="Q20" s="350">
        <f t="shared" si="8"/>
        <v>33.4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 t="str">
        <f>IF(ngay11!U22&lt;&gt;"",ngay11!U22,"")</f>
        <v>-</v>
      </c>
      <c r="F21" s="386">
        <f>IF(ngay12!U22&lt;&gt;"",ngay12!U22,"")</f>
        <v>2.2999999999999998</v>
      </c>
      <c r="G21" s="386" t="str">
        <f>IF(ngay13!U22&lt;&gt;"",ngay13!U22,"")</f>
        <v>-</v>
      </c>
      <c r="H21" s="386" t="str">
        <f>IF(ngay14!U22&lt;&gt;"",ngay14!U22,"")</f>
        <v>-</v>
      </c>
      <c r="I21" s="386">
        <f>IF(ngay15!U22&lt;&gt;"",ngay15!U22,"")</f>
        <v>29.1</v>
      </c>
      <c r="J21" s="386">
        <f>IF(ngay16!U22&lt;&gt;"",ngay16!U22,"")</f>
        <v>0.3</v>
      </c>
      <c r="K21" s="386">
        <f>IF(ngay17!U22&lt;&gt;"",ngay17!U22,"")</f>
        <v>22.1</v>
      </c>
      <c r="L21" s="386" t="str">
        <f>IF(ngay18!U22&lt;&gt;"",ngay18!U22,"")</f>
        <v>-</v>
      </c>
      <c r="M21" s="386">
        <f>IF(ngay19!U22&lt;&gt;"",ngay19!U22,"")</f>
        <v>2.4</v>
      </c>
      <c r="N21" s="387" t="str">
        <f>IF(ngay20!U22&lt;&gt;"",ngay20!U22,"")</f>
        <v>-</v>
      </c>
      <c r="O21" s="341">
        <f t="shared" si="6"/>
        <v>31.400000000000002</v>
      </c>
      <c r="P21" s="340">
        <f t="shared" si="7"/>
        <v>24.8</v>
      </c>
      <c r="Q21" s="342">
        <f t="shared" si="8"/>
        <v>56.2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 t="str">
        <f>IF(ngay11!U23&lt;&gt;"",ngay11!U23,"")</f>
        <v>-</v>
      </c>
      <c r="F22" s="386">
        <f>IF(ngay12!U23&lt;&gt;"",ngay12!U23,"")</f>
        <v>0.3</v>
      </c>
      <c r="G22" s="386" t="str">
        <f>IF(ngay13!U23&lt;&gt;"",ngay13!U23,"")</f>
        <v>-</v>
      </c>
      <c r="H22" s="386" t="str">
        <f>IF(ngay14!U23&lt;&gt;"",ngay14!U23,"")</f>
        <v>-</v>
      </c>
      <c r="I22" s="386" t="str">
        <f>IF(ngay15!U23&lt;&gt;"",ngay15!U23,"")</f>
        <v>-</v>
      </c>
      <c r="J22" s="386" t="str">
        <f>IF(ngay16!U23&lt;&gt;"",ngay16!U23,"")</f>
        <v>-</v>
      </c>
      <c r="K22" s="386">
        <f>IF(ngay17!U23&lt;&gt;"",ngay17!U23,"")</f>
        <v>4.9000000000000004</v>
      </c>
      <c r="L22" s="386" t="str">
        <f>IF(ngay18!U23&lt;&gt;"",ngay18!U23,"")</f>
        <v>-</v>
      </c>
      <c r="M22" s="386">
        <f>IF(ngay19!U23&lt;&gt;"",ngay19!U23,"")</f>
        <v>5.8</v>
      </c>
      <c r="N22" s="387">
        <f>IF(ngay20!U23&lt;&gt;"",ngay20!U23,"")</f>
        <v>10.199999999999999</v>
      </c>
      <c r="O22" s="341">
        <f t="shared" si="6"/>
        <v>0.3</v>
      </c>
      <c r="P22" s="340">
        <f t="shared" si="7"/>
        <v>20.9</v>
      </c>
      <c r="Q22" s="342">
        <f t="shared" si="8"/>
        <v>21.2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 t="str">
        <f>IF(ngay11!U24&lt;&gt;"",ngay11!U24,"")</f>
        <v>-</v>
      </c>
      <c r="F23" s="386" t="str">
        <f>IF(ngay12!U24&lt;&gt;"",ngay12!U24,"")</f>
        <v>-</v>
      </c>
      <c r="G23" s="386" t="str">
        <f>IF(ngay13!U24&lt;&gt;"",ngay13!U24,"")</f>
        <v>-</v>
      </c>
      <c r="H23" s="386" t="str">
        <f>IF(ngay14!U24&lt;&gt;"",ngay14!U24,"")</f>
        <v>-</v>
      </c>
      <c r="I23" s="386" t="str">
        <f>IF(ngay15!U24&lt;&gt;"",ngay15!U24,"")</f>
        <v>-</v>
      </c>
      <c r="J23" s="386">
        <f>IF(ngay16!U24&lt;&gt;"",ngay16!U24,"")</f>
        <v>4.3</v>
      </c>
      <c r="K23" s="386">
        <f>IF(ngay17!U24&lt;&gt;"",ngay17!U24,"")</f>
        <v>10.1</v>
      </c>
      <c r="L23" s="386" t="str">
        <f>IF(ngay18!U24&lt;&gt;"",ngay18!U24,"")</f>
        <v>-</v>
      </c>
      <c r="M23" s="386" t="str">
        <f>IF(ngay19!U24&lt;&gt;"",ngay19!U24,"")</f>
        <v>-</v>
      </c>
      <c r="N23" s="387">
        <f>IF(ngay20!U24&lt;&gt;"",ngay20!U24,"")</f>
        <v>7.7</v>
      </c>
      <c r="O23" s="341" t="str">
        <f t="shared" si="6"/>
        <v/>
      </c>
      <c r="P23" s="340">
        <f t="shared" si="7"/>
        <v>22.099999999999998</v>
      </c>
      <c r="Q23" s="342">
        <f t="shared" si="8"/>
        <v>22.099999999999998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 t="str">
        <f>IF(ngay11!U25&lt;&gt;"",ngay11!U25,"")</f>
        <v>-</v>
      </c>
      <c r="F24" s="395" t="str">
        <f>IF(ngay12!U25&lt;&gt;"",ngay12!U25,"")</f>
        <v>-</v>
      </c>
      <c r="G24" s="395" t="str">
        <f>IF(ngay13!U25&lt;&gt;"",ngay13!U25,"")</f>
        <v>-</v>
      </c>
      <c r="H24" s="395" t="str">
        <f>IF(ngay14!U25&lt;&gt;"",ngay14!U25,"")</f>
        <v>-</v>
      </c>
      <c r="I24" s="395" t="str">
        <f>IF(ngay15!U25&lt;&gt;"",ngay15!U25,"")</f>
        <v>-</v>
      </c>
      <c r="J24" s="395" t="str">
        <f>IF(ngay16!U25&lt;&gt;"",ngay16!U25,"")</f>
        <v>-</v>
      </c>
      <c r="K24" s="395">
        <f>IF(ngay17!U25&lt;&gt;"",ngay17!U25,"")</f>
        <v>6.9</v>
      </c>
      <c r="L24" s="395" t="str">
        <f>IF(ngay18!U25&lt;&gt;"",ngay18!U25,"")</f>
        <v>-</v>
      </c>
      <c r="M24" s="395">
        <f>IF(ngay19!U25&lt;&gt;"",ngay19!U25,"")</f>
        <v>0.6</v>
      </c>
      <c r="N24" s="396">
        <f>IF(ngay20!U25&lt;&gt;"",ngay20!U25,"")</f>
        <v>8.5</v>
      </c>
      <c r="O24" s="346" t="str">
        <f t="shared" si="6"/>
        <v/>
      </c>
      <c r="P24" s="345">
        <f t="shared" si="7"/>
        <v>16</v>
      </c>
      <c r="Q24" s="347">
        <f t="shared" si="8"/>
        <v>16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Sầm Sơn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0.1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Hòn Ngư</v>
      </c>
      <c r="H26" s="370"/>
      <c r="I26" s="371"/>
      <c r="N26" s="369"/>
      <c r="O26" s="369"/>
      <c r="P26" s="369">
        <f>IF(COUNT(P3:P24)=0,"",MIN(P3:P24))</f>
        <v>9.5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Hòn Ngư</v>
      </c>
      <c r="H27" s="370"/>
      <c r="I27" s="371"/>
      <c r="N27" s="369"/>
      <c r="O27" s="369"/>
      <c r="P27" s="369"/>
      <c r="Q27" s="369">
        <f>IF(COUNT(Q3:Q24)=0,"",MIN(Q3:Q24))</f>
        <v>9.5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Tương Dương(Cưa Rào)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87.5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Quỳnh Lưu</v>
      </c>
      <c r="H29" s="370"/>
      <c r="I29" s="371"/>
      <c r="N29" s="369"/>
      <c r="O29" s="369"/>
      <c r="P29" s="369">
        <f>IF(COUNT(P3:P24)=0,"",MAX(P3:P24))</f>
        <v>151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Quỳnh Lưu</v>
      </c>
      <c r="H30" s="370"/>
      <c r="I30" s="371"/>
      <c r="N30" s="369"/>
      <c r="O30" s="369"/>
      <c r="P30" s="369"/>
      <c r="Q30" s="369">
        <f>IF(COUNT(Q3:Q24)=0,"",MAX(Q3:Q24))</f>
        <v>151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sheetProtection password="CF7A" sheet="1" objects="1" scenarios="1"/>
  <mergeCells count="4">
    <mergeCell ref="B20:B24"/>
    <mergeCell ref="B3:B9"/>
    <mergeCell ref="B11:B19"/>
    <mergeCell ref="A1:Q1"/>
  </mergeCells>
  <pageMargins left="0.9" right="0.26" top="0.56999999999999995" bottom="0.46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217"/>
  <sheetViews>
    <sheetView showGridLines="0" workbookViewId="0">
      <pane xSplit="4" ySplit="2" topLeftCell="E3" activePane="bottomRight" state="frozen"/>
      <selection activeCell="I38" sqref="I38"/>
      <selection pane="topRight" activeCell="I38" sqref="I38"/>
      <selection pane="bottomLeft" activeCell="I38" sqref="I38"/>
      <selection pane="bottomRight" activeCell="A2" sqref="A2"/>
    </sheetView>
  </sheetViews>
  <sheetFormatPr defaultRowHeight="12.75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18" width="6.83203125" style="314" customWidth="1"/>
    <col min="19" max="256" width="9.3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74" width="6.83203125" style="314" customWidth="1"/>
    <col min="275" max="512" width="9.3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30" width="6.83203125" style="314" customWidth="1"/>
    <col min="531" max="768" width="9.3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86" width="6.83203125" style="314" customWidth="1"/>
    <col min="787" max="1024" width="9.3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42" width="6.83203125" style="314" customWidth="1"/>
    <col min="1043" max="1280" width="9.3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98" width="6.83203125" style="314" customWidth="1"/>
    <col min="1299" max="1536" width="9.3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54" width="6.83203125" style="314" customWidth="1"/>
    <col min="1555" max="1792" width="9.3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10" width="6.83203125" style="314" customWidth="1"/>
    <col min="1811" max="2048" width="9.3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66" width="6.83203125" style="314" customWidth="1"/>
    <col min="2067" max="2304" width="9.3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22" width="6.83203125" style="314" customWidth="1"/>
    <col min="2323" max="2560" width="9.3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78" width="6.83203125" style="314" customWidth="1"/>
    <col min="2579" max="2816" width="9.3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34" width="6.83203125" style="314" customWidth="1"/>
    <col min="2835" max="3072" width="9.3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90" width="6.83203125" style="314" customWidth="1"/>
    <col min="3091" max="3328" width="9.3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46" width="6.83203125" style="314" customWidth="1"/>
    <col min="3347" max="3584" width="9.3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602" width="6.83203125" style="314" customWidth="1"/>
    <col min="3603" max="3840" width="9.3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58" width="6.83203125" style="314" customWidth="1"/>
    <col min="3859" max="4096" width="9.3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14" width="6.83203125" style="314" customWidth="1"/>
    <col min="4115" max="4352" width="9.3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70" width="6.83203125" style="314" customWidth="1"/>
    <col min="4371" max="4608" width="9.3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26" width="6.83203125" style="314" customWidth="1"/>
    <col min="4627" max="4864" width="9.3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82" width="6.83203125" style="314" customWidth="1"/>
    <col min="4883" max="5120" width="9.3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38" width="6.83203125" style="314" customWidth="1"/>
    <col min="5139" max="5376" width="9.3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94" width="6.83203125" style="314" customWidth="1"/>
    <col min="5395" max="5632" width="9.3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50" width="6.83203125" style="314" customWidth="1"/>
    <col min="5651" max="5888" width="9.3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906" width="6.83203125" style="314" customWidth="1"/>
    <col min="5907" max="6144" width="9.3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62" width="6.83203125" style="314" customWidth="1"/>
    <col min="6163" max="6400" width="9.3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18" width="6.83203125" style="314" customWidth="1"/>
    <col min="6419" max="6656" width="9.3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74" width="6.83203125" style="314" customWidth="1"/>
    <col min="6675" max="6912" width="9.3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30" width="6.83203125" style="314" customWidth="1"/>
    <col min="6931" max="7168" width="9.3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86" width="6.83203125" style="314" customWidth="1"/>
    <col min="7187" max="7424" width="9.3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42" width="6.83203125" style="314" customWidth="1"/>
    <col min="7443" max="7680" width="9.3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98" width="6.83203125" style="314" customWidth="1"/>
    <col min="7699" max="7936" width="9.3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54" width="6.83203125" style="314" customWidth="1"/>
    <col min="7955" max="8192" width="9.3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10" width="6.83203125" style="314" customWidth="1"/>
    <col min="8211" max="8448" width="9.3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66" width="6.83203125" style="314" customWidth="1"/>
    <col min="8467" max="8704" width="9.3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22" width="6.83203125" style="314" customWidth="1"/>
    <col min="8723" max="8960" width="9.3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78" width="6.83203125" style="314" customWidth="1"/>
    <col min="8979" max="9216" width="9.3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34" width="6.83203125" style="314" customWidth="1"/>
    <col min="9235" max="9472" width="9.3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90" width="6.83203125" style="314" customWidth="1"/>
    <col min="9491" max="9728" width="9.3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46" width="6.83203125" style="314" customWidth="1"/>
    <col min="9747" max="9984" width="9.3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10002" width="6.83203125" style="314" customWidth="1"/>
    <col min="10003" max="10240" width="9.3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58" width="6.83203125" style="314" customWidth="1"/>
    <col min="10259" max="10496" width="9.3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14" width="6.83203125" style="314" customWidth="1"/>
    <col min="10515" max="10752" width="9.3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70" width="6.83203125" style="314" customWidth="1"/>
    <col min="10771" max="11008" width="9.3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26" width="6.83203125" style="314" customWidth="1"/>
    <col min="11027" max="11264" width="9.3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82" width="6.83203125" style="314" customWidth="1"/>
    <col min="11283" max="11520" width="9.3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38" width="6.83203125" style="314" customWidth="1"/>
    <col min="11539" max="11776" width="9.3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94" width="6.83203125" style="314" customWidth="1"/>
    <col min="11795" max="12032" width="9.3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50" width="6.83203125" style="314" customWidth="1"/>
    <col min="12051" max="12288" width="9.3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306" width="6.83203125" style="314" customWidth="1"/>
    <col min="12307" max="12544" width="9.3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62" width="6.83203125" style="314" customWidth="1"/>
    <col min="12563" max="12800" width="9.3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18" width="6.83203125" style="314" customWidth="1"/>
    <col min="12819" max="13056" width="9.3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74" width="6.83203125" style="314" customWidth="1"/>
    <col min="13075" max="13312" width="9.3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30" width="6.83203125" style="314" customWidth="1"/>
    <col min="13331" max="13568" width="9.3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86" width="6.83203125" style="314" customWidth="1"/>
    <col min="13587" max="13824" width="9.3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42" width="6.83203125" style="314" customWidth="1"/>
    <col min="13843" max="14080" width="9.3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98" width="6.83203125" style="314" customWidth="1"/>
    <col min="14099" max="14336" width="9.3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54" width="6.83203125" style="314" customWidth="1"/>
    <col min="14355" max="14592" width="9.3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10" width="6.83203125" style="314" customWidth="1"/>
    <col min="14611" max="14848" width="9.3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66" width="6.83203125" style="314" customWidth="1"/>
    <col min="14867" max="15104" width="9.3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22" width="6.83203125" style="314" customWidth="1"/>
    <col min="15123" max="15360" width="9.3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78" width="6.83203125" style="314" customWidth="1"/>
    <col min="15379" max="15616" width="9.3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34" width="6.83203125" style="314" customWidth="1"/>
    <col min="15635" max="15872" width="9.3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90" width="6.83203125" style="314" customWidth="1"/>
    <col min="15891" max="16128" width="9.3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46" width="6.83203125" style="314" customWidth="1"/>
    <col min="16147" max="16384" width="9.33203125" style="314"/>
  </cols>
  <sheetData>
    <row r="1" spans="1:18" ht="47.25" customHeight="1" thickBot="1">
      <c r="A1" s="505" t="s">
        <v>252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</row>
    <row r="2" spans="1:18" s="371" customFormat="1" ht="39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21</v>
      </c>
      <c r="F2" s="320">
        <v>22</v>
      </c>
      <c r="G2" s="320">
        <v>23</v>
      </c>
      <c r="H2" s="320">
        <v>24</v>
      </c>
      <c r="I2" s="320">
        <v>25</v>
      </c>
      <c r="J2" s="320">
        <v>26</v>
      </c>
      <c r="K2" s="320">
        <v>27</v>
      </c>
      <c r="L2" s="320">
        <v>28</v>
      </c>
      <c r="M2" s="320">
        <v>29</v>
      </c>
      <c r="N2" s="320">
        <v>30</v>
      </c>
      <c r="O2" s="319">
        <v>31</v>
      </c>
      <c r="P2" s="322" t="s">
        <v>209</v>
      </c>
      <c r="Q2" s="322" t="s">
        <v>226</v>
      </c>
      <c r="R2" s="323" t="s">
        <v>227</v>
      </c>
    </row>
    <row r="3" spans="1:18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IF(ngay21!M4&lt;&gt;"",ngay21!M4,"")</f>
        <v>28.35</v>
      </c>
      <c r="F3" s="383">
        <f>IF(ngay22!M4&lt;&gt;"",ngay22!M4,"")</f>
        <v>30.1</v>
      </c>
      <c r="G3" s="383">
        <f>IF(ngay23!M4&lt;&gt;"",ngay23!M4,"")</f>
        <v>30.35</v>
      </c>
      <c r="H3" s="383">
        <f>IF(ngay24!M4&lt;&gt;"",ngay24!M4,"")</f>
        <v>30.324999999999999</v>
      </c>
      <c r="I3" s="383">
        <f>IF(ngay25!M4&lt;&gt;"",ngay25!M4,"")</f>
        <v>30.274999999999999</v>
      </c>
      <c r="J3" s="383">
        <f>IF(ngay26!M4&lt;&gt;"",ngay26!M4,"")</f>
        <v>31.274999999999999</v>
      </c>
      <c r="K3" s="383">
        <f>IF(ngay27!M4&lt;&gt;"",ngay27!M4,"")</f>
        <v>31.987499999999997</v>
      </c>
      <c r="L3" s="383">
        <f>IF(ngay28!M4&lt;&gt;"",ngay28!M4,"")</f>
        <v>29.5</v>
      </c>
      <c r="M3" s="383">
        <f>IF(ngay29!M4&lt;&gt;"",ngay29!M4,"")</f>
        <v>29.762499999999999</v>
      </c>
      <c r="N3" s="383">
        <f>IF(ngay30!M4&lt;&gt;"",ngay30!M4,"")</f>
        <v>29.349999999999998</v>
      </c>
      <c r="O3" s="384">
        <f>IF(ngay31!M4&lt;&gt;"",ngay31!M4,"")</f>
        <v>27.574999999999999</v>
      </c>
      <c r="P3" s="358">
        <f t="shared" ref="P3:P24" si="0">IF(COUNT(E3:I3)=0,"",AVERAGE(E3:I3))</f>
        <v>29.880000000000003</v>
      </c>
      <c r="Q3" s="357">
        <f t="shared" ref="Q3:Q24" si="1">IF(COUNT(J3:O3)=0,"",AVERAGE(J3:O3))</f>
        <v>29.908333333333331</v>
      </c>
      <c r="R3" s="359">
        <f t="shared" ref="R3:R24" si="2">IF(COUNT(E3:O3)=0,"",AVERAGE(E3:O3))</f>
        <v>29.895454545454548</v>
      </c>
    </row>
    <row r="4" spans="1:18" ht="15" customHeight="1">
      <c r="A4" s="324">
        <v>2</v>
      </c>
      <c r="B4" s="501"/>
      <c r="C4" s="325" t="s">
        <v>149</v>
      </c>
      <c r="D4" s="381" t="s">
        <v>98</v>
      </c>
      <c r="E4" s="385">
        <f>IF(ngay21!M5&lt;&gt;"",ngay21!M5,"")</f>
        <v>28.700000000000003</v>
      </c>
      <c r="F4" s="386">
        <f>IF(ngay22!M5&lt;&gt;"",ngay22!M5,"")</f>
        <v>29</v>
      </c>
      <c r="G4" s="386">
        <f>IF(ngay23!M5&lt;&gt;"",ngay23!M5,"")</f>
        <v>29.849999999999998</v>
      </c>
      <c r="H4" s="386">
        <f>IF(ngay24!M5&lt;&gt;"",ngay24!M5,"")</f>
        <v>29.824999999999999</v>
      </c>
      <c r="I4" s="386">
        <f>IF(ngay25!M5&lt;&gt;"",ngay25!M5,"")</f>
        <v>29.875</v>
      </c>
      <c r="J4" s="386">
        <f>IF(ngay26!M5&lt;&gt;"",ngay26!M5,"")</f>
        <v>30.25</v>
      </c>
      <c r="K4" s="386">
        <f>IF(ngay27!M5&lt;&gt;"",ngay27!M5,"")</f>
        <v>31.175000000000001</v>
      </c>
      <c r="L4" s="386">
        <f>IF(ngay28!M5&lt;&gt;"",ngay28!M5,"")</f>
        <v>29.224999999999998</v>
      </c>
      <c r="M4" s="386">
        <f>IF(ngay29!M5&lt;&gt;"",ngay29!M5,"")</f>
        <v>29.049999999999997</v>
      </c>
      <c r="N4" s="386">
        <f>IF(ngay30!M5&lt;&gt;"",ngay30!M5,"")</f>
        <v>28.95</v>
      </c>
      <c r="O4" s="387">
        <f>IF(ngay31!M5&lt;&gt;"",ngay31!M5,"")</f>
        <v>28.7</v>
      </c>
      <c r="P4" s="341">
        <f t="shared" si="0"/>
        <v>29.45</v>
      </c>
      <c r="Q4" s="340">
        <f t="shared" si="1"/>
        <v>29.558333333333326</v>
      </c>
      <c r="R4" s="342">
        <f t="shared" si="2"/>
        <v>29.509090909090904</v>
      </c>
    </row>
    <row r="5" spans="1:18" ht="15" customHeight="1">
      <c r="A5" s="331">
        <v>3</v>
      </c>
      <c r="B5" s="501"/>
      <c r="C5" s="325" t="s">
        <v>176</v>
      </c>
      <c r="D5" s="381" t="s">
        <v>171</v>
      </c>
      <c r="E5" s="385">
        <f>IF(ngay21!M6&lt;&gt;"",ngay21!M6,"")</f>
        <v>29.574999999999999</v>
      </c>
      <c r="F5" s="386">
        <f>IF(ngay22!M6&lt;&gt;"",ngay22!M6,"")</f>
        <v>29.650000000000002</v>
      </c>
      <c r="G5" s="386">
        <f>IF(ngay23!M6&lt;&gt;"",ngay23!M6,"")</f>
        <v>31</v>
      </c>
      <c r="H5" s="386">
        <f>IF(ngay24!M6&lt;&gt;"",ngay24!M6,"")</f>
        <v>31.150000000000002</v>
      </c>
      <c r="I5" s="386">
        <f>IF(ngay25!M6&lt;&gt;"",ngay25!M6,"")</f>
        <v>31.274999999999999</v>
      </c>
      <c r="J5" s="386">
        <f>IF(ngay26!M6&lt;&gt;"",ngay26!M6,"")</f>
        <v>31.299999999999997</v>
      </c>
      <c r="K5" s="386">
        <f>IF(ngay27!M6&lt;&gt;"",ngay27!M6,"")</f>
        <v>32.049999999999997</v>
      </c>
      <c r="L5" s="386">
        <f>IF(ngay28!M6&lt;&gt;"",ngay28!M6,"")</f>
        <v>31.074999999999996</v>
      </c>
      <c r="M5" s="386">
        <f>IF(ngay29!M6&lt;&gt;"",ngay29!M6,"")</f>
        <v>30.224999999999998</v>
      </c>
      <c r="N5" s="386">
        <f>IF(ngay30!M6&lt;&gt;"",ngay30!M6,"")</f>
        <v>30.6</v>
      </c>
      <c r="O5" s="387">
        <f>IF(ngay31!M6&lt;&gt;"",ngay31!M6,"")</f>
        <v>30.125</v>
      </c>
      <c r="P5" s="341">
        <f t="shared" si="0"/>
        <v>30.53</v>
      </c>
      <c r="Q5" s="340">
        <f t="shared" si="1"/>
        <v>30.895833333333329</v>
      </c>
      <c r="R5" s="342">
        <f t="shared" si="2"/>
        <v>30.729545454545459</v>
      </c>
    </row>
    <row r="6" spans="1:18" ht="15" customHeight="1">
      <c r="A6" s="324">
        <v>4</v>
      </c>
      <c r="B6" s="501"/>
      <c r="C6" s="325" t="s">
        <v>150</v>
      </c>
      <c r="D6" s="381" t="s">
        <v>130</v>
      </c>
      <c r="E6" s="385">
        <f>IF(ngay21!M7&lt;&gt;"",ngay21!M7,"")</f>
        <v>28.15</v>
      </c>
      <c r="F6" s="386">
        <f>IF(ngay22!M7&lt;&gt;"",ngay22!M7,"")</f>
        <v>28.900000000000002</v>
      </c>
      <c r="G6" s="386">
        <f>IF(ngay23!M7&lt;&gt;"",ngay23!M7,"")</f>
        <v>29.3</v>
      </c>
      <c r="H6" s="386">
        <f>IF(ngay24!M7&lt;&gt;"",ngay24!M7,"")</f>
        <v>29.524999999999999</v>
      </c>
      <c r="I6" s="386">
        <f>IF(ngay25!M7&lt;&gt;"",ngay25!M7,"")</f>
        <v>29.7</v>
      </c>
      <c r="J6" s="386">
        <f>IF(ngay26!M7&lt;&gt;"",ngay26!M7,"")</f>
        <v>30.25</v>
      </c>
      <c r="K6" s="386">
        <f>IF(ngay27!M7&lt;&gt;"",ngay27!M7,"")</f>
        <v>31.25</v>
      </c>
      <c r="L6" s="386">
        <f>IF(ngay28!M7&lt;&gt;"",ngay28!M7,"")</f>
        <v>28.024999999999999</v>
      </c>
      <c r="M6" s="386">
        <f>IF(ngay29!M7&lt;&gt;"",ngay29!M7,"")</f>
        <v>29</v>
      </c>
      <c r="N6" s="386">
        <f>IF(ngay30!M7&lt;&gt;"",ngay30!M7,"")</f>
        <v>28.674999999999997</v>
      </c>
      <c r="O6" s="387">
        <f>IF(ngay31!M7&lt;&gt;"",ngay31!M7,"")</f>
        <v>28.45</v>
      </c>
      <c r="P6" s="341">
        <f t="shared" si="0"/>
        <v>29.114999999999998</v>
      </c>
      <c r="Q6" s="340">
        <f t="shared" si="1"/>
        <v>29.274999999999995</v>
      </c>
      <c r="R6" s="342">
        <f t="shared" si="2"/>
        <v>29.202272727272728</v>
      </c>
    </row>
    <row r="7" spans="1:18" ht="15" customHeight="1">
      <c r="A7" s="331">
        <v>5</v>
      </c>
      <c r="B7" s="501"/>
      <c r="C7" s="325" t="s">
        <v>125</v>
      </c>
      <c r="D7" s="381" t="s">
        <v>115</v>
      </c>
      <c r="E7" s="385">
        <f>IF(ngay21!M8&lt;&gt;"",ngay21!M8,"")</f>
        <v>29.012499999999999</v>
      </c>
      <c r="F7" s="386">
        <f>IF(ngay22!M8&lt;&gt;"",ngay22!M8,"")</f>
        <v>29.387500000000003</v>
      </c>
      <c r="G7" s="386">
        <f>IF(ngay23!M8&lt;&gt;"",ngay23!M8,"")</f>
        <v>30.462500000000002</v>
      </c>
      <c r="H7" s="386">
        <f>IF(ngay24!M8&lt;&gt;"",ngay24!M8,"")</f>
        <v>30.487499999999997</v>
      </c>
      <c r="I7" s="386">
        <f>IF(ngay25!M8&lt;&gt;"",ngay25!M8,"")</f>
        <v>30.587499999999999</v>
      </c>
      <c r="J7" s="386">
        <f>IF(ngay26!M8&lt;&gt;"",ngay26!M8,"")</f>
        <v>30.5625</v>
      </c>
      <c r="K7" s="386">
        <f>IF(ngay27!M8&lt;&gt;"",ngay27!M8,"")</f>
        <v>31.587499999999999</v>
      </c>
      <c r="L7" s="386">
        <f>IF(ngay28!M8&lt;&gt;"",ngay28!M8,"")</f>
        <v>29.712500000000002</v>
      </c>
      <c r="M7" s="386">
        <f>IF(ngay29!M8&lt;&gt;"",ngay29!M8,"")</f>
        <v>29.4375</v>
      </c>
      <c r="N7" s="386">
        <f>IF(ngay30!M8&lt;&gt;"",ngay30!M8,"")</f>
        <v>30.0625</v>
      </c>
      <c r="O7" s="387">
        <f>IF(ngay31!M8&lt;&gt;"",ngay31!M8,"")</f>
        <v>29.487499999999997</v>
      </c>
      <c r="P7" s="341">
        <f t="shared" si="0"/>
        <v>29.987500000000001</v>
      </c>
      <c r="Q7" s="340">
        <f t="shared" si="1"/>
        <v>30.141666666666669</v>
      </c>
      <c r="R7" s="342">
        <f t="shared" si="2"/>
        <v>30.071590909090911</v>
      </c>
    </row>
    <row r="8" spans="1:18" ht="15" customHeight="1">
      <c r="A8" s="324">
        <v>6</v>
      </c>
      <c r="B8" s="501"/>
      <c r="C8" s="330" t="s">
        <v>179</v>
      </c>
      <c r="D8" s="381" t="s">
        <v>177</v>
      </c>
      <c r="E8" s="385">
        <f>IF(ngay21!M9&lt;&gt;"",ngay21!M9,"")</f>
        <v>28.85</v>
      </c>
      <c r="F8" s="386">
        <f>IF(ngay22!M9&lt;&gt;"",ngay22!M9,"")</f>
        <v>29.274999999999999</v>
      </c>
      <c r="G8" s="386">
        <f>IF(ngay23!M9&lt;&gt;"",ngay23!M9,"")</f>
        <v>29.700000000000003</v>
      </c>
      <c r="H8" s="386">
        <f>IF(ngay24!M9&lt;&gt;"",ngay24!M9,"")</f>
        <v>29.75</v>
      </c>
      <c r="I8" s="386">
        <f>IF(ngay25!M9&lt;&gt;"",ngay25!M9,"")</f>
        <v>29.875</v>
      </c>
      <c r="J8" s="386">
        <f>IF(ngay26!M9&lt;&gt;"",ngay26!M9,"")</f>
        <v>30.575000000000003</v>
      </c>
      <c r="K8" s="386">
        <f>IF(ngay27!M9&lt;&gt;"",ngay27!M9,"")</f>
        <v>30.9</v>
      </c>
      <c r="L8" s="386">
        <f>IF(ngay28!M9&lt;&gt;"",ngay28!M9,"")</f>
        <v>29.524999999999999</v>
      </c>
      <c r="M8" s="386">
        <f>IF(ngay29!M9&lt;&gt;"",ngay29!M9,"")</f>
        <v>29.274999999999999</v>
      </c>
      <c r="N8" s="386">
        <f>IF(ngay30!M9&lt;&gt;"",ngay30!M9,"")</f>
        <v>29.35</v>
      </c>
      <c r="O8" s="387">
        <f>IF(ngay31!M9&lt;&gt;"",ngay31!M9,"")</f>
        <v>29.25</v>
      </c>
      <c r="P8" s="339">
        <f t="shared" si="0"/>
        <v>29.49</v>
      </c>
      <c r="Q8" s="340">
        <f t="shared" si="1"/>
        <v>29.8125</v>
      </c>
      <c r="R8" s="342">
        <f t="shared" si="2"/>
        <v>29.665909090909089</v>
      </c>
    </row>
    <row r="9" spans="1:18" ht="15" customHeight="1">
      <c r="A9" s="331">
        <v>7</v>
      </c>
      <c r="B9" s="501"/>
      <c r="C9" s="325" t="s">
        <v>148</v>
      </c>
      <c r="D9" s="381" t="s">
        <v>97</v>
      </c>
      <c r="E9" s="385">
        <f>IF(ngay21!M10&lt;&gt;"",ngay21!M10,"")</f>
        <v>29.6</v>
      </c>
      <c r="F9" s="386">
        <f>IF(ngay22!M10&lt;&gt;"",ngay22!M10,"")</f>
        <v>29.5</v>
      </c>
      <c r="G9" s="386">
        <f>IF(ngay23!M10&lt;&gt;"",ngay23!M10,"")</f>
        <v>30.375</v>
      </c>
      <c r="H9" s="386">
        <f>IF(ngay24!M10&lt;&gt;"",ngay24!M10,"")</f>
        <v>30.625</v>
      </c>
      <c r="I9" s="386">
        <f>IF(ngay25!M10&lt;&gt;"",ngay25!M10,"")</f>
        <v>30.65</v>
      </c>
      <c r="J9" s="386">
        <f>IF(ngay26!M10&lt;&gt;"",ngay26!M10,"")</f>
        <v>30.55</v>
      </c>
      <c r="K9" s="386">
        <f>IF(ngay27!M10&lt;&gt;"",ngay27!M10,"")</f>
        <v>31.6</v>
      </c>
      <c r="L9" s="386">
        <f>IF(ngay28!M10&lt;&gt;"",ngay28!M10,"")</f>
        <v>31.375</v>
      </c>
      <c r="M9" s="386">
        <f>IF(ngay29!M10&lt;&gt;"",ngay29!M10,"")</f>
        <v>30.099999999999998</v>
      </c>
      <c r="N9" s="386">
        <f>IF(ngay30!M10&lt;&gt;"",ngay30!M10,"")</f>
        <v>30.224999999999998</v>
      </c>
      <c r="O9" s="387">
        <f>IF(ngay31!M10&lt;&gt;"",ngay31!M10,"")</f>
        <v>30.1</v>
      </c>
      <c r="P9" s="339">
        <f t="shared" si="0"/>
        <v>30.15</v>
      </c>
      <c r="Q9" s="340">
        <f t="shared" si="1"/>
        <v>30.658333333333331</v>
      </c>
      <c r="R9" s="342">
        <f t="shared" si="2"/>
        <v>30.427272727272733</v>
      </c>
    </row>
    <row r="10" spans="1:18" ht="15" customHeight="1">
      <c r="A10" s="324">
        <v>8</v>
      </c>
      <c r="B10" s="376"/>
      <c r="C10" s="30" t="s">
        <v>205</v>
      </c>
      <c r="D10" s="313" t="s">
        <v>206</v>
      </c>
      <c r="E10" s="388">
        <f>IF(ngay21!M11&lt;&gt;"",ngay21!M11,"")</f>
        <v>29.150000000000002</v>
      </c>
      <c r="F10" s="389">
        <f>IF(ngay22!M11&lt;&gt;"",ngay22!M11,"")</f>
        <v>29.75</v>
      </c>
      <c r="G10" s="389">
        <f>IF(ngay23!M11&lt;&gt;"",ngay23!M11,"")</f>
        <v>30.45</v>
      </c>
      <c r="H10" s="389">
        <f>IF(ngay24!M11&lt;&gt;"",ngay24!M11,"")</f>
        <v>30.15</v>
      </c>
      <c r="I10" s="389">
        <f>IF(ngay25!M11&lt;&gt;"",ngay25!M11,"")</f>
        <v>30.325000000000003</v>
      </c>
      <c r="J10" s="389">
        <f>IF(ngay26!M11&lt;&gt;"",ngay26!M11,"")</f>
        <v>30.599999999999998</v>
      </c>
      <c r="K10" s="389">
        <f>IF(ngay27!M11&lt;&gt;"",ngay27!M11,"")</f>
        <v>31.549999999999997</v>
      </c>
      <c r="L10" s="389">
        <f>IF(ngay28!M11&lt;&gt;"",ngay28!M11,"")</f>
        <v>30.549999999999997</v>
      </c>
      <c r="M10" s="389">
        <f>IF(ngay29!M11&lt;&gt;"",ngay29!M11,"")</f>
        <v>30.274999999999999</v>
      </c>
      <c r="N10" s="389">
        <f>IF(ngay30!M11&lt;&gt;"",ngay30!M11,"")</f>
        <v>30.15</v>
      </c>
      <c r="O10" s="390">
        <f>IF(ngay31!M11&lt;&gt;"",ngay31!M11,"")</f>
        <v>28.074999999999999</v>
      </c>
      <c r="P10" s="335">
        <f t="shared" ref="P10" si="3">IF(COUNT(E10:I10)=0,"",AVERAGE(E10:I10))</f>
        <v>29.964999999999996</v>
      </c>
      <c r="Q10" s="336">
        <f t="shared" ref="Q10" si="4">IF(COUNT(J10:O10)=0,"",AVERAGE(J10:O10))</f>
        <v>30.2</v>
      </c>
      <c r="R10" s="338">
        <f t="shared" ref="R10" si="5">IF(COUNT(E10:O10)=0,"",AVERAGE(E10:O10))</f>
        <v>30.093181818181812</v>
      </c>
    </row>
    <row r="11" spans="1:18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IF(ngay21!M12&lt;&gt;"",ngay21!M12,"")</f>
        <v>28.075000000000003</v>
      </c>
      <c r="F11" s="392">
        <f>IF(ngay22!M12&lt;&gt;"",ngay22!M12,"")</f>
        <v>29.400000000000002</v>
      </c>
      <c r="G11" s="392">
        <f>IF(ngay23!M12&lt;&gt;"",ngay23!M12,"")</f>
        <v>29.25</v>
      </c>
      <c r="H11" s="392">
        <f>IF(ngay24!M12&lt;&gt;"",ngay24!M12,"")</f>
        <v>28.975000000000001</v>
      </c>
      <c r="I11" s="392">
        <f>IF(ngay25!M12&lt;&gt;"",ngay25!M12,"")</f>
        <v>29.25</v>
      </c>
      <c r="J11" s="392">
        <f>IF(ngay26!M12&lt;&gt;"",ngay26!M12,"")</f>
        <v>29.950000000000003</v>
      </c>
      <c r="K11" s="392">
        <f>IF(ngay27!M12&lt;&gt;"",ngay27!M12,"")</f>
        <v>29.975000000000001</v>
      </c>
      <c r="L11" s="392">
        <f>IF(ngay28!M12&lt;&gt;"",ngay28!M12,"")</f>
        <v>28.425000000000001</v>
      </c>
      <c r="M11" s="392">
        <f>IF(ngay29!M12&lt;&gt;"",ngay29!M12,"")</f>
        <v>28.924999999999997</v>
      </c>
      <c r="N11" s="392">
        <f>IF(ngay30!M12&lt;&gt;"",ngay30!M12,"")</f>
        <v>28.65</v>
      </c>
      <c r="O11" s="393">
        <f>IF(ngay31!M12&lt;&gt;"",ngay31!M12,"")</f>
        <v>28.8</v>
      </c>
      <c r="P11" s="341">
        <f t="shared" si="0"/>
        <v>28.990000000000002</v>
      </c>
      <c r="Q11" s="340">
        <f t="shared" si="1"/>
        <v>29.120833333333337</v>
      </c>
      <c r="R11" s="342">
        <f t="shared" si="2"/>
        <v>29.061363636363637</v>
      </c>
    </row>
    <row r="12" spans="1:18" ht="15" customHeight="1">
      <c r="A12" s="324">
        <v>10</v>
      </c>
      <c r="B12" s="501"/>
      <c r="C12" s="325" t="s">
        <v>152</v>
      </c>
      <c r="D12" s="381" t="s">
        <v>117</v>
      </c>
      <c r="E12" s="385">
        <f>IF(ngay21!M13&lt;&gt;"",ngay21!M13,"")</f>
        <v>27.012500000000003</v>
      </c>
      <c r="F12" s="386">
        <f>IF(ngay22!M13&lt;&gt;"",ngay22!M13,"")</f>
        <v>28.725000000000001</v>
      </c>
      <c r="G12" s="386">
        <f>IF(ngay23!M13&lt;&gt;"",ngay23!M13,"")</f>
        <v>30.437499999999996</v>
      </c>
      <c r="H12" s="386">
        <f>IF(ngay24!M13&lt;&gt;"",ngay24!M13,"")</f>
        <v>30.574999999999999</v>
      </c>
      <c r="I12" s="386">
        <f>IF(ngay25!M13&lt;&gt;"",ngay25!M13,"")</f>
        <v>30.737500000000001</v>
      </c>
      <c r="J12" s="386">
        <f>IF(ngay26!M13&lt;&gt;"",ngay26!M13,"")</f>
        <v>31.05</v>
      </c>
      <c r="K12" s="386">
        <f>IF(ngay27!M13&lt;&gt;"",ngay27!M13,"")</f>
        <v>31.375</v>
      </c>
      <c r="L12" s="386">
        <f>IF(ngay28!M13&lt;&gt;"",ngay28!M13,"")</f>
        <v>31.037499999999998</v>
      </c>
      <c r="M12" s="386">
        <f>IF(ngay29!M13&lt;&gt;"",ngay29!M13,"")</f>
        <v>29.074999999999999</v>
      </c>
      <c r="N12" s="386">
        <f>IF(ngay30!M13&lt;&gt;"",ngay30!M13,"")</f>
        <v>28.275000000000002</v>
      </c>
      <c r="O12" s="387">
        <f>IF(ngay31!M13&lt;&gt;"",ngay31!M13,"")</f>
        <v>28.799999999999997</v>
      </c>
      <c r="P12" s="341">
        <f t="shared" si="0"/>
        <v>29.497500000000002</v>
      </c>
      <c r="Q12" s="340">
        <f t="shared" si="1"/>
        <v>29.935416666666669</v>
      </c>
      <c r="R12" s="342">
        <f t="shared" si="2"/>
        <v>29.736363636363638</v>
      </c>
    </row>
    <row r="13" spans="1:18" ht="15" customHeight="1">
      <c r="A13" s="331">
        <v>11</v>
      </c>
      <c r="B13" s="501"/>
      <c r="C13" s="325" t="s">
        <v>154</v>
      </c>
      <c r="D13" s="381" t="s">
        <v>107</v>
      </c>
      <c r="E13" s="385">
        <f>IF(ngay21!M14&lt;&gt;"",ngay21!M14,"")</f>
        <v>27.75</v>
      </c>
      <c r="F13" s="386">
        <f>IF(ngay22!M14&lt;&gt;"",ngay22!M14,"")</f>
        <v>29.25</v>
      </c>
      <c r="G13" s="386">
        <f>IF(ngay23!M14&lt;&gt;"",ngay23!M14,"")</f>
        <v>29.500000000000004</v>
      </c>
      <c r="H13" s="386">
        <f>IF(ngay24!M14&lt;&gt;"",ngay24!M14,"")</f>
        <v>29.25</v>
      </c>
      <c r="I13" s="386">
        <f>IF(ngay25!M14&lt;&gt;"",ngay25!M14,"")</f>
        <v>29.475000000000001</v>
      </c>
      <c r="J13" s="386">
        <f>IF(ngay26!M14&lt;&gt;"",ngay26!M14,"")</f>
        <v>30.15</v>
      </c>
      <c r="K13" s="386">
        <f>IF(ngay27!M14&lt;&gt;"",ngay27!M14,"")</f>
        <v>30.225000000000001</v>
      </c>
      <c r="L13" s="386">
        <f>IF(ngay28!M14&lt;&gt;"",ngay28!M14,"")</f>
        <v>28.400000000000002</v>
      </c>
      <c r="M13" s="386">
        <f>IF(ngay29!M14&lt;&gt;"",ngay29!M14,"")</f>
        <v>29.049999999999997</v>
      </c>
      <c r="N13" s="386">
        <f>IF(ngay30!M14&lt;&gt;"",ngay30!M14,"")</f>
        <v>28.1</v>
      </c>
      <c r="O13" s="387">
        <f>IF(ngay31!M14&lt;&gt;"",ngay31!M14,"")</f>
        <v>29.374999999999996</v>
      </c>
      <c r="P13" s="341">
        <f t="shared" si="0"/>
        <v>29.044999999999998</v>
      </c>
      <c r="Q13" s="340">
        <f t="shared" si="1"/>
        <v>29.216666666666669</v>
      </c>
      <c r="R13" s="342">
        <f t="shared" si="2"/>
        <v>29.138636363636365</v>
      </c>
    </row>
    <row r="14" spans="1:18" ht="15" customHeight="1">
      <c r="A14" s="324">
        <v>12</v>
      </c>
      <c r="B14" s="501"/>
      <c r="C14" s="330" t="s">
        <v>180</v>
      </c>
      <c r="D14" s="381" t="s">
        <v>178</v>
      </c>
      <c r="E14" s="385">
        <f>IF(ngay21!M15&lt;&gt;"",ngay21!M15,"")</f>
        <v>27.475000000000001</v>
      </c>
      <c r="F14" s="386">
        <f>IF(ngay22!M15&lt;&gt;"",ngay22!M15,"")</f>
        <v>29.025000000000002</v>
      </c>
      <c r="G14" s="386">
        <f>IF(ngay23!M15&lt;&gt;"",ngay23!M15,"")</f>
        <v>29.275000000000002</v>
      </c>
      <c r="H14" s="386">
        <f>IF(ngay24!M15&lt;&gt;"",ngay24!M15,"")</f>
        <v>28.950000000000003</v>
      </c>
      <c r="I14" s="386">
        <f>IF(ngay25!M15&lt;&gt;"",ngay25!M15,"")</f>
        <v>29.475000000000001</v>
      </c>
      <c r="J14" s="386">
        <f>IF(ngay26!M15&lt;&gt;"",ngay26!M15,"")</f>
        <v>29.824999999999999</v>
      </c>
      <c r="K14" s="386">
        <f>IF(ngay27!M15&lt;&gt;"",ngay27!M15,"")</f>
        <v>30.725000000000001</v>
      </c>
      <c r="L14" s="386">
        <f>IF(ngay28!M15&lt;&gt;"",ngay28!M15,"")</f>
        <v>28.5</v>
      </c>
      <c r="M14" s="386">
        <f>IF(ngay29!M15&lt;&gt;"",ngay29!M15,"")</f>
        <v>28.449999999999996</v>
      </c>
      <c r="N14" s="386">
        <f>IF(ngay30!M15&lt;&gt;"",ngay30!M15,"")</f>
        <v>28.95</v>
      </c>
      <c r="O14" s="387">
        <f>IF(ngay31!M15&lt;&gt;"",ngay31!M15,"")</f>
        <v>28.925000000000001</v>
      </c>
      <c r="P14" s="341">
        <f t="shared" si="0"/>
        <v>28.840000000000003</v>
      </c>
      <c r="Q14" s="340">
        <f t="shared" si="1"/>
        <v>29.229166666666668</v>
      </c>
      <c r="R14" s="342">
        <f t="shared" si="2"/>
        <v>29.052272727272726</v>
      </c>
    </row>
    <row r="15" spans="1:18" ht="15" customHeight="1">
      <c r="A15" s="331">
        <v>13</v>
      </c>
      <c r="B15" s="501"/>
      <c r="C15" s="325" t="s">
        <v>151</v>
      </c>
      <c r="D15" s="381" t="s">
        <v>99</v>
      </c>
      <c r="E15" s="385">
        <f>IF(ngay21!M16&lt;&gt;"",ngay21!M16,"")</f>
        <v>27.599999999999998</v>
      </c>
      <c r="F15" s="386">
        <f>IF(ngay22!M16&lt;&gt;"",ngay22!M16,"")</f>
        <v>29.774999999999999</v>
      </c>
      <c r="G15" s="386">
        <f>IF(ngay23!M16&lt;&gt;"",ngay23!M16,"")</f>
        <v>30.274999999999999</v>
      </c>
      <c r="H15" s="386">
        <f>IF(ngay24!M16&lt;&gt;"",ngay24!M16,"")</f>
        <v>30.524999999999999</v>
      </c>
      <c r="I15" s="386">
        <f>IF(ngay25!M16&lt;&gt;"",ngay25!M16,"")</f>
        <v>30.574999999999999</v>
      </c>
      <c r="J15" s="386">
        <f>IF(ngay26!M16&lt;&gt;"",ngay26!M16,"")</f>
        <v>31.45</v>
      </c>
      <c r="K15" s="386">
        <f>IF(ngay27!M16&lt;&gt;"",ngay27!M16,"")</f>
        <v>31.5</v>
      </c>
      <c r="L15" s="386">
        <f>IF(ngay28!M16&lt;&gt;"",ngay28!M16,"")</f>
        <v>30.825000000000003</v>
      </c>
      <c r="M15" s="386">
        <f>IF(ngay29!M16&lt;&gt;"",ngay29!M16,"")</f>
        <v>29.400000000000002</v>
      </c>
      <c r="N15" s="386">
        <f>IF(ngay30!M16&lt;&gt;"",ngay30!M16,"")</f>
        <v>30</v>
      </c>
      <c r="O15" s="387">
        <f>IF(ngay31!M16&lt;&gt;"",ngay31!M16,"")</f>
        <v>30.225000000000001</v>
      </c>
      <c r="P15" s="341">
        <f t="shared" si="0"/>
        <v>29.75</v>
      </c>
      <c r="Q15" s="340">
        <f t="shared" si="1"/>
        <v>30.566666666666666</v>
      </c>
      <c r="R15" s="342">
        <f t="shared" si="2"/>
        <v>30.195454545454542</v>
      </c>
    </row>
    <row r="16" spans="1:18" ht="15" customHeight="1">
      <c r="A16" s="324">
        <v>14</v>
      </c>
      <c r="B16" s="501"/>
      <c r="C16" s="325" t="s">
        <v>127</v>
      </c>
      <c r="D16" s="381" t="s">
        <v>101</v>
      </c>
      <c r="E16" s="385">
        <f>IF(ngay21!M17&lt;&gt;"",ngay21!M17,"")</f>
        <v>27.899999999999995</v>
      </c>
      <c r="F16" s="386">
        <f>IF(ngay22!M17&lt;&gt;"",ngay22!M17,"")</f>
        <v>29.174999999999997</v>
      </c>
      <c r="G16" s="386">
        <f>IF(ngay23!M17&lt;&gt;"",ngay23!M17,"")</f>
        <v>30.375</v>
      </c>
      <c r="H16" s="386">
        <f>IF(ngay24!M17&lt;&gt;"",ngay24!M17,"")</f>
        <v>30.5</v>
      </c>
      <c r="I16" s="386">
        <f>IF(ngay25!M17&lt;&gt;"",ngay25!M17,"")</f>
        <v>30.549999999999997</v>
      </c>
      <c r="J16" s="386">
        <f>IF(ngay26!M17&lt;&gt;"",ngay26!M17,"")</f>
        <v>30.900000000000006</v>
      </c>
      <c r="K16" s="386">
        <f>IF(ngay27!M17&lt;&gt;"",ngay27!M17,"")</f>
        <v>32.225000000000001</v>
      </c>
      <c r="L16" s="386">
        <f>IF(ngay28!M17&lt;&gt;"",ngay28!M17,"")</f>
        <v>30.774999999999999</v>
      </c>
      <c r="M16" s="386">
        <f>IF(ngay29!M17&lt;&gt;"",ngay29!M17,"")</f>
        <v>29.112499999999997</v>
      </c>
      <c r="N16" s="386">
        <f>IF(ngay30!M17&lt;&gt;"",ngay30!M17,"")</f>
        <v>31.037499999999998</v>
      </c>
      <c r="O16" s="387">
        <f>IF(ngay31!M17&lt;&gt;"",ngay31!M17,"")</f>
        <v>31.35</v>
      </c>
      <c r="P16" s="341">
        <f t="shared" si="0"/>
        <v>29.7</v>
      </c>
      <c r="Q16" s="340">
        <f t="shared" si="1"/>
        <v>30.900000000000002</v>
      </c>
      <c r="R16" s="342">
        <f t="shared" si="2"/>
        <v>30.354545454545459</v>
      </c>
    </row>
    <row r="17" spans="1:18" ht="15" customHeight="1">
      <c r="A17" s="331">
        <v>15</v>
      </c>
      <c r="B17" s="501"/>
      <c r="C17" s="325" t="s">
        <v>155</v>
      </c>
      <c r="D17" s="381" t="s">
        <v>102</v>
      </c>
      <c r="E17" s="385">
        <f>IF(ngay21!M18&lt;&gt;"",ngay21!M18,"")</f>
        <v>27.025000000000002</v>
      </c>
      <c r="F17" s="386">
        <f>IF(ngay22!M18&lt;&gt;"",ngay22!M18,"")</f>
        <v>29.049999999999997</v>
      </c>
      <c r="G17" s="386">
        <f>IF(ngay23!M18&lt;&gt;"",ngay23!M18,"")</f>
        <v>29.7</v>
      </c>
      <c r="H17" s="386">
        <f>IF(ngay24!M18&lt;&gt;"",ngay24!M18,"")</f>
        <v>29.95</v>
      </c>
      <c r="I17" s="386">
        <f>IF(ngay25!M18&lt;&gt;"",ngay25!M18,"")</f>
        <v>30.15</v>
      </c>
      <c r="J17" s="386">
        <f>IF(ngay26!M18&lt;&gt;"",ngay26!M18,"")</f>
        <v>30.824999999999999</v>
      </c>
      <c r="K17" s="386">
        <f>IF(ngay27!M18&lt;&gt;"",ngay27!M18,"")</f>
        <v>32.549999999999997</v>
      </c>
      <c r="L17" s="386">
        <f>IF(ngay28!M18&lt;&gt;"",ngay28!M18,"")</f>
        <v>30.5</v>
      </c>
      <c r="M17" s="386">
        <f>IF(ngay29!M18&lt;&gt;"",ngay29!M18,"")</f>
        <v>28.8</v>
      </c>
      <c r="N17" s="386">
        <f>IF(ngay30!M18&lt;&gt;"",ngay30!M18,"")</f>
        <v>30.574999999999996</v>
      </c>
      <c r="O17" s="387">
        <f>IF(ngay31!M18&lt;&gt;"",ngay31!M18,"")</f>
        <v>31.074999999999999</v>
      </c>
      <c r="P17" s="341">
        <f t="shared" si="0"/>
        <v>29.175000000000001</v>
      </c>
      <c r="Q17" s="340">
        <f t="shared" si="1"/>
        <v>30.720833333333331</v>
      </c>
      <c r="R17" s="342">
        <f t="shared" si="2"/>
        <v>30.018181818181816</v>
      </c>
    </row>
    <row r="18" spans="1:18" ht="15" customHeight="1">
      <c r="A18" s="324">
        <v>16</v>
      </c>
      <c r="B18" s="503"/>
      <c r="C18" s="351" t="s">
        <v>156</v>
      </c>
      <c r="D18" s="398" t="s">
        <v>103</v>
      </c>
      <c r="E18" s="385">
        <f>IF(ngay21!M19&lt;&gt;"",ngay21!M19,"")</f>
        <v>27.637499999999999</v>
      </c>
      <c r="F18" s="386">
        <f>IF(ngay22!M19&lt;&gt;"",ngay22!M19,"")</f>
        <v>28.8125</v>
      </c>
      <c r="G18" s="386">
        <f>IF(ngay23!M19&lt;&gt;"",ngay23!M19,"")</f>
        <v>29.5</v>
      </c>
      <c r="H18" s="386">
        <f>IF(ngay24!M19&lt;&gt;"",ngay24!M19,"")</f>
        <v>29.637500000000003</v>
      </c>
      <c r="I18" s="386">
        <f>IF(ngay25!M19&lt;&gt;"",ngay25!M19,"")</f>
        <v>29.825000000000003</v>
      </c>
      <c r="J18" s="386">
        <f>IF(ngay26!M19&lt;&gt;"",ngay26!M19,"")</f>
        <v>30.037499999999998</v>
      </c>
      <c r="K18" s="386">
        <f>IF(ngay27!M19&lt;&gt;"",ngay27!M19,"")</f>
        <v>31.187500000000004</v>
      </c>
      <c r="L18" s="386">
        <f>IF(ngay28!M19&lt;&gt;"",ngay28!M19,"")</f>
        <v>30.637499999999996</v>
      </c>
      <c r="M18" s="386">
        <f>IF(ngay29!M19&lt;&gt;"",ngay29!M19,"")</f>
        <v>28.887499999999999</v>
      </c>
      <c r="N18" s="386">
        <f>IF(ngay30!M19&lt;&gt;"",ngay30!M19,"")</f>
        <v>30.512499999999999</v>
      </c>
      <c r="O18" s="387">
        <f>IF(ngay31!M19&lt;&gt;"",ngay31!M19,"")</f>
        <v>30.587500000000002</v>
      </c>
      <c r="P18" s="341">
        <f t="shared" si="0"/>
        <v>29.082500000000003</v>
      </c>
      <c r="Q18" s="340">
        <f t="shared" si="1"/>
        <v>30.308333333333334</v>
      </c>
      <c r="R18" s="342">
        <f t="shared" si="2"/>
        <v>29.751136363636363</v>
      </c>
    </row>
    <row r="19" spans="1:18" ht="15" customHeight="1">
      <c r="A19" s="331">
        <v>17</v>
      </c>
      <c r="B19" s="504"/>
      <c r="C19" s="328" t="s">
        <v>91</v>
      </c>
      <c r="D19" s="399" t="s">
        <v>118</v>
      </c>
      <c r="E19" s="388">
        <f>IF(ngay21!M20&lt;&gt;"",ngay21!M20,"")</f>
        <v>28.387499999999999</v>
      </c>
      <c r="F19" s="389">
        <f>IF(ngay22!M20&lt;&gt;"",ngay22!M20,"")</f>
        <v>29.225000000000001</v>
      </c>
      <c r="G19" s="389">
        <f>IF(ngay23!M20&lt;&gt;"",ngay23!M20,"")</f>
        <v>30.037499999999998</v>
      </c>
      <c r="H19" s="389">
        <f>IF(ngay24!M20&lt;&gt;"",ngay24!M20,"")</f>
        <v>30.0625</v>
      </c>
      <c r="I19" s="389">
        <f>IF(ngay25!M20&lt;&gt;"",ngay25!M20,"")</f>
        <v>30.487500000000001</v>
      </c>
      <c r="J19" s="389">
        <f>IF(ngay26!M20&lt;&gt;"",ngay26!M20,"")</f>
        <v>30.900000000000002</v>
      </c>
      <c r="K19" s="389">
        <f>IF(ngay27!M20&lt;&gt;"",ngay27!M20,"")</f>
        <v>32.774999999999999</v>
      </c>
      <c r="L19" s="389">
        <f>IF(ngay28!M20&lt;&gt;"",ngay28!M20,"")</f>
        <v>31.987500000000004</v>
      </c>
      <c r="M19" s="389">
        <f>IF(ngay29!M20&lt;&gt;"",ngay29!M20,"")</f>
        <v>29.887499999999999</v>
      </c>
      <c r="N19" s="389">
        <f>IF(ngay30!M20&lt;&gt;"",ngay30!M20,"")</f>
        <v>30.925000000000001</v>
      </c>
      <c r="O19" s="390">
        <f>IF(ngay31!M20&lt;&gt;"",ngay31!M20,"")</f>
        <v>31.387500000000003</v>
      </c>
      <c r="P19" s="341">
        <f t="shared" si="0"/>
        <v>29.639999999999997</v>
      </c>
      <c r="Q19" s="340">
        <f t="shared" si="1"/>
        <v>31.310416666666669</v>
      </c>
      <c r="R19" s="342">
        <f t="shared" si="2"/>
        <v>30.551136363636363</v>
      </c>
    </row>
    <row r="20" spans="1:18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>
        <f>IF(ngay21!M21&lt;&gt;"",ngay21!M21,"")</f>
        <v>27.787500000000001</v>
      </c>
      <c r="F20" s="392">
        <f>IF(ngay22!M21&lt;&gt;"",ngay22!M21,"")</f>
        <v>29.487499999999997</v>
      </c>
      <c r="G20" s="392">
        <f>IF(ngay23!M21&lt;&gt;"",ngay23!M21,"")</f>
        <v>29.824999999999996</v>
      </c>
      <c r="H20" s="392">
        <f>IF(ngay24!M21&lt;&gt;"",ngay24!M21,"")</f>
        <v>29.837500000000002</v>
      </c>
      <c r="I20" s="392">
        <f>IF(ngay25!M21&lt;&gt;"",ngay25!M21,"")</f>
        <v>30.237500000000001</v>
      </c>
      <c r="J20" s="392">
        <f>IF(ngay26!M21&lt;&gt;"",ngay26!M21,"")</f>
        <v>31.062499999999996</v>
      </c>
      <c r="K20" s="392">
        <f>IF(ngay27!M21&lt;&gt;"",ngay27!M21,"")</f>
        <v>32.875</v>
      </c>
      <c r="L20" s="392">
        <f>IF(ngay28!M21&lt;&gt;"",ngay28!M21,"")</f>
        <v>32.125</v>
      </c>
      <c r="M20" s="392">
        <f>IF(ngay29!M21&lt;&gt;"",ngay29!M21,"")</f>
        <v>29.724999999999998</v>
      </c>
      <c r="N20" s="392">
        <f>IF(ngay30!M21&lt;&gt;"",ngay30!M21,"")</f>
        <v>30</v>
      </c>
      <c r="O20" s="393">
        <f>IF(ngay31!M21&lt;&gt;"",ngay31!M21,"")</f>
        <v>30.9375</v>
      </c>
      <c r="P20" s="349">
        <f t="shared" si="0"/>
        <v>29.435000000000002</v>
      </c>
      <c r="Q20" s="348">
        <f t="shared" si="1"/>
        <v>31.120833333333334</v>
      </c>
      <c r="R20" s="350">
        <f t="shared" si="2"/>
        <v>30.354545454545459</v>
      </c>
    </row>
    <row r="21" spans="1:18" ht="15" customHeight="1">
      <c r="A21" s="331">
        <v>19</v>
      </c>
      <c r="B21" s="501"/>
      <c r="C21" s="325" t="s">
        <v>128</v>
      </c>
      <c r="D21" s="381" t="s">
        <v>119</v>
      </c>
      <c r="E21" s="385">
        <f>IF(ngay21!M22&lt;&gt;"",ngay21!M22,"")</f>
        <v>28.000000000000004</v>
      </c>
      <c r="F21" s="386">
        <f>IF(ngay22!M22&lt;&gt;"",ngay22!M22,"")</f>
        <v>29.087499999999999</v>
      </c>
      <c r="G21" s="386">
        <f>IF(ngay23!M22&lt;&gt;"",ngay23!M22,"")</f>
        <v>29.875</v>
      </c>
      <c r="H21" s="386">
        <f>IF(ngay24!M22&lt;&gt;"",ngay24!M22,"")</f>
        <v>30.112500000000001</v>
      </c>
      <c r="I21" s="386">
        <f>IF(ngay25!M22&lt;&gt;"",ngay25!M22,"")</f>
        <v>30.125000000000004</v>
      </c>
      <c r="J21" s="386">
        <f>IF(ngay26!M22&lt;&gt;"",ngay26!M22,"")</f>
        <v>30.8</v>
      </c>
      <c r="K21" s="386">
        <f>IF(ngay27!M22&lt;&gt;"",ngay27!M22,"")</f>
        <v>32.237499999999997</v>
      </c>
      <c r="L21" s="386">
        <f>IF(ngay28!M22&lt;&gt;"",ngay28!M22,"")</f>
        <v>32.325000000000003</v>
      </c>
      <c r="M21" s="386">
        <f>IF(ngay29!M22&lt;&gt;"",ngay29!M22,"")</f>
        <v>30.625000000000004</v>
      </c>
      <c r="N21" s="386">
        <f>IF(ngay30!M22&lt;&gt;"",ngay30!M22,"")</f>
        <v>31.087499999999995</v>
      </c>
      <c r="O21" s="387">
        <f>IF(ngay31!M22&lt;&gt;"",ngay31!M22,"")</f>
        <v>30.7</v>
      </c>
      <c r="P21" s="341">
        <f t="shared" si="0"/>
        <v>29.440000000000005</v>
      </c>
      <c r="Q21" s="340">
        <f t="shared" si="1"/>
        <v>31.295833333333331</v>
      </c>
      <c r="R21" s="342">
        <f t="shared" si="2"/>
        <v>30.452272727272724</v>
      </c>
    </row>
    <row r="22" spans="1:18" ht="15" customHeight="1">
      <c r="A22" s="324">
        <v>20</v>
      </c>
      <c r="B22" s="501"/>
      <c r="C22" s="325" t="s">
        <v>157</v>
      </c>
      <c r="D22" s="381" t="s">
        <v>105</v>
      </c>
      <c r="E22" s="385">
        <f>IF(ngay21!M23&lt;&gt;"",ngay21!M23,"")</f>
        <v>27.524999999999999</v>
      </c>
      <c r="F22" s="386">
        <f>IF(ngay22!M23&lt;&gt;"",ngay22!M23,"")</f>
        <v>29.375</v>
      </c>
      <c r="G22" s="386">
        <f>IF(ngay23!M23&lt;&gt;"",ngay23!M23,"")</f>
        <v>29.474999999999998</v>
      </c>
      <c r="H22" s="386">
        <f>IF(ngay24!M23&lt;&gt;"",ngay24!M23,"")</f>
        <v>29.85</v>
      </c>
      <c r="I22" s="386">
        <f>IF(ngay25!M23&lt;&gt;"",ngay25!M23,"")</f>
        <v>29.875</v>
      </c>
      <c r="J22" s="386">
        <f>IF(ngay26!M23&lt;&gt;"",ngay26!M23,"")</f>
        <v>31.074999999999996</v>
      </c>
      <c r="K22" s="386">
        <f>IF(ngay27!M23&lt;&gt;"",ngay27!M23,"")</f>
        <v>31.950000000000003</v>
      </c>
      <c r="L22" s="386">
        <f>IF(ngay28!M23&lt;&gt;"",ngay28!M23,"")</f>
        <v>31.725000000000001</v>
      </c>
      <c r="M22" s="386">
        <f>IF(ngay29!M23&lt;&gt;"",ngay29!M23,"")</f>
        <v>30.924999999999997</v>
      </c>
      <c r="N22" s="386">
        <f>IF(ngay30!M23&lt;&gt;"",ngay30!M23,"")</f>
        <v>28.824999999999999</v>
      </c>
      <c r="O22" s="387">
        <f>IF(ngay31!M23&lt;&gt;"",ngay31!M23,"")</f>
        <v>29.4</v>
      </c>
      <c r="P22" s="341">
        <f t="shared" si="0"/>
        <v>29.22</v>
      </c>
      <c r="Q22" s="340">
        <f t="shared" si="1"/>
        <v>30.650000000000002</v>
      </c>
      <c r="R22" s="342">
        <f t="shared" si="2"/>
        <v>29.999999999999996</v>
      </c>
    </row>
    <row r="23" spans="1:18" ht="15" customHeight="1">
      <c r="A23" s="331">
        <v>21</v>
      </c>
      <c r="B23" s="501"/>
      <c r="C23" s="325" t="s">
        <v>191</v>
      </c>
      <c r="D23" s="381" t="s">
        <v>203</v>
      </c>
      <c r="E23" s="385">
        <f>IF(ngay21!M24&lt;&gt;"",ngay21!M24,"")</f>
        <v>29.950000000000003</v>
      </c>
      <c r="F23" s="386">
        <f>IF(ngay22!M24&lt;&gt;"",ngay22!M24,"")</f>
        <v>30.375</v>
      </c>
      <c r="G23" s="386">
        <f>IF(ngay23!M24&lt;&gt;"",ngay23!M24,"")</f>
        <v>30.349999999999998</v>
      </c>
      <c r="H23" s="386">
        <f>IF(ngay24!M24&lt;&gt;"",ngay24!M24,"")</f>
        <v>30.45</v>
      </c>
      <c r="I23" s="386">
        <f>IF(ngay25!M24&lt;&gt;"",ngay25!M24,"")</f>
        <v>30.375</v>
      </c>
      <c r="J23" s="386">
        <f>IF(ngay26!M24&lt;&gt;"",ngay26!M24,"")</f>
        <v>30.200000000000003</v>
      </c>
      <c r="K23" s="386">
        <f>IF(ngay27!M24&lt;&gt;"",ngay27!M24,"")</f>
        <v>32.5</v>
      </c>
      <c r="L23" s="386">
        <f>IF(ngay28!M24&lt;&gt;"",ngay28!M24,"")</f>
        <v>32.5</v>
      </c>
      <c r="M23" s="386">
        <f>IF(ngay29!M24&lt;&gt;"",ngay29!M24,"")</f>
        <v>31.849999999999998</v>
      </c>
      <c r="N23" s="386">
        <f>IF(ngay30!M24&lt;&gt;"",ngay30!M24,"")</f>
        <v>31.924999999999997</v>
      </c>
      <c r="O23" s="387">
        <f>IF(ngay31!M24&lt;&gt;"",ngay31!M24,"")</f>
        <v>31.274999999999999</v>
      </c>
      <c r="P23" s="341">
        <f t="shared" si="0"/>
        <v>30.3</v>
      </c>
      <c r="Q23" s="340">
        <f t="shared" si="1"/>
        <v>31.708333333333332</v>
      </c>
      <c r="R23" s="342">
        <f t="shared" si="2"/>
        <v>31.068181818181817</v>
      </c>
    </row>
    <row r="24" spans="1:18" ht="15" customHeight="1">
      <c r="A24" s="324">
        <v>22</v>
      </c>
      <c r="B24" s="502"/>
      <c r="C24" s="343" t="s">
        <v>129</v>
      </c>
      <c r="D24" s="400" t="s">
        <v>104</v>
      </c>
      <c r="E24" s="394">
        <f>IF(ngay21!M25&lt;&gt;"",ngay21!M25,"")</f>
        <v>29.524999999999999</v>
      </c>
      <c r="F24" s="395">
        <f>IF(ngay22!M25&lt;&gt;"",ngay22!M25,"")</f>
        <v>29.362500000000004</v>
      </c>
      <c r="G24" s="395">
        <f>IF(ngay23!M25&lt;&gt;"",ngay23!M25,"")</f>
        <v>29.537499999999998</v>
      </c>
      <c r="H24" s="395">
        <f>IF(ngay24!M25&lt;&gt;"",ngay24!M25,"")</f>
        <v>29.737499999999997</v>
      </c>
      <c r="I24" s="395">
        <f>IF(ngay25!M25&lt;&gt;"",ngay25!M25,"")</f>
        <v>29.962500000000002</v>
      </c>
      <c r="J24" s="395">
        <f>IF(ngay26!M25&lt;&gt;"",ngay26!M25,"")</f>
        <v>30.8125</v>
      </c>
      <c r="K24" s="395">
        <f>IF(ngay27!M25&lt;&gt;"",ngay27!M25,"")</f>
        <v>32.65</v>
      </c>
      <c r="L24" s="395">
        <f>IF(ngay28!M25&lt;&gt;"",ngay28!M25,"")</f>
        <v>31.837499999999999</v>
      </c>
      <c r="M24" s="395">
        <f>IF(ngay29!M25&lt;&gt;"",ngay29!M25,"")</f>
        <v>31.175000000000001</v>
      </c>
      <c r="N24" s="395">
        <f>IF(ngay30!M25&lt;&gt;"",ngay30!M25,"")</f>
        <v>30.812500000000004</v>
      </c>
      <c r="O24" s="396">
        <f>IF(ngay31!M25&lt;&gt;"",ngay31!M25,"")</f>
        <v>30.837499999999999</v>
      </c>
      <c r="P24" s="346">
        <f t="shared" si="0"/>
        <v>29.625</v>
      </c>
      <c r="Q24" s="345">
        <f t="shared" si="1"/>
        <v>31.354166666666668</v>
      </c>
      <c r="R24" s="347">
        <f t="shared" si="2"/>
        <v>30.568181818181817</v>
      </c>
    </row>
    <row r="25" spans="1:18" ht="31.5" customHeight="1">
      <c r="A25" s="363"/>
      <c r="B25" s="364"/>
      <c r="C25" s="365"/>
      <c r="D25" s="365"/>
      <c r="E25" s="366" t="s">
        <v>212</v>
      </c>
      <c r="F25" s="366"/>
      <c r="G25" s="366" t="str">
        <f>IF(COUNT(P3:P24)=0,"",INDEX(C3:P24,MATCH(MIN(P3:P24),P3:P24,0),1))</f>
        <v>Tây Hiếu</v>
      </c>
      <c r="H25" s="366"/>
      <c r="I25" s="375"/>
      <c r="J25" s="375"/>
      <c r="K25" s="375"/>
      <c r="L25" s="375"/>
      <c r="M25" s="375"/>
      <c r="N25" s="375"/>
      <c r="O25" s="375"/>
      <c r="P25" s="369">
        <f>IF(COUNT(P3:P24)=0,"",MIN(P3:P24))</f>
        <v>28.840000000000003</v>
      </c>
      <c r="Q25" s="368"/>
      <c r="R25" s="368"/>
    </row>
    <row r="26" spans="1:18" ht="15" customHeight="1">
      <c r="A26" s="363"/>
      <c r="B26" s="364"/>
      <c r="C26" s="365"/>
      <c r="D26" s="365"/>
      <c r="E26" s="370"/>
      <c r="F26" s="370"/>
      <c r="G26" s="370" t="str">
        <f>IF(COUNT(Q3:Q24)=0,"",INDEX(C3:Q24,MATCH(MIN(Q3:Q24),Q3:Q24,0),1))</f>
        <v>Qùy Châu</v>
      </c>
      <c r="H26" s="370"/>
      <c r="I26" s="375"/>
      <c r="J26" s="375"/>
      <c r="K26" s="375"/>
      <c r="L26" s="375"/>
      <c r="M26" s="375"/>
      <c r="N26" s="375"/>
      <c r="O26" s="375"/>
      <c r="P26" s="369"/>
      <c r="Q26" s="369">
        <f>IF(COUNT(Q3:Q24)=0,"",MIN(Q3:Q24))</f>
        <v>29.120833333333337</v>
      </c>
      <c r="R26" s="369"/>
    </row>
    <row r="27" spans="1:18" ht="15" customHeight="1">
      <c r="A27" s="363"/>
      <c r="B27" s="364"/>
      <c r="C27" s="365"/>
      <c r="D27" s="365"/>
      <c r="E27" s="370"/>
      <c r="F27" s="370"/>
      <c r="G27" s="370" t="str">
        <f>IF(COUNT(R3:R24)=0,"",INDEX(C3:R24,MATCH(MIN(R3:R24),R3:R24,0),1))</f>
        <v>Tây Hiếu</v>
      </c>
      <c r="H27" s="370"/>
      <c r="I27" s="375"/>
      <c r="J27" s="375"/>
      <c r="K27" s="375"/>
      <c r="L27" s="375"/>
      <c r="M27" s="375"/>
      <c r="N27" s="375"/>
      <c r="O27" s="375"/>
      <c r="P27" s="369"/>
      <c r="Q27" s="369"/>
      <c r="R27" s="369">
        <f>IF(COUNT(R3:R24)=0,"",MIN(R3:R24))</f>
        <v>29.052272727272726</v>
      </c>
    </row>
    <row r="28" spans="1:18" ht="15" customHeight="1">
      <c r="A28" s="363"/>
      <c r="B28" s="364"/>
      <c r="C28" s="365"/>
      <c r="D28" s="365"/>
      <c r="E28" s="366" t="s">
        <v>214</v>
      </c>
      <c r="F28" s="366"/>
      <c r="G28" s="366" t="str">
        <f>IF(COUNT(P3:P24)=0,"",INDEX(C3:P24,MATCH(MAX(P3:P24),P3:P24,0),1))</f>
        <v>Sầm Sơn</v>
      </c>
      <c r="H28" s="366"/>
      <c r="I28" s="375"/>
      <c r="J28" s="375"/>
      <c r="K28" s="375"/>
      <c r="L28" s="375"/>
      <c r="M28" s="375"/>
      <c r="N28" s="375"/>
      <c r="O28" s="375"/>
      <c r="P28" s="368">
        <f>IF(COUNT(P3:P24)=0,"",MAX(P3:P24))</f>
        <v>30.53</v>
      </c>
      <c r="Q28" s="368"/>
      <c r="R28" s="368"/>
    </row>
    <row r="29" spans="1:18" ht="15" customHeight="1">
      <c r="A29" s="363"/>
      <c r="B29" s="364"/>
      <c r="C29" s="365"/>
      <c r="D29" s="365"/>
      <c r="E29" s="370"/>
      <c r="F29" s="370"/>
      <c r="G29" s="370" t="str">
        <f>IF(COUNT(Q3:Q24)=0,"",INDEX(C3:Q24,MATCH(MAX(Q3:Q24),Q3:Q24,0),1))</f>
        <v>Hoành Sơn</v>
      </c>
      <c r="H29" s="370"/>
      <c r="I29" s="375"/>
      <c r="J29" s="375"/>
      <c r="K29" s="375"/>
      <c r="L29" s="375"/>
      <c r="M29" s="375"/>
      <c r="N29" s="375"/>
      <c r="O29" s="375"/>
      <c r="P29" s="369"/>
      <c r="Q29" s="369">
        <f>IF(COUNT(Q3:Q24)=0,"",MAX(Q3:Q24))</f>
        <v>31.708333333333332</v>
      </c>
      <c r="R29" s="369"/>
    </row>
    <row r="30" spans="1:18" ht="15" customHeight="1">
      <c r="A30" s="363"/>
      <c r="B30" s="364"/>
      <c r="C30" s="365"/>
      <c r="D30" s="365"/>
      <c r="E30" s="370"/>
      <c r="F30" s="370"/>
      <c r="G30" s="370" t="str">
        <f>IF(COUNT(R3:R24)=0,"",INDEX(C3:R24,MATCH(MAX(R3:R24),R3:R24,0),1))</f>
        <v>Hoành Sơn</v>
      </c>
      <c r="H30" s="370"/>
      <c r="I30" s="375"/>
      <c r="J30" s="375"/>
      <c r="K30" s="375"/>
      <c r="L30" s="375"/>
      <c r="M30" s="375"/>
      <c r="N30" s="375"/>
      <c r="O30" s="375"/>
      <c r="P30" s="369"/>
      <c r="Q30" s="369"/>
      <c r="R30" s="369">
        <f>IF(COUNT(R3:R24)=0,"",MAX(R3:R24))</f>
        <v>31.068181818181817</v>
      </c>
    </row>
    <row r="31" spans="1:18" ht="15" customHeight="1">
      <c r="A31" s="363"/>
      <c r="B31" s="364"/>
      <c r="C31" s="365"/>
      <c r="D31" s="365"/>
      <c r="I31" s="375"/>
      <c r="J31" s="375"/>
      <c r="K31" s="375"/>
      <c r="L31" s="375"/>
      <c r="M31" s="375"/>
      <c r="N31" s="375"/>
      <c r="O31" s="375"/>
      <c r="P31" s="369"/>
      <c r="Q31" s="369"/>
      <c r="R31" s="369"/>
    </row>
    <row r="32" spans="1:18" ht="15" customHeight="1">
      <c r="A32" s="363"/>
      <c r="B32" s="364"/>
      <c r="C32" s="365"/>
      <c r="D32" s="36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69"/>
      <c r="Q32" s="369"/>
      <c r="R32" s="369"/>
    </row>
    <row r="33" spans="1:18" ht="15" customHeight="1">
      <c r="A33" s="363"/>
      <c r="B33" s="364"/>
      <c r="C33" s="365"/>
      <c r="D33" s="36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</row>
    <row r="34" spans="1:18" ht="15" customHeight="1">
      <c r="A34" s="363"/>
      <c r="B34" s="364"/>
      <c r="C34" s="365"/>
      <c r="D34" s="36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</row>
    <row r="35" spans="1:18" ht="15" customHeight="1">
      <c r="A35" s="363"/>
      <c r="B35" s="364"/>
      <c r="C35" s="365"/>
      <c r="D35" s="36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</row>
    <row r="36" spans="1:18" ht="15" customHeight="1">
      <c r="A36" s="363"/>
      <c r="B36" s="364"/>
      <c r="C36" s="365"/>
      <c r="D36" s="36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</row>
    <row r="37" spans="1:18" ht="15" customHeight="1">
      <c r="A37" s="363"/>
      <c r="B37" s="364"/>
      <c r="C37" s="365"/>
      <c r="D37" s="36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</row>
    <row r="38" spans="1:18" ht="15" customHeight="1">
      <c r="A38" s="363"/>
      <c r="B38" s="364"/>
      <c r="C38" s="365"/>
      <c r="D38" s="36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18" ht="15" customHeight="1">
      <c r="A39" s="363"/>
      <c r="B39" s="364"/>
      <c r="C39" s="365"/>
      <c r="D39" s="36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18" ht="15" customHeight="1">
      <c r="A40" s="363"/>
      <c r="B40" s="364"/>
      <c r="C40" s="365"/>
      <c r="D40" s="36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18" ht="15" customHeight="1">
      <c r="A41" s="363"/>
      <c r="B41" s="364"/>
      <c r="C41" s="365"/>
      <c r="D41" s="36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18" ht="15" customHeight="1">
      <c r="A42" s="363"/>
      <c r="B42" s="364"/>
      <c r="C42" s="365"/>
      <c r="D42" s="36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</row>
    <row r="43" spans="1:18" ht="15" customHeight="1">
      <c r="A43" s="363"/>
      <c r="B43" s="364"/>
      <c r="C43" s="365"/>
      <c r="D43" s="36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</row>
    <row r="44" spans="1:18" ht="15" customHeight="1">
      <c r="A44" s="363"/>
      <c r="B44" s="364"/>
      <c r="C44" s="365"/>
      <c r="D44" s="36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</row>
    <row r="45" spans="1:18" ht="15" customHeight="1">
      <c r="A45" s="363"/>
      <c r="B45" s="364"/>
      <c r="C45" s="365"/>
      <c r="D45" s="36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</row>
    <row r="46" spans="1:18" ht="15" customHeight="1">
      <c r="A46" s="363"/>
      <c r="B46" s="364"/>
      <c r="C46" s="365"/>
      <c r="D46" s="36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</row>
    <row r="47" spans="1:18" ht="15" customHeight="1">
      <c r="A47" s="363"/>
      <c r="B47" s="364"/>
      <c r="C47" s="365"/>
      <c r="D47" s="36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</row>
    <row r="48" spans="1:18" ht="15" customHeight="1">
      <c r="A48" s="363"/>
      <c r="B48" s="364"/>
      <c r="C48" s="365"/>
      <c r="D48" s="36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</row>
    <row r="49" spans="1:18" ht="15" customHeight="1">
      <c r="A49" s="363"/>
      <c r="B49" s="364"/>
      <c r="C49" s="365"/>
      <c r="D49" s="36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</row>
    <row r="50" spans="1:18" ht="15" customHeight="1">
      <c r="A50" s="363"/>
      <c r="B50" s="364"/>
      <c r="C50" s="365"/>
      <c r="D50" s="36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</row>
    <row r="51" spans="1:18" ht="15" customHeight="1">
      <c r="A51" s="363"/>
      <c r="B51" s="364"/>
      <c r="C51" s="365"/>
      <c r="D51" s="36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</row>
    <row r="52" spans="1:18" ht="15" customHeight="1">
      <c r="A52" s="363"/>
      <c r="B52" s="364"/>
      <c r="C52" s="365"/>
      <c r="D52" s="36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</row>
    <row r="53" spans="1:18" ht="15" customHeight="1">
      <c r="A53" s="363"/>
      <c r="B53" s="364"/>
      <c r="C53" s="365"/>
      <c r="D53" s="36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18" ht="15" customHeight="1">
      <c r="A54" s="363"/>
      <c r="B54" s="364"/>
      <c r="C54" s="365"/>
      <c r="D54" s="36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18" ht="15" customHeight="1">
      <c r="A55" s="363"/>
      <c r="B55" s="364"/>
      <c r="C55" s="365"/>
      <c r="D55" s="36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</row>
    <row r="56" spans="1:18" ht="15" customHeight="1">
      <c r="A56" s="363"/>
      <c r="B56" s="364"/>
      <c r="C56" s="365"/>
      <c r="D56" s="36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18" ht="15" customHeight="1">
      <c r="A57" s="363"/>
      <c r="B57" s="364"/>
      <c r="C57" s="365"/>
      <c r="D57" s="36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18" ht="15" customHeight="1">
      <c r="A58" s="363"/>
      <c r="B58" s="364"/>
      <c r="C58" s="365"/>
      <c r="D58" s="36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</row>
    <row r="59" spans="1:18" ht="15" customHeight="1">
      <c r="A59" s="363"/>
      <c r="B59" s="364"/>
      <c r="C59" s="365"/>
      <c r="D59" s="36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18" ht="15" customHeight="1">
      <c r="A60" s="363"/>
      <c r="B60" s="364"/>
      <c r="C60" s="365"/>
      <c r="D60" s="36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18" ht="15" customHeight="1">
      <c r="A61" s="363"/>
      <c r="B61" s="364"/>
      <c r="C61" s="365"/>
      <c r="D61" s="36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18" ht="15" customHeight="1">
      <c r="A62" s="363"/>
      <c r="B62" s="364"/>
      <c r="C62" s="365"/>
      <c r="D62" s="36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18" ht="15" customHeight="1">
      <c r="A63" s="363"/>
      <c r="B63" s="364"/>
      <c r="C63" s="365"/>
      <c r="D63" s="36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</row>
    <row r="64" spans="1:18" ht="15" customHeight="1">
      <c r="A64" s="363"/>
      <c r="B64" s="364"/>
      <c r="C64" s="365"/>
      <c r="D64" s="36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</row>
    <row r="65" spans="1:18" ht="15" customHeight="1">
      <c r="A65" s="363"/>
      <c r="B65" s="364"/>
      <c r="C65" s="365"/>
      <c r="D65" s="36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</row>
    <row r="66" spans="1:18" ht="15" customHeight="1">
      <c r="A66" s="363"/>
      <c r="B66" s="364"/>
      <c r="C66" s="365"/>
      <c r="D66" s="36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</row>
    <row r="67" spans="1:18" ht="15" customHeight="1">
      <c r="A67" s="363"/>
      <c r="B67" s="364"/>
      <c r="C67" s="365"/>
      <c r="D67" s="36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</row>
    <row r="68" spans="1:18" ht="15" customHeight="1">
      <c r="A68" s="363"/>
      <c r="B68" s="364"/>
      <c r="C68" s="365"/>
      <c r="D68" s="36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</row>
    <row r="69" spans="1:18" ht="15" customHeight="1">
      <c r="A69" s="363"/>
      <c r="B69" s="364"/>
      <c r="C69" s="365"/>
      <c r="D69" s="36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</row>
    <row r="70" spans="1:18" ht="15" customHeight="1">
      <c r="A70" s="363"/>
      <c r="B70" s="364"/>
      <c r="C70" s="365"/>
      <c r="D70" s="36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</row>
    <row r="71" spans="1:18" ht="15" customHeight="1">
      <c r="A71" s="363"/>
      <c r="B71" s="364"/>
      <c r="C71" s="365"/>
      <c r="D71" s="36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</row>
    <row r="72" spans="1:18" ht="15" customHeight="1">
      <c r="A72" s="363"/>
      <c r="B72" s="364"/>
      <c r="C72" s="365"/>
      <c r="D72" s="36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</row>
    <row r="73" spans="1:18" ht="15" customHeight="1">
      <c r="A73" s="363"/>
      <c r="B73" s="364"/>
      <c r="C73" s="365"/>
      <c r="D73" s="36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</row>
    <row r="74" spans="1:18" ht="15" customHeight="1">
      <c r="A74" s="363"/>
      <c r="B74" s="364"/>
      <c r="C74" s="365"/>
      <c r="D74" s="36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</row>
    <row r="75" spans="1:18" ht="15" customHeight="1">
      <c r="A75" s="363"/>
      <c r="B75" s="364"/>
      <c r="C75" s="365"/>
      <c r="D75" s="36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</row>
    <row r="76" spans="1:18" ht="15" customHeight="1">
      <c r="A76" s="363"/>
      <c r="B76" s="364"/>
      <c r="C76" s="365"/>
      <c r="D76" s="36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</row>
    <row r="77" spans="1:18" ht="15" customHeight="1">
      <c r="A77" s="363"/>
      <c r="B77" s="364"/>
      <c r="C77" s="365"/>
      <c r="D77" s="36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</row>
    <row r="78" spans="1:18" ht="15" customHeight="1">
      <c r="A78" s="363"/>
      <c r="B78" s="364"/>
      <c r="C78" s="365"/>
      <c r="D78" s="36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</row>
    <row r="79" spans="1:18" ht="15" customHeight="1">
      <c r="A79" s="363"/>
      <c r="B79" s="364"/>
      <c r="C79" s="365"/>
      <c r="D79" s="36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</row>
    <row r="80" spans="1:18" ht="15" customHeight="1">
      <c r="B80" s="364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</row>
    <row r="81" spans="2:18" ht="15" customHeight="1">
      <c r="B81" s="364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</row>
    <row r="82" spans="2:18" ht="15" customHeight="1">
      <c r="B82" s="364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</row>
    <row r="83" spans="2:18" ht="15" customHeight="1">
      <c r="B83" s="364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</row>
    <row r="84" spans="2:18" ht="15" customHeight="1">
      <c r="B84" s="364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</row>
    <row r="85" spans="2:18" ht="15" customHeight="1">
      <c r="B85" s="364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</row>
    <row r="86" spans="2:18" ht="15" customHeight="1">
      <c r="B86" s="36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</row>
    <row r="87" spans="2:18" ht="15" customHeight="1">
      <c r="B87" s="364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</row>
    <row r="88" spans="2:18" ht="15" customHeight="1">
      <c r="B88" s="364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</row>
    <row r="89" spans="2:18" ht="15" customHeight="1">
      <c r="B89" s="364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</row>
    <row r="90" spans="2:18" ht="15" customHeight="1">
      <c r="B90" s="364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</row>
    <row r="91" spans="2:18" ht="15" customHeight="1">
      <c r="B91" s="36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</row>
    <row r="92" spans="2:18" ht="15" customHeight="1">
      <c r="B92" s="364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</row>
    <row r="93" spans="2:18" ht="15" customHeight="1">
      <c r="B93" s="364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</row>
    <row r="94" spans="2:18" ht="15" customHeight="1">
      <c r="B94" s="364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</row>
    <row r="95" spans="2:18" ht="15" customHeight="1">
      <c r="B95" s="364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</row>
    <row r="96" spans="2:18" ht="15" customHeight="1">
      <c r="B96" s="364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</row>
    <row r="97" spans="2:18" ht="15" customHeight="1">
      <c r="B97" s="364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</row>
    <row r="98" spans="2:18" ht="15" customHeight="1">
      <c r="B98" s="364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</row>
    <row r="99" spans="2:18" ht="15" customHeight="1">
      <c r="B99" s="364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</row>
    <row r="100" spans="2:18" ht="15" customHeight="1">
      <c r="B100" s="364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</row>
    <row r="101" spans="2:18" ht="15" customHeight="1">
      <c r="B101" s="364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</row>
    <row r="102" spans="2:18" ht="15" customHeight="1"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</row>
    <row r="103" spans="2:18" ht="15" customHeight="1"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</row>
    <row r="104" spans="2:18" ht="15" customHeight="1"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</row>
    <row r="105" spans="2:18" ht="15" customHeight="1"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</row>
    <row r="106" spans="2:18" ht="15" customHeight="1"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</row>
    <row r="107" spans="2:18" ht="15" customHeight="1"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</row>
    <row r="108" spans="2:18" ht="15" customHeight="1"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</row>
    <row r="109" spans="2:18" ht="15" customHeight="1"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</row>
    <row r="110" spans="2:18" ht="15" customHeight="1"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</row>
    <row r="111" spans="2:18" ht="15" customHeight="1"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</row>
    <row r="112" spans="2:18" ht="15" customHeight="1"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</row>
    <row r="113" spans="5:18" ht="15" customHeight="1"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</row>
    <row r="114" spans="5:18" ht="15" customHeight="1"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</row>
    <row r="115" spans="5:18" ht="15" customHeight="1"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</row>
    <row r="116" spans="5:18" ht="15" customHeight="1"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</row>
    <row r="117" spans="5:18" ht="15" customHeight="1"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</row>
    <row r="118" spans="5:18" ht="15" customHeight="1"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</row>
    <row r="119" spans="5:18" ht="15" customHeight="1"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</row>
    <row r="120" spans="5:18" ht="15" customHeight="1"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</row>
    <row r="121" spans="5:18" ht="15" customHeight="1"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</row>
    <row r="122" spans="5:18" ht="15" customHeight="1"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</row>
    <row r="123" spans="5:18" ht="15" customHeight="1"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</row>
    <row r="124" spans="5:18" ht="15" customHeight="1"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</row>
    <row r="125" spans="5:18" ht="15" customHeight="1"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</row>
    <row r="126" spans="5:18" ht="15" customHeight="1"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</row>
    <row r="127" spans="5:18" ht="15" customHeight="1"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</row>
    <row r="128" spans="5:18" ht="15" customHeight="1"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</row>
    <row r="129" spans="5:18" ht="15" customHeight="1"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</row>
    <row r="130" spans="5:18" ht="15" customHeight="1"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</row>
    <row r="131" spans="5:18" ht="15" customHeight="1"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</row>
    <row r="132" spans="5:18" ht="15" customHeight="1"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</row>
    <row r="133" spans="5:18" ht="15" customHeight="1"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</row>
    <row r="134" spans="5:18" ht="15" customHeight="1"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</row>
    <row r="135" spans="5:18" ht="15" customHeight="1"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</row>
    <row r="136" spans="5:18" ht="15" customHeight="1"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</row>
    <row r="137" spans="5:18" ht="15" customHeight="1"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</row>
    <row r="138" spans="5:18" ht="15" customHeight="1"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</row>
    <row r="139" spans="5:18" ht="15" customHeight="1"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</row>
    <row r="140" spans="5:18" ht="15" customHeight="1"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</row>
    <row r="141" spans="5:18" ht="15" customHeight="1"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</row>
    <row r="142" spans="5:18" ht="15" customHeight="1"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</row>
    <row r="143" spans="5:18" ht="15" customHeight="1"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</row>
    <row r="144" spans="5:18" ht="15" customHeight="1"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</row>
    <row r="145" spans="5:18" ht="15" customHeight="1"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</row>
    <row r="146" spans="5:18" ht="15" customHeight="1"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</row>
    <row r="147" spans="5:18" ht="15" customHeight="1"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</row>
    <row r="148" spans="5:18" ht="15" customHeight="1"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</row>
    <row r="149" spans="5:18" ht="15" customHeight="1"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</row>
    <row r="150" spans="5:18" ht="15" customHeight="1"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</row>
    <row r="151" spans="5:18" ht="15" customHeight="1"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</row>
    <row r="152" spans="5:18" ht="15" customHeight="1"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</row>
    <row r="153" spans="5:18" ht="15" customHeight="1"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</row>
    <row r="154" spans="5:18" ht="15" customHeight="1"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</row>
    <row r="155" spans="5:18" ht="15" customHeight="1"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</row>
    <row r="156" spans="5:18" ht="15" customHeight="1"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</row>
    <row r="157" spans="5:18" ht="15" customHeight="1"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</row>
    <row r="158" spans="5:18" ht="15" customHeight="1"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</row>
    <row r="159" spans="5:18" ht="15" customHeight="1"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</row>
    <row r="160" spans="5:18" ht="15" customHeight="1"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</row>
    <row r="161" spans="5:18" ht="15" customHeight="1"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</row>
    <row r="162" spans="5:18" ht="15" customHeight="1"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</row>
    <row r="163" spans="5:18" ht="15" customHeight="1"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</row>
    <row r="164" spans="5:18" ht="15" customHeight="1"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</row>
    <row r="165" spans="5:18" ht="15" customHeight="1"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</row>
    <row r="166" spans="5:18" ht="15" customHeight="1"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</row>
    <row r="167" spans="5:18" ht="15" customHeight="1"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</row>
    <row r="168" spans="5:18" ht="15" customHeight="1"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</row>
    <row r="169" spans="5:18" ht="15" customHeight="1"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</row>
    <row r="170" spans="5:18" ht="15" customHeight="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</row>
    <row r="171" spans="5:18" ht="15" customHeight="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</row>
    <row r="172" spans="5:18" ht="15" customHeight="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</row>
    <row r="173" spans="5:18" ht="15" customHeight="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</row>
    <row r="174" spans="5:18" ht="15" customHeight="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</row>
    <row r="175" spans="5:18" ht="15" customHeight="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</row>
    <row r="176" spans="5:18" ht="15" customHeight="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</row>
    <row r="177" spans="5:18" ht="15" customHeight="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</row>
    <row r="178" spans="5:18" ht="15" customHeight="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</row>
    <row r="179" spans="5:18" ht="15" customHeight="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</row>
    <row r="180" spans="5:18" ht="15" customHeight="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</row>
    <row r="181" spans="5:18" ht="15" customHeight="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</row>
    <row r="182" spans="5:18" ht="15" customHeight="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</row>
    <row r="183" spans="5:18" ht="15" customHeight="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</row>
    <row r="184" spans="5:18" ht="15" customHeight="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</row>
    <row r="185" spans="5:18" ht="15" customHeight="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</row>
    <row r="186" spans="5:18" ht="15" customHeight="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</row>
    <row r="187" spans="5:18" ht="15" customHeight="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</row>
    <row r="188" spans="5:18" ht="15" customHeight="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</row>
    <row r="189" spans="5:18" ht="15" customHeight="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</row>
    <row r="190" spans="5:18" ht="15" customHeight="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</row>
    <row r="191" spans="5:18" ht="15" customHeight="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</row>
    <row r="192" spans="5:18" ht="15" customHeight="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</row>
    <row r="193" spans="5:18" ht="15" customHeight="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</row>
    <row r="194" spans="5:18" ht="15" customHeight="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</row>
    <row r="195" spans="5:18" ht="15" customHeight="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</row>
    <row r="196" spans="5:18" ht="15" customHeight="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</row>
    <row r="197" spans="5:18" ht="15" customHeight="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</row>
    <row r="198" spans="5:18" ht="15" customHeight="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</row>
    <row r="199" spans="5:18" ht="15" customHeight="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</row>
    <row r="200" spans="5:18" ht="15" customHeight="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</row>
    <row r="201" spans="5:18" ht="15" customHeight="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</row>
    <row r="202" spans="5:18" ht="15" customHeight="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</row>
    <row r="203" spans="5:18" ht="15" customHeight="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</row>
    <row r="204" spans="5:18" ht="15" customHeight="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</row>
    <row r="205" spans="5:18" ht="15" customHeight="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</row>
    <row r="206" spans="5:18" ht="15" customHeight="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</row>
    <row r="207" spans="5:18" ht="15" customHeight="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</row>
    <row r="208" spans="5:18" ht="15" customHeight="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</row>
    <row r="209" spans="5:18" ht="15" customHeight="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</row>
    <row r="210" spans="5:18" ht="15" customHeight="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</row>
    <row r="211" spans="5:18" ht="15" customHeight="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</row>
    <row r="212" spans="5:18" ht="15" customHeight="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</row>
    <row r="213" spans="5:18" ht="15" customHeight="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</row>
    <row r="214" spans="5:18" ht="15" customHeight="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</row>
    <row r="215" spans="5:18" ht="15" customHeight="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</row>
    <row r="216" spans="5:18" ht="15" customHeight="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</row>
    <row r="217" spans="5:18" ht="15" customHeight="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</row>
  </sheetData>
  <sheetProtection password="CF7A" sheet="1" objects="1" scenarios="1"/>
  <mergeCells count="4">
    <mergeCell ref="B20:B24"/>
    <mergeCell ref="B3:B9"/>
    <mergeCell ref="B11:B19"/>
    <mergeCell ref="A1:R1"/>
  </mergeCells>
  <pageMargins left="0.76" right="0.26" top="0.56999999999999995" bottom="0.36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217"/>
  <sheetViews>
    <sheetView showGridLines="0" workbookViewId="0">
      <pane xSplit="4" ySplit="2" topLeftCell="E6" activePane="bottomRight" state="frozen"/>
      <selection activeCell="I38" sqref="I38"/>
      <selection pane="topRight" activeCell="I38" sqref="I38"/>
      <selection pane="bottomLeft" activeCell="I38" sqref="I38"/>
      <selection pane="bottomRight" activeCell="R15" sqref="R15"/>
    </sheetView>
  </sheetViews>
  <sheetFormatPr defaultRowHeight="12.75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18" width="6.83203125" style="314" customWidth="1"/>
    <col min="19" max="256" width="9.3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74" width="6.83203125" style="314" customWidth="1"/>
    <col min="275" max="512" width="9.3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30" width="6.83203125" style="314" customWidth="1"/>
    <col min="531" max="768" width="9.3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86" width="6.83203125" style="314" customWidth="1"/>
    <col min="787" max="1024" width="9.3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42" width="6.83203125" style="314" customWidth="1"/>
    <col min="1043" max="1280" width="9.3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98" width="6.83203125" style="314" customWidth="1"/>
    <col min="1299" max="1536" width="9.3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54" width="6.83203125" style="314" customWidth="1"/>
    <col min="1555" max="1792" width="9.3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10" width="6.83203125" style="314" customWidth="1"/>
    <col min="1811" max="2048" width="9.3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66" width="6.83203125" style="314" customWidth="1"/>
    <col min="2067" max="2304" width="9.3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22" width="6.83203125" style="314" customWidth="1"/>
    <col min="2323" max="2560" width="9.3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78" width="6.83203125" style="314" customWidth="1"/>
    <col min="2579" max="2816" width="9.3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34" width="6.83203125" style="314" customWidth="1"/>
    <col min="2835" max="3072" width="9.3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90" width="6.83203125" style="314" customWidth="1"/>
    <col min="3091" max="3328" width="9.3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46" width="6.83203125" style="314" customWidth="1"/>
    <col min="3347" max="3584" width="9.3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602" width="6.83203125" style="314" customWidth="1"/>
    <col min="3603" max="3840" width="9.3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58" width="6.83203125" style="314" customWidth="1"/>
    <col min="3859" max="4096" width="9.3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14" width="6.83203125" style="314" customWidth="1"/>
    <col min="4115" max="4352" width="9.3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70" width="6.83203125" style="314" customWidth="1"/>
    <col min="4371" max="4608" width="9.3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26" width="6.83203125" style="314" customWidth="1"/>
    <col min="4627" max="4864" width="9.3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82" width="6.83203125" style="314" customWidth="1"/>
    <col min="4883" max="5120" width="9.3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38" width="6.83203125" style="314" customWidth="1"/>
    <col min="5139" max="5376" width="9.3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94" width="6.83203125" style="314" customWidth="1"/>
    <col min="5395" max="5632" width="9.3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50" width="6.83203125" style="314" customWidth="1"/>
    <col min="5651" max="5888" width="9.3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906" width="6.83203125" style="314" customWidth="1"/>
    <col min="5907" max="6144" width="9.3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62" width="6.83203125" style="314" customWidth="1"/>
    <col min="6163" max="6400" width="9.3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18" width="6.83203125" style="314" customWidth="1"/>
    <col min="6419" max="6656" width="9.3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74" width="6.83203125" style="314" customWidth="1"/>
    <col min="6675" max="6912" width="9.3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30" width="6.83203125" style="314" customWidth="1"/>
    <col min="6931" max="7168" width="9.3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86" width="6.83203125" style="314" customWidth="1"/>
    <col min="7187" max="7424" width="9.3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42" width="6.83203125" style="314" customWidth="1"/>
    <col min="7443" max="7680" width="9.3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98" width="6.83203125" style="314" customWidth="1"/>
    <col min="7699" max="7936" width="9.3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54" width="6.83203125" style="314" customWidth="1"/>
    <col min="7955" max="8192" width="9.3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10" width="6.83203125" style="314" customWidth="1"/>
    <col min="8211" max="8448" width="9.3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66" width="6.83203125" style="314" customWidth="1"/>
    <col min="8467" max="8704" width="9.3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22" width="6.83203125" style="314" customWidth="1"/>
    <col min="8723" max="8960" width="9.3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78" width="6.83203125" style="314" customWidth="1"/>
    <col min="8979" max="9216" width="9.3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34" width="6.83203125" style="314" customWidth="1"/>
    <col min="9235" max="9472" width="9.3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90" width="6.83203125" style="314" customWidth="1"/>
    <col min="9491" max="9728" width="9.3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46" width="6.83203125" style="314" customWidth="1"/>
    <col min="9747" max="9984" width="9.3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10002" width="6.83203125" style="314" customWidth="1"/>
    <col min="10003" max="10240" width="9.3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58" width="6.83203125" style="314" customWidth="1"/>
    <col min="10259" max="10496" width="9.3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14" width="6.83203125" style="314" customWidth="1"/>
    <col min="10515" max="10752" width="9.3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70" width="6.83203125" style="314" customWidth="1"/>
    <col min="10771" max="11008" width="9.3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26" width="6.83203125" style="314" customWidth="1"/>
    <col min="11027" max="11264" width="9.3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82" width="6.83203125" style="314" customWidth="1"/>
    <col min="11283" max="11520" width="9.3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38" width="6.83203125" style="314" customWidth="1"/>
    <col min="11539" max="11776" width="9.3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94" width="6.83203125" style="314" customWidth="1"/>
    <col min="11795" max="12032" width="9.3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50" width="6.83203125" style="314" customWidth="1"/>
    <col min="12051" max="12288" width="9.3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306" width="6.83203125" style="314" customWidth="1"/>
    <col min="12307" max="12544" width="9.3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62" width="6.83203125" style="314" customWidth="1"/>
    <col min="12563" max="12800" width="9.3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18" width="6.83203125" style="314" customWidth="1"/>
    <col min="12819" max="13056" width="9.3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74" width="6.83203125" style="314" customWidth="1"/>
    <col min="13075" max="13312" width="9.3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30" width="6.83203125" style="314" customWidth="1"/>
    <col min="13331" max="13568" width="9.3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86" width="6.83203125" style="314" customWidth="1"/>
    <col min="13587" max="13824" width="9.3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42" width="6.83203125" style="314" customWidth="1"/>
    <col min="13843" max="14080" width="9.3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98" width="6.83203125" style="314" customWidth="1"/>
    <col min="14099" max="14336" width="9.3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54" width="6.83203125" style="314" customWidth="1"/>
    <col min="14355" max="14592" width="9.3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10" width="6.83203125" style="314" customWidth="1"/>
    <col min="14611" max="14848" width="9.3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66" width="6.83203125" style="314" customWidth="1"/>
    <col min="14867" max="15104" width="9.3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22" width="6.83203125" style="314" customWidth="1"/>
    <col min="15123" max="15360" width="9.3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78" width="6.83203125" style="314" customWidth="1"/>
    <col min="15379" max="15616" width="9.3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34" width="6.83203125" style="314" customWidth="1"/>
    <col min="15635" max="15872" width="9.3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90" width="6.83203125" style="314" customWidth="1"/>
    <col min="15891" max="16128" width="9.3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46" width="6.83203125" style="314" customWidth="1"/>
    <col min="16147" max="16384" width="9.33203125" style="314"/>
  </cols>
  <sheetData>
    <row r="1" spans="1:18" ht="47.25" customHeight="1" thickBot="1">
      <c r="A1" s="505" t="s">
        <v>253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</row>
    <row r="2" spans="1:18" s="371" customFormat="1" ht="39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21</v>
      </c>
      <c r="F2" s="320">
        <v>22</v>
      </c>
      <c r="G2" s="320">
        <v>23</v>
      </c>
      <c r="H2" s="320">
        <v>24</v>
      </c>
      <c r="I2" s="320">
        <v>25</v>
      </c>
      <c r="J2" s="320">
        <v>26</v>
      </c>
      <c r="K2" s="320">
        <v>27</v>
      </c>
      <c r="L2" s="320">
        <v>28</v>
      </c>
      <c r="M2" s="320">
        <v>29</v>
      </c>
      <c r="N2" s="320">
        <v>30</v>
      </c>
      <c r="O2" s="319">
        <v>31</v>
      </c>
      <c r="P2" s="322" t="s">
        <v>215</v>
      </c>
      <c r="Q2" s="322" t="s">
        <v>228</v>
      </c>
      <c r="R2" s="323" t="s">
        <v>229</v>
      </c>
    </row>
    <row r="3" spans="1:18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5">
        <f>IF(ngay21!N4&lt;&gt;"",ngay21!N4,"")</f>
        <v>25.6</v>
      </c>
      <c r="F3" s="386">
        <f>IF(ngay22!N4&lt;&gt;"",ngay22!N4,"")</f>
        <v>26.2</v>
      </c>
      <c r="G3" s="386">
        <f>IF(ngay23!N4&lt;&gt;"",ngay23!N4,"")</f>
        <v>26.6</v>
      </c>
      <c r="H3" s="386">
        <f>IF(ngay24!N4&lt;&gt;"",ngay24!N4,"")</f>
        <v>25.2</v>
      </c>
      <c r="I3" s="386">
        <f>IF(ngay25!N4&lt;&gt;"",ngay25!N4,"")</f>
        <v>25.5</v>
      </c>
      <c r="J3" s="386">
        <f>IF(ngay26!N4&lt;&gt;"",ngay26!N4,"")</f>
        <v>26.6</v>
      </c>
      <c r="K3" s="386">
        <f>IF(ngay27!N4&lt;&gt;"",ngay27!N4,"")</f>
        <v>26.5</v>
      </c>
      <c r="L3" s="386">
        <f>IF(ngay28!N4&lt;&gt;"",ngay28!N4,"")</f>
        <v>26.7</v>
      </c>
      <c r="M3" s="386">
        <f>IF(ngay29!N4&lt;&gt;"",ngay29!N4,"")</f>
        <v>27.3</v>
      </c>
      <c r="N3" s="386">
        <f>IF(ngay30!N4&lt;&gt;"",ngay30!N4,"")</f>
        <v>25.8</v>
      </c>
      <c r="O3" s="387">
        <f>IF(ngay31!N4&lt;&gt;"",ngay31!N4,"")</f>
        <v>25.1</v>
      </c>
      <c r="P3" s="358">
        <f t="shared" ref="P3:P12" si="0">IF(COUNT(E3:I3)=0,"",MIN(E3:I3))</f>
        <v>25.2</v>
      </c>
      <c r="Q3" s="357">
        <f t="shared" ref="Q3:Q12" si="1">IF(COUNT(J3:O3)=0,"",MIN(J3:O3))</f>
        <v>25.1</v>
      </c>
      <c r="R3" s="359">
        <f>IF(COUNT(E3:O3)=0,"",AVERAGE(E3:O3))</f>
        <v>26.1</v>
      </c>
    </row>
    <row r="4" spans="1:18" ht="15" customHeight="1">
      <c r="A4" s="324">
        <v>2</v>
      </c>
      <c r="B4" s="501"/>
      <c r="C4" s="325" t="s">
        <v>149</v>
      </c>
      <c r="D4" s="381" t="s">
        <v>98</v>
      </c>
      <c r="E4" s="385">
        <f>IF(ngay21!N5&lt;&gt;"",ngay21!N5,"")</f>
        <v>26.6</v>
      </c>
      <c r="F4" s="386">
        <f>IF(ngay22!N5&lt;&gt;"",ngay22!N5,"")</f>
        <v>25.8</v>
      </c>
      <c r="G4" s="386">
        <f>IF(ngay23!N5&lt;&gt;"",ngay23!N5,"")</f>
        <v>27.5</v>
      </c>
      <c r="H4" s="386">
        <f>IF(ngay24!N5&lt;&gt;"",ngay24!N5,"")</f>
        <v>27.5</v>
      </c>
      <c r="I4" s="386">
        <f>IF(ngay25!N5&lt;&gt;"",ngay25!N5,"")</f>
        <v>27.5</v>
      </c>
      <c r="J4" s="386">
        <f>IF(ngay26!N5&lt;&gt;"",ngay26!N5,"")</f>
        <v>27.3</v>
      </c>
      <c r="K4" s="386">
        <f>IF(ngay27!N5&lt;&gt;"",ngay27!N5,"")</f>
        <v>28.7</v>
      </c>
      <c r="L4" s="386">
        <f>IF(ngay28!N5&lt;&gt;"",ngay28!N5,"")</f>
        <v>26.5</v>
      </c>
      <c r="M4" s="386">
        <f>IF(ngay29!N5&lt;&gt;"",ngay29!N5,"")</f>
        <v>26</v>
      </c>
      <c r="N4" s="386">
        <f>IF(ngay30!N5&lt;&gt;"",ngay30!N5,"")</f>
        <v>26.1</v>
      </c>
      <c r="O4" s="387">
        <f>IF(ngay31!N5&lt;&gt;"",ngay31!N5,"")</f>
        <v>25.6</v>
      </c>
      <c r="P4" s="341">
        <f t="shared" si="0"/>
        <v>25.8</v>
      </c>
      <c r="Q4" s="340">
        <f t="shared" si="1"/>
        <v>25.6</v>
      </c>
      <c r="R4" s="342">
        <f t="shared" ref="R4:R24" si="2">IF(COUNT(E4:O4)=0,"",AVERAGE(E4:O4))</f>
        <v>26.827272727272728</v>
      </c>
    </row>
    <row r="5" spans="1:18" ht="15" customHeight="1">
      <c r="A5" s="331">
        <v>3</v>
      </c>
      <c r="B5" s="501"/>
      <c r="C5" s="325" t="s">
        <v>176</v>
      </c>
      <c r="D5" s="381" t="s">
        <v>171</v>
      </c>
      <c r="E5" s="385">
        <f>IF(ngay21!N6&lt;&gt;"",ngay21!N6,"")</f>
        <v>26.8</v>
      </c>
      <c r="F5" s="386">
        <f>IF(ngay22!N6&lt;&gt;"",ngay22!N6,"")</f>
        <v>25.4</v>
      </c>
      <c r="G5" s="386">
        <f>IF(ngay23!N6&lt;&gt;"",ngay23!N6,"")</f>
        <v>28.6</v>
      </c>
      <c r="H5" s="386">
        <f>IF(ngay24!N6&lt;&gt;"",ngay24!N6,"")</f>
        <v>28.7</v>
      </c>
      <c r="I5" s="386">
        <f>IF(ngay25!N6&lt;&gt;"",ngay25!N6,"")</f>
        <v>28.8</v>
      </c>
      <c r="J5" s="386">
        <f>IF(ngay26!N6&lt;&gt;"",ngay26!N6,"")</f>
        <v>28.6</v>
      </c>
      <c r="K5" s="386">
        <f>IF(ngay27!N6&lt;&gt;"",ngay27!N6,"")</f>
        <v>29.6</v>
      </c>
      <c r="L5" s="386">
        <f>IF(ngay28!N6&lt;&gt;"",ngay28!N6,"")</f>
        <v>27.7</v>
      </c>
      <c r="M5" s="386">
        <f>IF(ngay29!N6&lt;&gt;"",ngay29!N6,"")</f>
        <v>27.7</v>
      </c>
      <c r="N5" s="386">
        <f>IF(ngay30!N6&lt;&gt;"",ngay30!N6,"")</f>
        <v>27.2</v>
      </c>
      <c r="O5" s="387">
        <f>IF(ngay31!N6&lt;&gt;"",ngay31!N6,"")</f>
        <v>27.7</v>
      </c>
      <c r="P5" s="339">
        <f t="shared" si="0"/>
        <v>25.4</v>
      </c>
      <c r="Q5" s="340">
        <f t="shared" si="1"/>
        <v>27.2</v>
      </c>
      <c r="R5" s="342">
        <f t="shared" si="2"/>
        <v>27.890909090909087</v>
      </c>
    </row>
    <row r="6" spans="1:18" ht="15" customHeight="1">
      <c r="A6" s="324">
        <v>4</v>
      </c>
      <c r="B6" s="501"/>
      <c r="C6" s="325" t="s">
        <v>150</v>
      </c>
      <c r="D6" s="381" t="s">
        <v>130</v>
      </c>
      <c r="E6" s="385">
        <f>IF(ngay21!N7&lt;&gt;"",ngay21!N7,"")</f>
        <v>26.4</v>
      </c>
      <c r="F6" s="386">
        <f>IF(ngay22!N7&lt;&gt;"",ngay22!N7,"")</f>
        <v>25.6</v>
      </c>
      <c r="G6" s="386">
        <f>IF(ngay23!N7&lt;&gt;"",ngay23!N7,"")</f>
        <v>25.8</v>
      </c>
      <c r="H6" s="386">
        <f>IF(ngay24!N7&lt;&gt;"",ngay24!N7,"")</f>
        <v>26.1</v>
      </c>
      <c r="I6" s="386">
        <f>IF(ngay25!N7&lt;&gt;"",ngay25!N7,"")</f>
        <v>26.2</v>
      </c>
      <c r="J6" s="386">
        <f>IF(ngay26!N7&lt;&gt;"",ngay26!N7,"")</f>
        <v>26.6</v>
      </c>
      <c r="K6" s="386">
        <f>IF(ngay27!N7&lt;&gt;"",ngay27!N7,"")</f>
        <v>27.1</v>
      </c>
      <c r="L6" s="386">
        <f>IF(ngay28!N7&lt;&gt;"",ngay28!N7,"")</f>
        <v>25.3</v>
      </c>
      <c r="M6" s="386">
        <f>IF(ngay29!N7&lt;&gt;"",ngay29!N7,"")</f>
        <v>26.1</v>
      </c>
      <c r="N6" s="386">
        <f>IF(ngay30!N7&lt;&gt;"",ngay30!N7,"")</f>
        <v>27.4</v>
      </c>
      <c r="O6" s="387">
        <f>IF(ngay31!N7&lt;&gt;"",ngay31!N7,"")</f>
        <v>25.7</v>
      </c>
      <c r="P6" s="339">
        <f t="shared" si="0"/>
        <v>25.6</v>
      </c>
      <c r="Q6" s="340">
        <f t="shared" si="1"/>
        <v>25.3</v>
      </c>
      <c r="R6" s="342">
        <f t="shared" si="2"/>
        <v>26.209090909090904</v>
      </c>
    </row>
    <row r="7" spans="1:18" ht="15" customHeight="1">
      <c r="A7" s="331">
        <v>5</v>
      </c>
      <c r="B7" s="501"/>
      <c r="C7" s="325" t="s">
        <v>125</v>
      </c>
      <c r="D7" s="381" t="s">
        <v>115</v>
      </c>
      <c r="E7" s="385">
        <f>IF(ngay21!N8&lt;&gt;"",ngay21!N8,"")</f>
        <v>26.9</v>
      </c>
      <c r="F7" s="386">
        <f>IF(ngay22!N8&lt;&gt;"",ngay22!N8,"")</f>
        <v>24.5</v>
      </c>
      <c r="G7" s="386">
        <f>IF(ngay23!N8&lt;&gt;"",ngay23!N8,"")</f>
        <v>27.5</v>
      </c>
      <c r="H7" s="386">
        <f>IF(ngay24!N8&lt;&gt;"",ngay24!N8,"")</f>
        <v>27.8</v>
      </c>
      <c r="I7" s="386">
        <f>IF(ngay25!N8&lt;&gt;"",ngay25!N8,"")</f>
        <v>27.8</v>
      </c>
      <c r="J7" s="386">
        <f>IF(ngay26!N8&lt;&gt;"",ngay26!N8,"")</f>
        <v>27.5</v>
      </c>
      <c r="K7" s="386">
        <f>IF(ngay27!N8&lt;&gt;"",ngay27!N8,"")</f>
        <v>28.5</v>
      </c>
      <c r="L7" s="386">
        <f>IF(ngay28!N8&lt;&gt;"",ngay28!N8,"")</f>
        <v>26.5</v>
      </c>
      <c r="M7" s="386">
        <f>IF(ngay29!N8&lt;&gt;"",ngay29!N8,"")</f>
        <v>26.8</v>
      </c>
      <c r="N7" s="386">
        <f>IF(ngay30!N8&lt;&gt;"",ngay30!N8,"")</f>
        <v>27.5</v>
      </c>
      <c r="O7" s="387">
        <f>IF(ngay31!N8&lt;&gt;"",ngay31!N8,"")</f>
        <v>26.6</v>
      </c>
      <c r="P7" s="339">
        <f t="shared" si="0"/>
        <v>24.5</v>
      </c>
      <c r="Q7" s="340">
        <f t="shared" si="1"/>
        <v>26.5</v>
      </c>
      <c r="R7" s="342">
        <f t="shared" si="2"/>
        <v>27.081818181818186</v>
      </c>
    </row>
    <row r="8" spans="1:18" ht="15" customHeight="1">
      <c r="A8" s="324">
        <v>6</v>
      </c>
      <c r="B8" s="501"/>
      <c r="C8" s="330" t="s">
        <v>179</v>
      </c>
      <c r="D8" s="381" t="s">
        <v>177</v>
      </c>
      <c r="E8" s="385">
        <f>IF(ngay21!N9&lt;&gt;"",ngay21!N9,"")</f>
        <v>26.4</v>
      </c>
      <c r="F8" s="386">
        <f>IF(ngay22!N9&lt;&gt;"",ngay22!N9,"")</f>
        <v>26.2</v>
      </c>
      <c r="G8" s="386">
        <f>IF(ngay23!N9&lt;&gt;"",ngay23!N9,"")</f>
        <v>26.6</v>
      </c>
      <c r="H8" s="386">
        <f>IF(ngay24!N9&lt;&gt;"",ngay24!N9,"")</f>
        <v>26.2</v>
      </c>
      <c r="I8" s="386">
        <f>IF(ngay25!N9&lt;&gt;"",ngay25!N9,"")</f>
        <v>26.4</v>
      </c>
      <c r="J8" s="386">
        <f>IF(ngay26!N9&lt;&gt;"",ngay26!N9,"")</f>
        <v>26.3</v>
      </c>
      <c r="K8" s="386">
        <f>IF(ngay27!N9&lt;&gt;"",ngay27!N9,"")</f>
        <v>27</v>
      </c>
      <c r="L8" s="386">
        <f>IF(ngay28!N9&lt;&gt;"",ngay28!N9,"")</f>
        <v>26.3</v>
      </c>
      <c r="M8" s="386">
        <f>IF(ngay29!N9&lt;&gt;"",ngay29!N9,"")</f>
        <v>26</v>
      </c>
      <c r="N8" s="386">
        <f>IF(ngay30!N9&lt;&gt;"",ngay30!N9,"")</f>
        <v>27.3</v>
      </c>
      <c r="O8" s="387">
        <f>IF(ngay31!N9&lt;&gt;"",ngay31!N9,"")</f>
        <v>26.5</v>
      </c>
      <c r="P8" s="339">
        <f t="shared" si="0"/>
        <v>26.2</v>
      </c>
      <c r="Q8" s="340">
        <f t="shared" si="1"/>
        <v>26</v>
      </c>
      <c r="R8" s="342">
        <f t="shared" si="2"/>
        <v>26.472727272727273</v>
      </c>
    </row>
    <row r="9" spans="1:18" ht="15" customHeight="1">
      <c r="A9" s="331">
        <v>7</v>
      </c>
      <c r="B9" s="501"/>
      <c r="C9" s="325" t="s">
        <v>148</v>
      </c>
      <c r="D9" s="381" t="s">
        <v>97</v>
      </c>
      <c r="E9" s="385">
        <f>IF(ngay21!N10&lt;&gt;"",ngay21!N10,"")</f>
        <v>26.8</v>
      </c>
      <c r="F9" s="386">
        <f>IF(ngay22!N10&lt;&gt;"",ngay22!N10,"")</f>
        <v>26.6</v>
      </c>
      <c r="G9" s="386">
        <f>IF(ngay23!N10&lt;&gt;"",ngay23!N10,"")</f>
        <v>27.7</v>
      </c>
      <c r="H9" s="386">
        <f>IF(ngay24!N10&lt;&gt;"",ngay24!N10,"")</f>
        <v>27.9</v>
      </c>
      <c r="I9" s="386">
        <f>IF(ngay25!N10&lt;&gt;"",ngay25!N10,"")</f>
        <v>28.2</v>
      </c>
      <c r="J9" s="386">
        <f>IF(ngay26!N10&lt;&gt;"",ngay26!N10,"")</f>
        <v>27.6</v>
      </c>
      <c r="K9" s="386">
        <f>IF(ngay27!N10&lt;&gt;"",ngay27!N10,"")</f>
        <v>28</v>
      </c>
      <c r="L9" s="386">
        <f>IF(ngay28!N10&lt;&gt;"",ngay28!N10,"")</f>
        <v>28.6</v>
      </c>
      <c r="M9" s="386">
        <f>IF(ngay29!N10&lt;&gt;"",ngay29!N10,"")</f>
        <v>27.9</v>
      </c>
      <c r="N9" s="386">
        <f>IF(ngay30!N10&lt;&gt;"",ngay30!N10,"")</f>
        <v>26.9</v>
      </c>
      <c r="O9" s="387">
        <f>IF(ngay31!N10&lt;&gt;"",ngay31!N10,"")</f>
        <v>27.8</v>
      </c>
      <c r="P9" s="339">
        <f t="shared" si="0"/>
        <v>26.6</v>
      </c>
      <c r="Q9" s="340">
        <f t="shared" si="1"/>
        <v>26.9</v>
      </c>
      <c r="R9" s="342">
        <f t="shared" si="2"/>
        <v>27.636363636363637</v>
      </c>
    </row>
    <row r="10" spans="1:18" ht="15" customHeight="1">
      <c r="A10" s="324">
        <v>8</v>
      </c>
      <c r="B10" s="376"/>
      <c r="C10" s="30" t="s">
        <v>205</v>
      </c>
      <c r="D10" s="313" t="s">
        <v>206</v>
      </c>
      <c r="E10" s="385">
        <f>IF(ngay21!N11&lt;&gt;"",ngay21!N11,"")</f>
        <v>26.7</v>
      </c>
      <c r="F10" s="386">
        <f>IF(ngay22!N11&lt;&gt;"",ngay22!N11,"")</f>
        <v>25.9</v>
      </c>
      <c r="G10" s="386">
        <f>IF(ngay23!N11&lt;&gt;"",ngay23!N11,"")</f>
        <v>28.1</v>
      </c>
      <c r="H10" s="386">
        <f>IF(ngay24!N11&lt;&gt;"",ngay24!N11,"")</f>
        <v>27.7</v>
      </c>
      <c r="I10" s="386">
        <f>IF(ngay25!N11&lt;&gt;"",ngay25!N11,"")</f>
        <v>27</v>
      </c>
      <c r="J10" s="386">
        <f>IF(ngay26!N11&lt;&gt;"",ngay26!N11,"")</f>
        <v>28</v>
      </c>
      <c r="K10" s="386">
        <f>IF(ngay27!N11&lt;&gt;"",ngay27!N11,"")</f>
        <v>28.6</v>
      </c>
      <c r="L10" s="386">
        <f>IF(ngay28!N11&lt;&gt;"",ngay28!N11,"")</f>
        <v>27.4</v>
      </c>
      <c r="M10" s="386">
        <f>IF(ngay29!N11&lt;&gt;"",ngay29!N11,"")</f>
        <v>27.8</v>
      </c>
      <c r="N10" s="386">
        <f>IF(ngay30!N11&lt;&gt;"",ngay30!N11,"")</f>
        <v>27.3</v>
      </c>
      <c r="O10" s="387">
        <f>IF(ngay31!N11&lt;&gt;"",ngay31!N11,"")</f>
        <v>24.7</v>
      </c>
      <c r="P10" s="339">
        <f t="shared" ref="P10" si="3">IF(COUNT(E10:I10)=0,"",MIN(E10:I10))</f>
        <v>25.9</v>
      </c>
      <c r="Q10" s="340">
        <f t="shared" ref="Q10" si="4">IF(COUNT(J10:O10)=0,"",MIN(J10:O10))</f>
        <v>24.7</v>
      </c>
      <c r="R10" s="342">
        <f t="shared" si="2"/>
        <v>27.2</v>
      </c>
    </row>
    <row r="11" spans="1:18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468">
        <f>IF(ngay21!N12&lt;&gt;"",ngay21!N12,"")</f>
        <v>26.2</v>
      </c>
      <c r="F11" s="469">
        <f>IF(ngay22!N12&lt;&gt;"",ngay22!N12,"")</f>
        <v>25.9</v>
      </c>
      <c r="G11" s="469">
        <f>IF(ngay23!N12&lt;&gt;"",ngay23!N12,"")</f>
        <v>25.3</v>
      </c>
      <c r="H11" s="469">
        <f>IF(ngay24!N12&lt;&gt;"",ngay24!N12,"")</f>
        <v>24.9</v>
      </c>
      <c r="I11" s="469">
        <f>IF(ngay25!N12&lt;&gt;"",ngay25!N12,"")</f>
        <v>25.1</v>
      </c>
      <c r="J11" s="469">
        <f>IF(ngay26!N12&lt;&gt;"",ngay26!N12,"")</f>
        <v>24.7</v>
      </c>
      <c r="K11" s="469">
        <f>IF(ngay27!N12&lt;&gt;"",ngay27!N12,"")</f>
        <v>26.1</v>
      </c>
      <c r="L11" s="469">
        <f>IF(ngay28!N12&lt;&gt;"",ngay28!N12,"")</f>
        <v>25.4</v>
      </c>
      <c r="M11" s="469">
        <f>IF(ngay29!N12&lt;&gt;"",ngay29!N12,"")</f>
        <v>25.6</v>
      </c>
      <c r="N11" s="469">
        <f>IF(ngay30!N12&lt;&gt;"",ngay30!N12,"")</f>
        <v>25.7</v>
      </c>
      <c r="O11" s="470">
        <f>IF(ngay31!N12&lt;&gt;"",ngay31!N12,"")</f>
        <v>26.4</v>
      </c>
      <c r="P11" s="349">
        <f t="shared" si="0"/>
        <v>24.9</v>
      </c>
      <c r="Q11" s="348">
        <f t="shared" si="1"/>
        <v>24.7</v>
      </c>
      <c r="R11" s="350">
        <f t="shared" si="2"/>
        <v>25.572727272727267</v>
      </c>
    </row>
    <row r="12" spans="1:18" ht="15" customHeight="1">
      <c r="A12" s="324">
        <v>10</v>
      </c>
      <c r="B12" s="501"/>
      <c r="C12" s="325" t="s">
        <v>152</v>
      </c>
      <c r="D12" s="381" t="s">
        <v>117</v>
      </c>
      <c r="E12" s="385">
        <f>IF(ngay21!N13&lt;&gt;"",ngay21!N13,"")</f>
        <v>25.3</v>
      </c>
      <c r="F12" s="386">
        <f>IF(ngay22!N13&lt;&gt;"",ngay22!N13,"")</f>
        <v>24.7</v>
      </c>
      <c r="G12" s="386">
        <f>IF(ngay23!N13&lt;&gt;"",ngay23!N13,"")</f>
        <v>26</v>
      </c>
      <c r="H12" s="386">
        <f>IF(ngay24!N13&lt;&gt;"",ngay24!N13,"")</f>
        <v>26.1</v>
      </c>
      <c r="I12" s="386">
        <f>IF(ngay25!N13&lt;&gt;"",ngay25!N13,"")</f>
        <v>25.8</v>
      </c>
      <c r="J12" s="386">
        <f>IF(ngay26!N13&lt;&gt;"",ngay26!N13,"")</f>
        <v>25</v>
      </c>
      <c r="K12" s="386">
        <f>IF(ngay27!N13&lt;&gt;"",ngay27!N13,"")</f>
        <v>25.3</v>
      </c>
      <c r="L12" s="386">
        <f>IF(ngay28!N13&lt;&gt;"",ngay28!N13,"")</f>
        <v>27</v>
      </c>
      <c r="M12" s="386">
        <f>IF(ngay29!N13&lt;&gt;"",ngay29!N13,"")</f>
        <v>26.2</v>
      </c>
      <c r="N12" s="386">
        <f>IF(ngay30!N13&lt;&gt;"",ngay30!N13,"")</f>
        <v>25.7</v>
      </c>
      <c r="O12" s="387">
        <f>IF(ngay31!N13&lt;&gt;"",ngay31!N13,"")</f>
        <v>25.3</v>
      </c>
      <c r="P12" s="341">
        <f t="shared" si="0"/>
        <v>24.7</v>
      </c>
      <c r="Q12" s="340">
        <f t="shared" si="1"/>
        <v>25</v>
      </c>
      <c r="R12" s="342">
        <f t="shared" si="2"/>
        <v>25.672727272727272</v>
      </c>
    </row>
    <row r="13" spans="1:18" ht="15" customHeight="1">
      <c r="A13" s="331">
        <v>11</v>
      </c>
      <c r="B13" s="501"/>
      <c r="C13" s="325" t="s">
        <v>154</v>
      </c>
      <c r="D13" s="381" t="s">
        <v>107</v>
      </c>
      <c r="E13" s="385">
        <f>IF(ngay21!N14&lt;&gt;"",ngay21!N14,"")</f>
        <v>26.9</v>
      </c>
      <c r="F13" s="386">
        <f>IF(ngay22!N14&lt;&gt;"",ngay22!N14,"")</f>
        <v>26.7</v>
      </c>
      <c r="G13" s="386">
        <f>IF(ngay23!N14&lt;&gt;"",ngay23!N14,"")</f>
        <v>25.9</v>
      </c>
      <c r="H13" s="386">
        <f>IF(ngay24!N14&lt;&gt;"",ngay24!N14,"")</f>
        <v>26</v>
      </c>
      <c r="I13" s="386">
        <f>IF(ngay25!N14&lt;&gt;"",ngay25!N14,"")</f>
        <v>26.2</v>
      </c>
      <c r="J13" s="386">
        <f>IF(ngay26!N14&lt;&gt;"",ngay26!N14,"")</f>
        <v>25.7</v>
      </c>
      <c r="K13" s="386">
        <f>IF(ngay27!N14&lt;&gt;"",ngay27!N14,"")</f>
        <v>27.1</v>
      </c>
      <c r="L13" s="386">
        <f>IF(ngay28!N14&lt;&gt;"",ngay28!N14,"")</f>
        <v>25.3</v>
      </c>
      <c r="M13" s="386">
        <f>IF(ngay29!N14&lt;&gt;"",ngay29!N14,"")</f>
        <v>26</v>
      </c>
      <c r="N13" s="386">
        <f>IF(ngay30!N14&lt;&gt;"",ngay30!N14,"")</f>
        <v>26.5</v>
      </c>
      <c r="O13" s="387">
        <f>IF(ngay31!N14&lt;&gt;"",ngay31!N14,"")</f>
        <v>26.6</v>
      </c>
      <c r="P13" s="341">
        <f t="shared" ref="P13:P24" si="5">IF(COUNT(E13:I13)=0,"",MIN(E13:I13))</f>
        <v>25.9</v>
      </c>
      <c r="Q13" s="340">
        <f t="shared" ref="Q13:Q24" si="6">IF(COUNT(J13:O13)=0,"",MIN(J13:O13))</f>
        <v>25.3</v>
      </c>
      <c r="R13" s="342">
        <f t="shared" si="2"/>
        <v>26.263636363636362</v>
      </c>
    </row>
    <row r="14" spans="1:18" ht="15" customHeight="1">
      <c r="A14" s="324">
        <v>12</v>
      </c>
      <c r="B14" s="501"/>
      <c r="C14" s="330" t="s">
        <v>180</v>
      </c>
      <c r="D14" s="381" t="s">
        <v>178</v>
      </c>
      <c r="E14" s="385">
        <f>IF(ngay21!N15&lt;&gt;"",ngay21!N15,"")</f>
        <v>25.3</v>
      </c>
      <c r="F14" s="386">
        <f>IF(ngay22!N15&lt;&gt;"",ngay22!N15,"")</f>
        <v>26.3</v>
      </c>
      <c r="G14" s="386">
        <f>IF(ngay23!N15&lt;&gt;"",ngay23!N15,"")</f>
        <v>25.7</v>
      </c>
      <c r="H14" s="386">
        <f>IF(ngay24!N15&lt;&gt;"",ngay24!N15,"")</f>
        <v>25.2</v>
      </c>
      <c r="I14" s="386">
        <f>IF(ngay25!N15&lt;&gt;"",ngay25!N15,"")</f>
        <v>25.7</v>
      </c>
      <c r="J14" s="386">
        <f>IF(ngay26!N15&lt;&gt;"",ngay26!N15,"")</f>
        <v>25.2</v>
      </c>
      <c r="K14" s="386">
        <f>IF(ngay27!N15&lt;&gt;"",ngay27!N15,"")</f>
        <v>26.8</v>
      </c>
      <c r="L14" s="386">
        <f>IF(ngay28!N15&lt;&gt;"",ngay28!N15,"")</f>
        <v>25.1</v>
      </c>
      <c r="M14" s="386">
        <f>IF(ngay29!N15&lt;&gt;"",ngay29!N15,"")</f>
        <v>25.2</v>
      </c>
      <c r="N14" s="386">
        <f>IF(ngay30!N15&lt;&gt;"",ngay30!N15,"")</f>
        <v>26.1</v>
      </c>
      <c r="O14" s="387">
        <f>IF(ngay31!N15&lt;&gt;"",ngay31!N15,"")</f>
        <v>26.9</v>
      </c>
      <c r="P14" s="341">
        <f t="shared" si="5"/>
        <v>25.2</v>
      </c>
      <c r="Q14" s="340">
        <f t="shared" si="6"/>
        <v>25.1</v>
      </c>
      <c r="R14" s="342">
        <f t="shared" si="2"/>
        <v>25.772727272727266</v>
      </c>
    </row>
    <row r="15" spans="1:18" ht="15" customHeight="1">
      <c r="A15" s="331">
        <v>13</v>
      </c>
      <c r="B15" s="501"/>
      <c r="C15" s="325" t="s">
        <v>151</v>
      </c>
      <c r="D15" s="381" t="s">
        <v>99</v>
      </c>
      <c r="E15" s="385">
        <f>IF(ngay21!N16&lt;&gt;"",ngay21!N16,"")</f>
        <v>26.1</v>
      </c>
      <c r="F15" s="386">
        <f>IF(ngay22!N16&lt;&gt;"",ngay22!N16,"")</f>
        <v>26.6</v>
      </c>
      <c r="G15" s="386">
        <f>IF(ngay23!N16&lt;&gt;"",ngay23!N16,"")</f>
        <v>26.7</v>
      </c>
      <c r="H15" s="386">
        <f>IF(ngay24!N16&lt;&gt;"",ngay24!N16,"")</f>
        <v>26.6</v>
      </c>
      <c r="I15" s="386">
        <f>IF(ngay25!N16&lt;&gt;"",ngay25!N16,"")</f>
        <v>26.4</v>
      </c>
      <c r="J15" s="386">
        <f>IF(ngay26!N16&lt;&gt;"",ngay26!N16,"")</f>
        <v>26</v>
      </c>
      <c r="K15" s="386">
        <f>IF(ngay27!N16&lt;&gt;"",ngay27!N16,"")</f>
        <v>26.8</v>
      </c>
      <c r="L15" s="386">
        <f>IF(ngay28!N16&lt;&gt;"",ngay28!N16,"")</f>
        <v>27.6</v>
      </c>
      <c r="M15" s="386">
        <f>IF(ngay29!N16&lt;&gt;"",ngay29!N16,"")</f>
        <v>26.9</v>
      </c>
      <c r="N15" s="386">
        <f>IF(ngay30!N16&lt;&gt;"",ngay30!N16,"")</f>
        <v>27.1</v>
      </c>
      <c r="O15" s="387">
        <f>IF(ngay31!N16&lt;&gt;"",ngay31!N16,"")</f>
        <v>27.1</v>
      </c>
      <c r="P15" s="341">
        <f t="shared" si="5"/>
        <v>26.1</v>
      </c>
      <c r="Q15" s="340">
        <f t="shared" si="6"/>
        <v>26</v>
      </c>
      <c r="R15" s="342">
        <f t="shared" si="2"/>
        <v>26.718181818181822</v>
      </c>
    </row>
    <row r="16" spans="1:18" ht="15" customHeight="1">
      <c r="A16" s="324">
        <v>14</v>
      </c>
      <c r="B16" s="501"/>
      <c r="C16" s="325" t="s">
        <v>127</v>
      </c>
      <c r="D16" s="381" t="s">
        <v>101</v>
      </c>
      <c r="E16" s="385">
        <f>IF(ngay21!N17&lt;&gt;"",ngay21!N17,"")</f>
        <v>25.5</v>
      </c>
      <c r="F16" s="386">
        <f>IF(ngay22!N17&lt;&gt;"",ngay22!N17,"")</f>
        <v>26</v>
      </c>
      <c r="G16" s="386">
        <f>IF(ngay23!N17&lt;&gt;"",ngay23!N17,"")</f>
        <v>27.5</v>
      </c>
      <c r="H16" s="386">
        <f>IF(ngay24!N17&lt;&gt;"",ngay24!N17,"")</f>
        <v>27.4</v>
      </c>
      <c r="I16" s="386">
        <f>IF(ngay25!N17&lt;&gt;"",ngay25!N17,"")</f>
        <v>27.6</v>
      </c>
      <c r="J16" s="386">
        <f>IF(ngay26!N17&lt;&gt;"",ngay26!N17,"")</f>
        <v>27.3</v>
      </c>
      <c r="K16" s="386">
        <f>IF(ngay27!N17&lt;&gt;"",ngay27!N17,"")</f>
        <v>27.9</v>
      </c>
      <c r="L16" s="386">
        <f>IF(ngay28!N17&lt;&gt;"",ngay28!N17,"")</f>
        <v>27</v>
      </c>
      <c r="M16" s="386">
        <f>IF(ngay29!N17&lt;&gt;"",ngay29!N17,"")</f>
        <v>26.6</v>
      </c>
      <c r="N16" s="386">
        <f>IF(ngay30!N17&lt;&gt;"",ngay30!N17,"")</f>
        <v>27.8</v>
      </c>
      <c r="O16" s="387">
        <f>IF(ngay31!N17&lt;&gt;"",ngay31!N17,"")</f>
        <v>28.2</v>
      </c>
      <c r="P16" s="341">
        <f t="shared" si="5"/>
        <v>25.5</v>
      </c>
      <c r="Q16" s="340">
        <f t="shared" si="6"/>
        <v>26.6</v>
      </c>
      <c r="R16" s="342">
        <f t="shared" si="2"/>
        <v>27.163636363636364</v>
      </c>
    </row>
    <row r="17" spans="1:18" ht="15" customHeight="1">
      <c r="A17" s="331">
        <v>15</v>
      </c>
      <c r="B17" s="501"/>
      <c r="C17" s="325" t="s">
        <v>155</v>
      </c>
      <c r="D17" s="381" t="s">
        <v>102</v>
      </c>
      <c r="E17" s="385">
        <f>IF(ngay21!N18&lt;&gt;"",ngay21!N18,"")</f>
        <v>26.1</v>
      </c>
      <c r="F17" s="386">
        <f>IF(ngay22!N18&lt;&gt;"",ngay22!N18,"")</f>
        <v>26</v>
      </c>
      <c r="G17" s="386">
        <f>IF(ngay23!N18&lt;&gt;"",ngay23!N18,"")</f>
        <v>26.6</v>
      </c>
      <c r="H17" s="386">
        <f>IF(ngay24!N18&lt;&gt;"",ngay24!N18,"")</f>
        <v>26.9</v>
      </c>
      <c r="I17" s="386">
        <f>IF(ngay25!N18&lt;&gt;"",ngay25!N18,"")</f>
        <v>26.8</v>
      </c>
      <c r="J17" s="386">
        <f>IF(ngay26!N18&lt;&gt;"",ngay26!N18,"")</f>
        <v>26.8</v>
      </c>
      <c r="K17" s="386">
        <f>IF(ngay27!N18&lt;&gt;"",ngay27!N18,"")</f>
        <v>27.9</v>
      </c>
      <c r="L17" s="386">
        <f>IF(ngay28!N18&lt;&gt;"",ngay28!N18,"")</f>
        <v>27.2</v>
      </c>
      <c r="M17" s="386">
        <f>IF(ngay29!N18&lt;&gt;"",ngay29!N18,"")</f>
        <v>26.8</v>
      </c>
      <c r="N17" s="386">
        <f>IF(ngay30!N18&lt;&gt;"",ngay30!N18,"")</f>
        <v>27.2</v>
      </c>
      <c r="O17" s="387">
        <f>IF(ngay31!N18&lt;&gt;"",ngay31!N18,"")</f>
        <v>28</v>
      </c>
      <c r="P17" s="341">
        <f t="shared" si="5"/>
        <v>26</v>
      </c>
      <c r="Q17" s="340">
        <f t="shared" si="6"/>
        <v>26.8</v>
      </c>
      <c r="R17" s="342">
        <f t="shared" si="2"/>
        <v>26.936363636363637</v>
      </c>
    </row>
    <row r="18" spans="1:18" ht="15" customHeight="1">
      <c r="A18" s="324">
        <v>16</v>
      </c>
      <c r="B18" s="503"/>
      <c r="C18" s="330" t="s">
        <v>156</v>
      </c>
      <c r="D18" s="401" t="s">
        <v>103</v>
      </c>
      <c r="E18" s="385">
        <f>IF(ngay21!N19&lt;&gt;"",ngay21!N19,"")</f>
        <v>26</v>
      </c>
      <c r="F18" s="386">
        <f>IF(ngay22!N19&lt;&gt;"",ngay22!N19,"")</f>
        <v>26.8</v>
      </c>
      <c r="G18" s="386">
        <f>IF(ngay23!N19&lt;&gt;"",ngay23!N19,"")</f>
        <v>26.9</v>
      </c>
      <c r="H18" s="386">
        <f>IF(ngay24!N19&lt;&gt;"",ngay24!N19,"")</f>
        <v>26.9</v>
      </c>
      <c r="I18" s="386">
        <f>IF(ngay25!N19&lt;&gt;"",ngay25!N19,"")</f>
        <v>27</v>
      </c>
      <c r="J18" s="386">
        <f>IF(ngay26!N19&lt;&gt;"",ngay26!N19,"")</f>
        <v>27.2</v>
      </c>
      <c r="K18" s="386">
        <f>IF(ngay27!N19&lt;&gt;"",ngay27!N19,"")</f>
        <v>27.9</v>
      </c>
      <c r="L18" s="386">
        <f>IF(ngay28!N19&lt;&gt;"",ngay28!N19,"")</f>
        <v>28.1</v>
      </c>
      <c r="M18" s="386">
        <f>IF(ngay29!N19&lt;&gt;"",ngay29!N19,"")</f>
        <v>26.1</v>
      </c>
      <c r="N18" s="386">
        <f>IF(ngay30!N19&lt;&gt;"",ngay30!N19,"")</f>
        <v>28</v>
      </c>
      <c r="O18" s="387">
        <f>IF(ngay31!N19&lt;&gt;"",ngay31!N19,"")</f>
        <v>28</v>
      </c>
      <c r="P18" s="341">
        <f t="shared" si="5"/>
        <v>26</v>
      </c>
      <c r="Q18" s="340">
        <f t="shared" si="6"/>
        <v>26.1</v>
      </c>
      <c r="R18" s="342">
        <f t="shared" si="2"/>
        <v>27.172727272727272</v>
      </c>
    </row>
    <row r="19" spans="1:18" ht="15" customHeight="1">
      <c r="A19" s="331">
        <v>17</v>
      </c>
      <c r="B19" s="504"/>
      <c r="C19" s="328" t="s">
        <v>91</v>
      </c>
      <c r="D19" s="399" t="s">
        <v>118</v>
      </c>
      <c r="E19" s="471">
        <f>IF(ngay21!N20&lt;&gt;"",ngay21!N20,"")</f>
        <v>27.1</v>
      </c>
      <c r="F19" s="472">
        <f>IF(ngay22!N20&lt;&gt;"",ngay22!N20,"")</f>
        <v>26.4</v>
      </c>
      <c r="G19" s="472">
        <f>IF(ngay23!N20&lt;&gt;"",ngay23!N20,"")</f>
        <v>27.4</v>
      </c>
      <c r="H19" s="472">
        <f>IF(ngay24!N20&lt;&gt;"",ngay24!N20,"")</f>
        <v>27.5</v>
      </c>
      <c r="I19" s="472">
        <f>IF(ngay25!N20&lt;&gt;"",ngay25!N20,"")</f>
        <v>27.7</v>
      </c>
      <c r="J19" s="472">
        <f>IF(ngay26!N20&lt;&gt;"",ngay26!N20,"")</f>
        <v>27.4</v>
      </c>
      <c r="K19" s="472">
        <f>IF(ngay27!N20&lt;&gt;"",ngay27!N20,"")</f>
        <v>29.2</v>
      </c>
      <c r="L19" s="472">
        <f>IF(ngay28!N20&lt;&gt;"",ngay28!N20,"")</f>
        <v>25.1</v>
      </c>
      <c r="M19" s="472">
        <f>IF(ngay29!N20&lt;&gt;"",ngay29!N20,"")</f>
        <v>26.5</v>
      </c>
      <c r="N19" s="472">
        <f>IF(ngay30!N20&lt;&gt;"",ngay30!N20,"")</f>
        <v>28.4</v>
      </c>
      <c r="O19" s="473">
        <f>IF(ngay31!N20&lt;&gt;"",ngay31!N20,"")</f>
        <v>28.3</v>
      </c>
      <c r="P19" s="337">
        <f t="shared" si="5"/>
        <v>26.4</v>
      </c>
      <c r="Q19" s="336">
        <f t="shared" si="6"/>
        <v>25.1</v>
      </c>
      <c r="R19" s="338">
        <f t="shared" si="2"/>
        <v>27.363636363636363</v>
      </c>
    </row>
    <row r="20" spans="1:18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IF(ngay21!N21&lt;&gt;"",ngay21!N21,"")</f>
        <v>26.4</v>
      </c>
      <c r="F20" s="386">
        <f>IF(ngay22!N21&lt;&gt;"",ngay22!N21,"")</f>
        <v>25.9</v>
      </c>
      <c r="G20" s="386">
        <f>IF(ngay23!N21&lt;&gt;"",ngay23!N21,"")</f>
        <v>25.8</v>
      </c>
      <c r="H20" s="386">
        <f>IF(ngay24!N21&lt;&gt;"",ngay24!N21,"")</f>
        <v>25.6</v>
      </c>
      <c r="I20" s="386">
        <f>IF(ngay25!N21&lt;&gt;"",ngay25!N21,"")</f>
        <v>25.1</v>
      </c>
      <c r="J20" s="386">
        <f>IF(ngay26!N21&lt;&gt;"",ngay26!N21,"")</f>
        <v>25.6</v>
      </c>
      <c r="K20" s="386">
        <f>IF(ngay27!N21&lt;&gt;"",ngay27!N21,"")</f>
        <v>28</v>
      </c>
      <c r="L20" s="386">
        <f>IF(ngay28!N21&lt;&gt;"",ngay28!N21,"")</f>
        <v>28.1</v>
      </c>
      <c r="M20" s="386">
        <f>IF(ngay29!N21&lt;&gt;"",ngay29!N21,"")</f>
        <v>26.1</v>
      </c>
      <c r="N20" s="386">
        <f>IF(ngay30!N21&lt;&gt;"",ngay30!N21,"")</f>
        <v>26.8</v>
      </c>
      <c r="O20" s="387">
        <f>IF(ngay31!N21&lt;&gt;"",ngay31!N21,"")</f>
        <v>27.5</v>
      </c>
      <c r="P20" s="341">
        <f t="shared" si="5"/>
        <v>25.1</v>
      </c>
      <c r="Q20" s="340">
        <f t="shared" si="6"/>
        <v>25.6</v>
      </c>
      <c r="R20" s="342">
        <f t="shared" si="2"/>
        <v>26.445454545454542</v>
      </c>
    </row>
    <row r="21" spans="1:18" ht="15" customHeight="1">
      <c r="A21" s="331">
        <v>19</v>
      </c>
      <c r="B21" s="501"/>
      <c r="C21" s="325" t="s">
        <v>128</v>
      </c>
      <c r="D21" s="381" t="s">
        <v>119</v>
      </c>
      <c r="E21" s="385">
        <f>IF(ngay21!N22&lt;&gt;"",ngay21!N22,"")</f>
        <v>24</v>
      </c>
      <c r="F21" s="386">
        <f>IF(ngay22!N22&lt;&gt;"",ngay22!N22,"")</f>
        <v>26.5</v>
      </c>
      <c r="G21" s="386">
        <f>IF(ngay23!N22&lt;&gt;"",ngay23!N22,"")</f>
        <v>27</v>
      </c>
      <c r="H21" s="386">
        <f>IF(ngay24!N22&lt;&gt;"",ngay24!N22,"")</f>
        <v>27.2</v>
      </c>
      <c r="I21" s="386">
        <f>IF(ngay25!N22&lt;&gt;"",ngay25!N22,"")</f>
        <v>27</v>
      </c>
      <c r="J21" s="386">
        <f>IF(ngay26!N22&lt;&gt;"",ngay26!N22,"")</f>
        <v>27.1</v>
      </c>
      <c r="K21" s="386">
        <f>IF(ngay27!N22&lt;&gt;"",ngay27!N22,"")</f>
        <v>28.2</v>
      </c>
      <c r="L21" s="386">
        <f>IF(ngay28!N22&lt;&gt;"",ngay28!N22,"")</f>
        <v>30.3</v>
      </c>
      <c r="M21" s="386">
        <f>IF(ngay29!N22&lt;&gt;"",ngay29!N22,"")</f>
        <v>28.3</v>
      </c>
      <c r="N21" s="386">
        <f>IF(ngay30!N22&lt;&gt;"",ngay30!N22,"")</f>
        <v>28.6</v>
      </c>
      <c r="O21" s="387">
        <f>IF(ngay31!N22&lt;&gt;"",ngay31!N22,"")</f>
        <v>28.7</v>
      </c>
      <c r="P21" s="341">
        <f t="shared" si="5"/>
        <v>24</v>
      </c>
      <c r="Q21" s="340">
        <f t="shared" si="6"/>
        <v>27.1</v>
      </c>
      <c r="R21" s="342">
        <f t="shared" si="2"/>
        <v>27.536363636363635</v>
      </c>
    </row>
    <row r="22" spans="1:18" ht="15" customHeight="1">
      <c r="A22" s="324">
        <v>20</v>
      </c>
      <c r="B22" s="501"/>
      <c r="C22" s="325" t="s">
        <v>157</v>
      </c>
      <c r="D22" s="381" t="s">
        <v>105</v>
      </c>
      <c r="E22" s="385">
        <f>IF(ngay21!N23&lt;&gt;"",ngay21!N23,"")</f>
        <v>26</v>
      </c>
      <c r="F22" s="386">
        <f>IF(ngay22!N23&lt;&gt;"",ngay22!N23,"")</f>
        <v>25.9</v>
      </c>
      <c r="G22" s="386">
        <f>IF(ngay23!N23&lt;&gt;"",ngay23!N23,"")</f>
        <v>25.2</v>
      </c>
      <c r="H22" s="386">
        <f>IF(ngay24!N23&lt;&gt;"",ngay24!N23,"")</f>
        <v>25.6</v>
      </c>
      <c r="I22" s="386">
        <f>IF(ngay25!N23&lt;&gt;"",ngay25!N23,"")</f>
        <v>25.4</v>
      </c>
      <c r="J22" s="386">
        <f>IF(ngay26!N23&lt;&gt;"",ngay26!N23,"")</f>
        <v>25.9</v>
      </c>
      <c r="K22" s="386">
        <f>IF(ngay27!N23&lt;&gt;"",ngay27!N23,"")</f>
        <v>26.9</v>
      </c>
      <c r="L22" s="386">
        <f>IF(ngay28!N23&lt;&gt;"",ngay28!N23,"")</f>
        <v>28.3</v>
      </c>
      <c r="M22" s="386">
        <f>IF(ngay29!N23&lt;&gt;"",ngay29!N23,"")</f>
        <v>27.2</v>
      </c>
      <c r="N22" s="386">
        <f>IF(ngay30!N23&lt;&gt;"",ngay30!N23,"")</f>
        <v>27.1</v>
      </c>
      <c r="O22" s="387">
        <f>IF(ngay31!N23&lt;&gt;"",ngay31!N23,"")</f>
        <v>26.7</v>
      </c>
      <c r="P22" s="341">
        <f t="shared" si="5"/>
        <v>25.2</v>
      </c>
      <c r="Q22" s="340">
        <f t="shared" si="6"/>
        <v>25.9</v>
      </c>
      <c r="R22" s="342">
        <f t="shared" si="2"/>
        <v>26.381818181818179</v>
      </c>
    </row>
    <row r="23" spans="1:18" ht="15" customHeight="1">
      <c r="A23" s="331">
        <v>21</v>
      </c>
      <c r="B23" s="501"/>
      <c r="C23" s="325" t="s">
        <v>191</v>
      </c>
      <c r="D23" s="381" t="s">
        <v>203</v>
      </c>
      <c r="E23" s="385">
        <f>IF(ngay21!N24&lt;&gt;"",ngay21!N24,"")</f>
        <v>27.4</v>
      </c>
      <c r="F23" s="386">
        <f>IF(ngay22!N24&lt;&gt;"",ngay22!N24,"")</f>
        <v>28.6</v>
      </c>
      <c r="G23" s="386">
        <f>IF(ngay23!N24&lt;&gt;"",ngay23!N24,"")</f>
        <v>27.9</v>
      </c>
      <c r="H23" s="386">
        <f>IF(ngay24!N24&lt;&gt;"",ngay24!N24,"")</f>
        <v>28.5</v>
      </c>
      <c r="I23" s="386">
        <f>IF(ngay25!N24&lt;&gt;"",ngay25!N24,"")</f>
        <v>27.9</v>
      </c>
      <c r="J23" s="386">
        <f>IF(ngay26!N24&lt;&gt;"",ngay26!N24,"")</f>
        <v>27.8</v>
      </c>
      <c r="K23" s="386">
        <f>IF(ngay27!N24&lt;&gt;"",ngay27!N24,"")</f>
        <v>29.6</v>
      </c>
      <c r="L23" s="386">
        <f>IF(ngay28!N24&lt;&gt;"",ngay28!N24,"")</f>
        <v>26</v>
      </c>
      <c r="M23" s="386">
        <f>IF(ngay29!N24&lt;&gt;"",ngay29!N24,"")</f>
        <v>29.3</v>
      </c>
      <c r="N23" s="386">
        <f>IF(ngay30!N24&lt;&gt;"",ngay30!N24,"")</f>
        <v>29.8</v>
      </c>
      <c r="O23" s="387">
        <f>IF(ngay31!N24&lt;&gt;"",ngay31!N24,"")</f>
        <v>29.5</v>
      </c>
      <c r="P23" s="341">
        <f t="shared" si="5"/>
        <v>27.4</v>
      </c>
      <c r="Q23" s="340">
        <f t="shared" si="6"/>
        <v>26</v>
      </c>
      <c r="R23" s="342">
        <f t="shared" si="2"/>
        <v>28.390909090909091</v>
      </c>
    </row>
    <row r="24" spans="1:18" ht="15" customHeight="1">
      <c r="A24" s="324">
        <v>22</v>
      </c>
      <c r="B24" s="502"/>
      <c r="C24" s="343" t="s">
        <v>129</v>
      </c>
      <c r="D24" s="400" t="s">
        <v>104</v>
      </c>
      <c r="E24" s="394">
        <f>IF(ngay21!N25&lt;&gt;"",ngay21!N25,"")</f>
        <v>27</v>
      </c>
      <c r="F24" s="395">
        <f>IF(ngay22!N25&lt;&gt;"",ngay22!N25,"")</f>
        <v>26.9</v>
      </c>
      <c r="G24" s="395">
        <f>IF(ngay23!N25&lt;&gt;"",ngay23!N25,"")</f>
        <v>26.2</v>
      </c>
      <c r="H24" s="395">
        <f>IF(ngay24!N25&lt;&gt;"",ngay24!N25,"")</f>
        <v>26.9</v>
      </c>
      <c r="I24" s="395">
        <f>IF(ngay25!N25&lt;&gt;"",ngay25!N25,"")</f>
        <v>26.5</v>
      </c>
      <c r="J24" s="395">
        <f>IF(ngay26!N25&lt;&gt;"",ngay26!N25,"")</f>
        <v>27.1</v>
      </c>
      <c r="K24" s="395">
        <f>IF(ngay27!N25&lt;&gt;"",ngay27!N25,"")</f>
        <v>28.7</v>
      </c>
      <c r="L24" s="395">
        <f>IF(ngay28!N25&lt;&gt;"",ngay28!N25,"")</f>
        <v>28.1</v>
      </c>
      <c r="M24" s="395">
        <f>IF(ngay29!N25&lt;&gt;"",ngay29!N25,"")</f>
        <v>28.3</v>
      </c>
      <c r="N24" s="395">
        <f>IF(ngay30!N25&lt;&gt;"",ngay30!N25,"")</f>
        <v>29.3</v>
      </c>
      <c r="O24" s="396">
        <f>IF(ngay31!N25&lt;&gt;"",ngay31!N25,"")</f>
        <v>29</v>
      </c>
      <c r="P24" s="346">
        <f t="shared" si="5"/>
        <v>26.2</v>
      </c>
      <c r="Q24" s="345">
        <f t="shared" si="6"/>
        <v>27.1</v>
      </c>
      <c r="R24" s="347">
        <f t="shared" si="2"/>
        <v>27.636363636363637</v>
      </c>
    </row>
    <row r="25" spans="1:18" ht="31.5" customHeight="1">
      <c r="A25" s="363"/>
      <c r="B25" s="364"/>
      <c r="C25" s="365"/>
      <c r="D25" s="365"/>
      <c r="E25" s="366" t="s">
        <v>212</v>
      </c>
      <c r="F25" s="366"/>
      <c r="G25" s="366" t="str">
        <f>IF(COUNT(P3:P24)=0,"",INDEX(C3:P24,MATCH(MIN(P3:P24),P3:P24,0),1))</f>
        <v>Hà Tĩnh</v>
      </c>
      <c r="H25" s="366"/>
      <c r="I25" s="375"/>
      <c r="J25" s="375"/>
      <c r="K25" s="375"/>
      <c r="L25" s="375"/>
      <c r="M25" s="375"/>
      <c r="N25" s="375"/>
      <c r="O25" s="375"/>
      <c r="P25" s="369">
        <f>IF(COUNT(P3:P24)=0,"",MIN(P3:P24))</f>
        <v>24</v>
      </c>
      <c r="Q25" s="368"/>
      <c r="R25" s="368"/>
    </row>
    <row r="26" spans="1:18" ht="15" customHeight="1">
      <c r="A26" s="363"/>
      <c r="B26" s="364"/>
      <c r="C26" s="365"/>
      <c r="D26" s="365"/>
      <c r="E26" s="370"/>
      <c r="F26" s="370"/>
      <c r="G26" s="370" t="str">
        <f>IF(COUNT(Q3:Q24)=0,"",INDEX(C3:Q24,MATCH(MIN(Q3:Q24),Q3:Q24,0),1))</f>
        <v>Nga Sơn</v>
      </c>
      <c r="H26" s="370"/>
      <c r="I26" s="375"/>
      <c r="J26" s="375"/>
      <c r="K26" s="375"/>
      <c r="L26" s="375"/>
      <c r="M26" s="375"/>
      <c r="N26" s="375"/>
      <c r="O26" s="375"/>
      <c r="P26" s="369"/>
      <c r="Q26" s="369">
        <f>IF(COUNT(Q3:Q24)=0,"",MIN(Q3:Q24))</f>
        <v>24.7</v>
      </c>
      <c r="R26" s="369"/>
    </row>
    <row r="27" spans="1:18" ht="15" customHeight="1">
      <c r="A27" s="363"/>
      <c r="B27" s="364"/>
      <c r="C27" s="365"/>
      <c r="D27" s="365"/>
      <c r="E27" s="370"/>
      <c r="F27" s="370"/>
      <c r="G27" s="370" t="str">
        <f>IF(COUNT(R3:R24)=0,"",INDEX(C3:R24,MATCH(MIN(R3:R24),R3:R24,0),1))</f>
        <v>Qùy Châu</v>
      </c>
      <c r="H27" s="370"/>
      <c r="I27" s="375"/>
      <c r="J27" s="375"/>
      <c r="K27" s="375"/>
      <c r="L27" s="375"/>
      <c r="M27" s="375"/>
      <c r="N27" s="375"/>
      <c r="O27" s="375"/>
      <c r="P27" s="369"/>
      <c r="Q27" s="369"/>
      <c r="R27" s="369">
        <f>IF(COUNT(R3:R24)=0,"",MIN(R3:R24))</f>
        <v>25.572727272727267</v>
      </c>
    </row>
    <row r="28" spans="1:18" ht="15" customHeight="1">
      <c r="A28" s="363"/>
      <c r="B28" s="364"/>
      <c r="C28" s="365"/>
      <c r="D28" s="365"/>
      <c r="E28" s="366" t="s">
        <v>214</v>
      </c>
      <c r="F28" s="366"/>
      <c r="G28" s="366" t="str">
        <f>IF(COUNT(P3:P24)=0,"",INDEX(C3:P24,MATCH(MAX(P3:P24),P3:P24,0),1))</f>
        <v>Hoành Sơn</v>
      </c>
      <c r="H28" s="366"/>
      <c r="I28" s="375"/>
      <c r="J28" s="375"/>
      <c r="K28" s="375"/>
      <c r="L28" s="375"/>
      <c r="M28" s="375"/>
      <c r="N28" s="375"/>
      <c r="O28" s="375"/>
      <c r="P28" s="368">
        <f>IF(COUNT(P3:P24)=0,"",MAX(P3:P24))</f>
        <v>27.4</v>
      </c>
      <c r="Q28" s="368"/>
      <c r="R28" s="368"/>
    </row>
    <row r="29" spans="1:18" ht="15" customHeight="1">
      <c r="A29" s="363"/>
      <c r="B29" s="364"/>
      <c r="C29" s="365"/>
      <c r="D29" s="365"/>
      <c r="E29" s="370"/>
      <c r="F29" s="370"/>
      <c r="G29" s="370" t="str">
        <f>IF(COUNT(Q3:Q24)=0,"",INDEX(C3:Q24,MATCH(MAX(Q3:Q24),Q3:Q24,0),1))</f>
        <v>Sầm Sơn</v>
      </c>
      <c r="H29" s="370"/>
      <c r="I29" s="375"/>
      <c r="J29" s="375"/>
      <c r="K29" s="375"/>
      <c r="L29" s="375"/>
      <c r="M29" s="375"/>
      <c r="N29" s="375"/>
      <c r="O29" s="375"/>
      <c r="P29" s="369"/>
      <c r="Q29" s="369">
        <f>IF(COUNT(Q3:Q24)=0,"",MAX(Q3:Q24))</f>
        <v>27.2</v>
      </c>
      <c r="R29" s="369"/>
    </row>
    <row r="30" spans="1:18" ht="15" customHeight="1">
      <c r="A30" s="363"/>
      <c r="B30" s="364"/>
      <c r="C30" s="365"/>
      <c r="D30" s="365"/>
      <c r="E30" s="370"/>
      <c r="F30" s="370"/>
      <c r="G30" s="370" t="str">
        <f>IF(COUNT(R3:R24)=0,"",INDEX(C3:R24,MATCH(MAX(R3:R24),R3:R24,0),1))</f>
        <v>Hoành Sơn</v>
      </c>
      <c r="H30" s="370"/>
      <c r="I30" s="375"/>
      <c r="J30" s="375"/>
      <c r="K30" s="375"/>
      <c r="L30" s="375"/>
      <c r="M30" s="375"/>
      <c r="N30" s="375"/>
      <c r="O30" s="375"/>
      <c r="P30" s="369"/>
      <c r="Q30" s="369"/>
      <c r="R30" s="369">
        <f>IF(COUNT(R3:R24)=0,"",MAX(R3:R24))</f>
        <v>28.390909090909091</v>
      </c>
    </row>
    <row r="31" spans="1:18" ht="15" customHeight="1">
      <c r="A31" s="363"/>
      <c r="B31" s="364"/>
      <c r="C31" s="365"/>
      <c r="D31" s="365"/>
      <c r="I31" s="375"/>
      <c r="J31" s="375"/>
      <c r="K31" s="375"/>
      <c r="L31" s="375"/>
      <c r="M31" s="375"/>
      <c r="N31" s="375"/>
      <c r="O31" s="375"/>
      <c r="P31" s="369"/>
      <c r="Q31" s="369"/>
      <c r="R31" s="369"/>
    </row>
    <row r="32" spans="1:18" ht="15" customHeight="1">
      <c r="A32" s="363"/>
      <c r="B32" s="364"/>
      <c r="C32" s="365"/>
      <c r="D32" s="36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69"/>
      <c r="Q32" s="369"/>
      <c r="R32" s="369"/>
    </row>
    <row r="33" spans="1:18" ht="15" customHeight="1">
      <c r="A33" s="363"/>
      <c r="B33" s="364"/>
      <c r="C33" s="365"/>
      <c r="D33" s="36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</row>
    <row r="34" spans="1:18" ht="15" customHeight="1">
      <c r="A34" s="363"/>
      <c r="B34" s="364"/>
      <c r="C34" s="365"/>
      <c r="D34" s="36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</row>
    <row r="35" spans="1:18" ht="15" customHeight="1">
      <c r="A35" s="363"/>
      <c r="B35" s="364"/>
      <c r="C35" s="365"/>
      <c r="D35" s="36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</row>
    <row r="36" spans="1:18" ht="15" customHeight="1">
      <c r="A36" s="363"/>
      <c r="B36" s="364"/>
      <c r="C36" s="365"/>
      <c r="D36" s="36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</row>
    <row r="37" spans="1:18" ht="15" customHeight="1">
      <c r="A37" s="363"/>
      <c r="B37" s="364"/>
      <c r="C37" s="365"/>
      <c r="D37" s="36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</row>
    <row r="38" spans="1:18" ht="15" customHeight="1">
      <c r="A38" s="363"/>
      <c r="B38" s="364"/>
      <c r="C38" s="365"/>
      <c r="D38" s="36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18" ht="15" customHeight="1">
      <c r="A39" s="363"/>
      <c r="B39" s="364"/>
      <c r="C39" s="365"/>
      <c r="D39" s="36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18" ht="15" customHeight="1">
      <c r="A40" s="363"/>
      <c r="B40" s="364"/>
      <c r="C40" s="365"/>
      <c r="D40" s="36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18" ht="15" customHeight="1">
      <c r="A41" s="363"/>
      <c r="B41" s="364"/>
      <c r="C41" s="365"/>
      <c r="D41" s="36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18" ht="15" customHeight="1">
      <c r="A42" s="363"/>
      <c r="B42" s="364"/>
      <c r="C42" s="365"/>
      <c r="D42" s="36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</row>
    <row r="43" spans="1:18" ht="15" customHeight="1">
      <c r="A43" s="363"/>
      <c r="B43" s="364"/>
      <c r="C43" s="365"/>
      <c r="D43" s="36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</row>
    <row r="44" spans="1:18" ht="15" customHeight="1">
      <c r="A44" s="363"/>
      <c r="B44" s="364"/>
      <c r="C44" s="365"/>
      <c r="D44" s="36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</row>
    <row r="45" spans="1:18" ht="15" customHeight="1">
      <c r="A45" s="363"/>
      <c r="B45" s="364"/>
      <c r="C45" s="365"/>
      <c r="D45" s="36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</row>
    <row r="46" spans="1:18" ht="15" customHeight="1">
      <c r="A46" s="363"/>
      <c r="B46" s="364"/>
      <c r="C46" s="365"/>
      <c r="D46" s="36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</row>
    <row r="47" spans="1:18" ht="15" customHeight="1">
      <c r="A47" s="363"/>
      <c r="B47" s="364"/>
      <c r="C47" s="365"/>
      <c r="D47" s="36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</row>
    <row r="48" spans="1:18" ht="15" customHeight="1">
      <c r="A48" s="363"/>
      <c r="B48" s="364"/>
      <c r="C48" s="365"/>
      <c r="D48" s="36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</row>
    <row r="49" spans="1:18" ht="15" customHeight="1">
      <c r="A49" s="363"/>
      <c r="B49" s="364"/>
      <c r="C49" s="365"/>
      <c r="D49" s="36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</row>
    <row r="50" spans="1:18" ht="15" customHeight="1">
      <c r="A50" s="363"/>
      <c r="B50" s="364"/>
      <c r="C50" s="365"/>
      <c r="D50" s="36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</row>
    <row r="51" spans="1:18" ht="15" customHeight="1">
      <c r="A51" s="363"/>
      <c r="B51" s="364"/>
      <c r="C51" s="365"/>
      <c r="D51" s="36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</row>
    <row r="52" spans="1:18" ht="15" customHeight="1">
      <c r="A52" s="363"/>
      <c r="B52" s="364"/>
      <c r="C52" s="365"/>
      <c r="D52" s="36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</row>
    <row r="53" spans="1:18" ht="15" customHeight="1">
      <c r="A53" s="363"/>
      <c r="B53" s="364"/>
      <c r="C53" s="365"/>
      <c r="D53" s="36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18" ht="15" customHeight="1">
      <c r="A54" s="363"/>
      <c r="B54" s="364"/>
      <c r="C54" s="365"/>
      <c r="D54" s="36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18" ht="15" customHeight="1">
      <c r="A55" s="363"/>
      <c r="B55" s="364"/>
      <c r="C55" s="365"/>
      <c r="D55" s="36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</row>
    <row r="56" spans="1:18" ht="15" customHeight="1">
      <c r="A56" s="363"/>
      <c r="B56" s="364"/>
      <c r="C56" s="365"/>
      <c r="D56" s="36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18" ht="15" customHeight="1">
      <c r="A57" s="363"/>
      <c r="B57" s="364"/>
      <c r="C57" s="365"/>
      <c r="D57" s="36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18" ht="15" customHeight="1">
      <c r="A58" s="363"/>
      <c r="B58" s="364"/>
      <c r="C58" s="365"/>
      <c r="D58" s="36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</row>
    <row r="59" spans="1:18" ht="15" customHeight="1">
      <c r="A59" s="363"/>
      <c r="B59" s="364"/>
      <c r="C59" s="365"/>
      <c r="D59" s="36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18" ht="15" customHeight="1">
      <c r="A60" s="363"/>
      <c r="B60" s="364"/>
      <c r="C60" s="365"/>
      <c r="D60" s="36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18" ht="15" customHeight="1">
      <c r="A61" s="363"/>
      <c r="B61" s="364"/>
      <c r="C61" s="365"/>
      <c r="D61" s="36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18" ht="15" customHeight="1">
      <c r="A62" s="363"/>
      <c r="B62" s="364"/>
      <c r="C62" s="365"/>
      <c r="D62" s="36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18" ht="15" customHeight="1">
      <c r="A63" s="363"/>
      <c r="B63" s="364"/>
      <c r="C63" s="365"/>
      <c r="D63" s="36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</row>
    <row r="64" spans="1:18" ht="15" customHeight="1">
      <c r="A64" s="363"/>
      <c r="B64" s="364"/>
      <c r="C64" s="365"/>
      <c r="D64" s="36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</row>
    <row r="65" spans="1:18" ht="15" customHeight="1">
      <c r="A65" s="363"/>
      <c r="B65" s="364"/>
      <c r="C65" s="365"/>
      <c r="D65" s="36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</row>
    <row r="66" spans="1:18" ht="15" customHeight="1">
      <c r="A66" s="363"/>
      <c r="B66" s="364"/>
      <c r="C66" s="365"/>
      <c r="D66" s="36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</row>
    <row r="67" spans="1:18" ht="15" customHeight="1">
      <c r="A67" s="363"/>
      <c r="B67" s="364"/>
      <c r="C67" s="365"/>
      <c r="D67" s="36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</row>
    <row r="68" spans="1:18" ht="15" customHeight="1">
      <c r="A68" s="363"/>
      <c r="B68" s="364"/>
      <c r="C68" s="365"/>
      <c r="D68" s="36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</row>
    <row r="69" spans="1:18" ht="15" customHeight="1">
      <c r="A69" s="363"/>
      <c r="B69" s="364"/>
      <c r="C69" s="365"/>
      <c r="D69" s="36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</row>
    <row r="70" spans="1:18" ht="15" customHeight="1">
      <c r="A70" s="363"/>
      <c r="B70" s="364"/>
      <c r="C70" s="365"/>
      <c r="D70" s="36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</row>
    <row r="71" spans="1:18" ht="15" customHeight="1">
      <c r="A71" s="363"/>
      <c r="B71" s="364"/>
      <c r="C71" s="365"/>
      <c r="D71" s="36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</row>
    <row r="72" spans="1:18" ht="15" customHeight="1">
      <c r="A72" s="363"/>
      <c r="B72" s="364"/>
      <c r="C72" s="365"/>
      <c r="D72" s="36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</row>
    <row r="73" spans="1:18" ht="15" customHeight="1">
      <c r="A73" s="363"/>
      <c r="B73" s="364"/>
      <c r="C73" s="365"/>
      <c r="D73" s="36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</row>
    <row r="74" spans="1:18" ht="15" customHeight="1">
      <c r="A74" s="363"/>
      <c r="B74" s="364"/>
      <c r="C74" s="365"/>
      <c r="D74" s="36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</row>
    <row r="75" spans="1:18" ht="15" customHeight="1">
      <c r="A75" s="363"/>
      <c r="B75" s="364"/>
      <c r="C75" s="365"/>
      <c r="D75" s="36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</row>
    <row r="76" spans="1:18" ht="15" customHeight="1">
      <c r="A76" s="363"/>
      <c r="B76" s="364"/>
      <c r="C76" s="365"/>
      <c r="D76" s="36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</row>
    <row r="77" spans="1:18" ht="15" customHeight="1">
      <c r="A77" s="363"/>
      <c r="B77" s="364"/>
      <c r="C77" s="365"/>
      <c r="D77" s="36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</row>
    <row r="78" spans="1:18" ht="15" customHeight="1">
      <c r="A78" s="363"/>
      <c r="B78" s="364"/>
      <c r="C78" s="365"/>
      <c r="D78" s="36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</row>
    <row r="79" spans="1:18" ht="15" customHeight="1">
      <c r="A79" s="363"/>
      <c r="B79" s="364"/>
      <c r="C79" s="365"/>
      <c r="D79" s="36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</row>
    <row r="80" spans="1:18" ht="15" customHeight="1">
      <c r="B80" s="364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</row>
    <row r="81" spans="2:18" ht="15" customHeight="1">
      <c r="B81" s="364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</row>
    <row r="82" spans="2:18" ht="15" customHeight="1">
      <c r="B82" s="364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</row>
    <row r="83" spans="2:18" ht="15" customHeight="1">
      <c r="B83" s="364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</row>
    <row r="84" spans="2:18" ht="15" customHeight="1">
      <c r="B84" s="364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</row>
    <row r="85" spans="2:18" ht="15" customHeight="1">
      <c r="B85" s="364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</row>
    <row r="86" spans="2:18" ht="15" customHeight="1">
      <c r="B86" s="36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</row>
    <row r="87" spans="2:18" ht="15" customHeight="1">
      <c r="B87" s="364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</row>
    <row r="88" spans="2:18" ht="15" customHeight="1">
      <c r="B88" s="364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</row>
    <row r="89" spans="2:18" ht="15" customHeight="1">
      <c r="B89" s="364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</row>
    <row r="90" spans="2:18" ht="15" customHeight="1">
      <c r="B90" s="364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</row>
    <row r="91" spans="2:18" ht="15" customHeight="1">
      <c r="B91" s="36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</row>
    <row r="92" spans="2:18" ht="15" customHeight="1">
      <c r="B92" s="364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</row>
    <row r="93" spans="2:18" ht="15" customHeight="1">
      <c r="B93" s="364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</row>
    <row r="94" spans="2:18" ht="15" customHeight="1">
      <c r="B94" s="364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</row>
    <row r="95" spans="2:18" ht="15" customHeight="1">
      <c r="B95" s="364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</row>
    <row r="96" spans="2:18" ht="15" customHeight="1">
      <c r="B96" s="364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</row>
    <row r="97" spans="2:18" ht="15" customHeight="1">
      <c r="B97" s="364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</row>
    <row r="98" spans="2:18" ht="15" customHeight="1">
      <c r="B98" s="364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</row>
    <row r="99" spans="2:18" ht="15" customHeight="1">
      <c r="B99" s="364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</row>
    <row r="100" spans="2:18" ht="15" customHeight="1">
      <c r="B100" s="364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</row>
    <row r="101" spans="2:18" ht="15" customHeight="1">
      <c r="B101" s="364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</row>
    <row r="102" spans="2:18" ht="15" customHeight="1"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</row>
    <row r="103" spans="2:18" ht="15" customHeight="1"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</row>
    <row r="104" spans="2:18" ht="15" customHeight="1"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</row>
    <row r="105" spans="2:18" ht="15" customHeight="1"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</row>
    <row r="106" spans="2:18" ht="15" customHeight="1"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</row>
    <row r="107" spans="2:18" ht="15" customHeight="1"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</row>
    <row r="108" spans="2:18" ht="15" customHeight="1"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</row>
    <row r="109" spans="2:18" ht="15" customHeight="1"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</row>
    <row r="110" spans="2:18" ht="15" customHeight="1"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</row>
    <row r="111" spans="2:18" ht="15" customHeight="1"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</row>
    <row r="112" spans="2:18" ht="15" customHeight="1"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</row>
    <row r="113" spans="5:18" ht="15" customHeight="1"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</row>
    <row r="114" spans="5:18" ht="15" customHeight="1"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</row>
    <row r="115" spans="5:18" ht="15" customHeight="1"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</row>
    <row r="116" spans="5:18" ht="15" customHeight="1"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</row>
    <row r="117" spans="5:18" ht="15" customHeight="1"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</row>
    <row r="118" spans="5:18" ht="15" customHeight="1"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</row>
    <row r="119" spans="5:18" ht="15" customHeight="1"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</row>
    <row r="120" spans="5:18" ht="15" customHeight="1"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</row>
    <row r="121" spans="5:18" ht="15" customHeight="1"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</row>
    <row r="122" spans="5:18" ht="15" customHeight="1"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</row>
    <row r="123" spans="5:18" ht="15" customHeight="1"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</row>
    <row r="124" spans="5:18" ht="15" customHeight="1"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</row>
    <row r="125" spans="5:18" ht="15" customHeight="1"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</row>
    <row r="126" spans="5:18" ht="15" customHeight="1"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</row>
    <row r="127" spans="5:18" ht="15" customHeight="1"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</row>
    <row r="128" spans="5:18" ht="15" customHeight="1"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</row>
    <row r="129" spans="5:18" ht="15" customHeight="1"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</row>
    <row r="130" spans="5:18" ht="15" customHeight="1"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</row>
    <row r="131" spans="5:18" ht="15" customHeight="1"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</row>
    <row r="132" spans="5:18" ht="15" customHeight="1"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</row>
    <row r="133" spans="5:18" ht="15" customHeight="1"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</row>
    <row r="134" spans="5:18" ht="15" customHeight="1"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</row>
    <row r="135" spans="5:18" ht="15" customHeight="1"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</row>
    <row r="136" spans="5:18" ht="15" customHeight="1"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</row>
    <row r="137" spans="5:18" ht="15" customHeight="1"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</row>
    <row r="138" spans="5:18" ht="15" customHeight="1"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</row>
    <row r="139" spans="5:18" ht="15" customHeight="1"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</row>
    <row r="140" spans="5:18" ht="15" customHeight="1"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</row>
    <row r="141" spans="5:18" ht="15" customHeight="1"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</row>
    <row r="142" spans="5:18" ht="15" customHeight="1"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</row>
    <row r="143" spans="5:18" ht="15" customHeight="1"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</row>
    <row r="144" spans="5:18" ht="15" customHeight="1"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</row>
    <row r="145" spans="5:18" ht="15" customHeight="1"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</row>
    <row r="146" spans="5:18" ht="15" customHeight="1"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</row>
    <row r="147" spans="5:18" ht="15" customHeight="1"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</row>
    <row r="148" spans="5:18" ht="15" customHeight="1"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</row>
    <row r="149" spans="5:18" ht="15" customHeight="1"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</row>
    <row r="150" spans="5:18" ht="15" customHeight="1"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</row>
    <row r="151" spans="5:18" ht="15" customHeight="1"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</row>
    <row r="152" spans="5:18" ht="15" customHeight="1"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</row>
    <row r="153" spans="5:18" ht="15" customHeight="1"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</row>
    <row r="154" spans="5:18" ht="15" customHeight="1"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</row>
    <row r="155" spans="5:18" ht="15" customHeight="1"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</row>
    <row r="156" spans="5:18" ht="15" customHeight="1"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</row>
    <row r="157" spans="5:18" ht="15" customHeight="1"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</row>
    <row r="158" spans="5:18" ht="15" customHeight="1"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</row>
    <row r="159" spans="5:18" ht="15" customHeight="1"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</row>
    <row r="160" spans="5:18" ht="15" customHeight="1"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</row>
    <row r="161" spans="5:18" ht="15" customHeight="1"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</row>
    <row r="162" spans="5:18" ht="15" customHeight="1"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</row>
    <row r="163" spans="5:18" ht="15" customHeight="1"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</row>
    <row r="164" spans="5:18" ht="15" customHeight="1"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</row>
    <row r="165" spans="5:18" ht="15" customHeight="1"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</row>
    <row r="166" spans="5:18" ht="15" customHeight="1"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</row>
    <row r="167" spans="5:18" ht="15" customHeight="1"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</row>
    <row r="168" spans="5:18" ht="15" customHeight="1"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</row>
    <row r="169" spans="5:18" ht="15" customHeight="1"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</row>
    <row r="170" spans="5:18" ht="15" customHeight="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</row>
    <row r="171" spans="5:18" ht="15" customHeight="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</row>
    <row r="172" spans="5:18" ht="15" customHeight="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</row>
    <row r="173" spans="5:18" ht="15" customHeight="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</row>
    <row r="174" spans="5:18" ht="15" customHeight="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</row>
    <row r="175" spans="5:18" ht="15" customHeight="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</row>
    <row r="176" spans="5:18" ht="15" customHeight="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</row>
    <row r="177" spans="5:18" ht="15" customHeight="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</row>
    <row r="178" spans="5:18" ht="15" customHeight="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</row>
    <row r="179" spans="5:18" ht="15" customHeight="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</row>
    <row r="180" spans="5:18" ht="15" customHeight="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</row>
    <row r="181" spans="5:18" ht="15" customHeight="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</row>
    <row r="182" spans="5:18" ht="15" customHeight="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</row>
    <row r="183" spans="5:18" ht="15" customHeight="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</row>
    <row r="184" spans="5:18" ht="15" customHeight="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</row>
    <row r="185" spans="5:18" ht="15" customHeight="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</row>
    <row r="186" spans="5:18" ht="15" customHeight="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</row>
    <row r="187" spans="5:18" ht="15" customHeight="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</row>
    <row r="188" spans="5:18" ht="15" customHeight="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</row>
    <row r="189" spans="5:18" ht="15" customHeight="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</row>
    <row r="190" spans="5:18" ht="15" customHeight="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</row>
    <row r="191" spans="5:18" ht="15" customHeight="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</row>
    <row r="192" spans="5:18" ht="15" customHeight="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</row>
    <row r="193" spans="5:18" ht="15" customHeight="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</row>
    <row r="194" spans="5:18" ht="15" customHeight="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</row>
    <row r="195" spans="5:18" ht="15" customHeight="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</row>
    <row r="196" spans="5:18" ht="15" customHeight="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</row>
    <row r="197" spans="5:18" ht="15" customHeight="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</row>
    <row r="198" spans="5:18" ht="15" customHeight="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</row>
    <row r="199" spans="5:18" ht="15" customHeight="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</row>
    <row r="200" spans="5:18" ht="15" customHeight="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</row>
    <row r="201" spans="5:18" ht="15" customHeight="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</row>
    <row r="202" spans="5:18" ht="15" customHeight="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</row>
    <row r="203" spans="5:18" ht="15" customHeight="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</row>
    <row r="204" spans="5:18" ht="15" customHeight="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</row>
    <row r="205" spans="5:18" ht="15" customHeight="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</row>
    <row r="206" spans="5:18" ht="15" customHeight="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</row>
    <row r="207" spans="5:18" ht="15" customHeight="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</row>
    <row r="208" spans="5:18" ht="15" customHeight="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</row>
    <row r="209" spans="5:18" ht="15" customHeight="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</row>
    <row r="210" spans="5:18" ht="15" customHeight="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</row>
    <row r="211" spans="5:18" ht="15" customHeight="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</row>
    <row r="212" spans="5:18" ht="15" customHeight="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</row>
    <row r="213" spans="5:18" ht="15" customHeight="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</row>
    <row r="214" spans="5:18" ht="15" customHeight="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</row>
    <row r="215" spans="5:18" ht="15" customHeight="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</row>
    <row r="216" spans="5:18" ht="15" customHeight="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</row>
    <row r="217" spans="5:18" ht="15" customHeight="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</row>
  </sheetData>
  <mergeCells count="4">
    <mergeCell ref="B20:B24"/>
    <mergeCell ref="B3:B9"/>
    <mergeCell ref="B11:B19"/>
    <mergeCell ref="A1:R1"/>
  </mergeCells>
  <pageMargins left="0.76" right="0.26" top="0.51" bottom="0.43" header="0.25" footer="0.19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217"/>
  <sheetViews>
    <sheetView showGridLines="0" tabSelected="1" workbookViewId="0">
      <pane xSplit="4" ySplit="2" topLeftCell="E15" activePane="bottomRight" state="frozen"/>
      <selection activeCell="I38" sqref="I38"/>
      <selection pane="topRight" activeCell="I38" sqref="I38"/>
      <selection pane="bottomLeft" activeCell="I38" sqref="I38"/>
      <selection pane="bottomRight" activeCell="R24" sqref="R24"/>
    </sheetView>
  </sheetViews>
  <sheetFormatPr defaultRowHeight="12.75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18" width="6.83203125" style="314" customWidth="1"/>
    <col min="19" max="256" width="9.3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74" width="6.83203125" style="314" customWidth="1"/>
    <col min="275" max="512" width="9.3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30" width="6.83203125" style="314" customWidth="1"/>
    <col min="531" max="768" width="9.3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86" width="6.83203125" style="314" customWidth="1"/>
    <col min="787" max="1024" width="9.3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42" width="6.83203125" style="314" customWidth="1"/>
    <col min="1043" max="1280" width="9.3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98" width="6.83203125" style="314" customWidth="1"/>
    <col min="1299" max="1536" width="9.3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54" width="6.83203125" style="314" customWidth="1"/>
    <col min="1555" max="1792" width="9.3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10" width="6.83203125" style="314" customWidth="1"/>
    <col min="1811" max="2048" width="9.3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66" width="6.83203125" style="314" customWidth="1"/>
    <col min="2067" max="2304" width="9.3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22" width="6.83203125" style="314" customWidth="1"/>
    <col min="2323" max="2560" width="9.3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78" width="6.83203125" style="314" customWidth="1"/>
    <col min="2579" max="2816" width="9.3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34" width="6.83203125" style="314" customWidth="1"/>
    <col min="2835" max="3072" width="9.3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90" width="6.83203125" style="314" customWidth="1"/>
    <col min="3091" max="3328" width="9.3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46" width="6.83203125" style="314" customWidth="1"/>
    <col min="3347" max="3584" width="9.3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602" width="6.83203125" style="314" customWidth="1"/>
    <col min="3603" max="3840" width="9.3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58" width="6.83203125" style="314" customWidth="1"/>
    <col min="3859" max="4096" width="9.3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14" width="6.83203125" style="314" customWidth="1"/>
    <col min="4115" max="4352" width="9.3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70" width="6.83203125" style="314" customWidth="1"/>
    <col min="4371" max="4608" width="9.3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26" width="6.83203125" style="314" customWidth="1"/>
    <col min="4627" max="4864" width="9.3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82" width="6.83203125" style="314" customWidth="1"/>
    <col min="4883" max="5120" width="9.3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38" width="6.83203125" style="314" customWidth="1"/>
    <col min="5139" max="5376" width="9.3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94" width="6.83203125" style="314" customWidth="1"/>
    <col min="5395" max="5632" width="9.3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50" width="6.83203125" style="314" customWidth="1"/>
    <col min="5651" max="5888" width="9.3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906" width="6.83203125" style="314" customWidth="1"/>
    <col min="5907" max="6144" width="9.3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62" width="6.83203125" style="314" customWidth="1"/>
    <col min="6163" max="6400" width="9.3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18" width="6.83203125" style="314" customWidth="1"/>
    <col min="6419" max="6656" width="9.3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74" width="6.83203125" style="314" customWidth="1"/>
    <col min="6675" max="6912" width="9.3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30" width="6.83203125" style="314" customWidth="1"/>
    <col min="6931" max="7168" width="9.3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86" width="6.83203125" style="314" customWidth="1"/>
    <col min="7187" max="7424" width="9.3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42" width="6.83203125" style="314" customWidth="1"/>
    <col min="7443" max="7680" width="9.3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98" width="6.83203125" style="314" customWidth="1"/>
    <col min="7699" max="7936" width="9.3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54" width="6.83203125" style="314" customWidth="1"/>
    <col min="7955" max="8192" width="9.3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10" width="6.83203125" style="314" customWidth="1"/>
    <col min="8211" max="8448" width="9.3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66" width="6.83203125" style="314" customWidth="1"/>
    <col min="8467" max="8704" width="9.3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22" width="6.83203125" style="314" customWidth="1"/>
    <col min="8723" max="8960" width="9.3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78" width="6.83203125" style="314" customWidth="1"/>
    <col min="8979" max="9216" width="9.3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34" width="6.83203125" style="314" customWidth="1"/>
    <col min="9235" max="9472" width="9.3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90" width="6.83203125" style="314" customWidth="1"/>
    <col min="9491" max="9728" width="9.3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46" width="6.83203125" style="314" customWidth="1"/>
    <col min="9747" max="9984" width="9.3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10002" width="6.83203125" style="314" customWidth="1"/>
    <col min="10003" max="10240" width="9.3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58" width="6.83203125" style="314" customWidth="1"/>
    <col min="10259" max="10496" width="9.3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14" width="6.83203125" style="314" customWidth="1"/>
    <col min="10515" max="10752" width="9.3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70" width="6.83203125" style="314" customWidth="1"/>
    <col min="10771" max="11008" width="9.3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26" width="6.83203125" style="314" customWidth="1"/>
    <col min="11027" max="11264" width="9.3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82" width="6.83203125" style="314" customWidth="1"/>
    <col min="11283" max="11520" width="9.3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38" width="6.83203125" style="314" customWidth="1"/>
    <col min="11539" max="11776" width="9.3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94" width="6.83203125" style="314" customWidth="1"/>
    <col min="11795" max="12032" width="9.3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50" width="6.83203125" style="314" customWidth="1"/>
    <col min="12051" max="12288" width="9.3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306" width="6.83203125" style="314" customWidth="1"/>
    <col min="12307" max="12544" width="9.3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62" width="6.83203125" style="314" customWidth="1"/>
    <col min="12563" max="12800" width="9.3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18" width="6.83203125" style="314" customWidth="1"/>
    <col min="12819" max="13056" width="9.3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74" width="6.83203125" style="314" customWidth="1"/>
    <col min="13075" max="13312" width="9.3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30" width="6.83203125" style="314" customWidth="1"/>
    <col min="13331" max="13568" width="9.3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86" width="6.83203125" style="314" customWidth="1"/>
    <col min="13587" max="13824" width="9.3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42" width="6.83203125" style="314" customWidth="1"/>
    <col min="13843" max="14080" width="9.3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98" width="6.83203125" style="314" customWidth="1"/>
    <col min="14099" max="14336" width="9.3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54" width="6.83203125" style="314" customWidth="1"/>
    <col min="14355" max="14592" width="9.3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10" width="6.83203125" style="314" customWidth="1"/>
    <col min="14611" max="14848" width="9.3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66" width="6.83203125" style="314" customWidth="1"/>
    <col min="14867" max="15104" width="9.3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22" width="6.83203125" style="314" customWidth="1"/>
    <col min="15123" max="15360" width="9.3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78" width="6.83203125" style="314" customWidth="1"/>
    <col min="15379" max="15616" width="9.3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34" width="6.83203125" style="314" customWidth="1"/>
    <col min="15635" max="15872" width="9.3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90" width="6.83203125" style="314" customWidth="1"/>
    <col min="15891" max="16128" width="9.3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46" width="6.83203125" style="314" customWidth="1"/>
    <col min="16147" max="16384" width="9.33203125" style="314"/>
  </cols>
  <sheetData>
    <row r="1" spans="1:18" ht="47.25" customHeight="1" thickBot="1">
      <c r="A1" s="505" t="s">
        <v>254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</row>
    <row r="2" spans="1:18" s="371" customFormat="1" ht="39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21</v>
      </c>
      <c r="F2" s="320">
        <v>22</v>
      </c>
      <c r="G2" s="320">
        <v>23</v>
      </c>
      <c r="H2" s="320">
        <v>24</v>
      </c>
      <c r="I2" s="320">
        <v>25</v>
      </c>
      <c r="J2" s="320">
        <v>26</v>
      </c>
      <c r="K2" s="320">
        <v>27</v>
      </c>
      <c r="L2" s="320">
        <v>28</v>
      </c>
      <c r="M2" s="320">
        <v>29</v>
      </c>
      <c r="N2" s="320">
        <v>30</v>
      </c>
      <c r="O2" s="319">
        <v>31</v>
      </c>
      <c r="P2" s="322" t="s">
        <v>230</v>
      </c>
      <c r="Q2" s="322" t="s">
        <v>231</v>
      </c>
      <c r="R2" s="323" t="s">
        <v>232</v>
      </c>
    </row>
    <row r="3" spans="1:18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IF(ngay21!O4&lt;&gt;"",ngay21!O4,"")</f>
        <v>33.5</v>
      </c>
      <c r="F3" s="383">
        <f>IF(ngay22!O4&lt;&gt;"",ngay22!O4,"")</f>
        <v>35.6</v>
      </c>
      <c r="G3" s="383">
        <f>IF(ngay23!O4&lt;&gt;"",ngay23!O4,"")</f>
        <v>36.299999999999997</v>
      </c>
      <c r="H3" s="383">
        <f>IF(ngay24!O4&lt;&gt;"",ngay24!O4,"")</f>
        <v>36.5</v>
      </c>
      <c r="I3" s="383">
        <f>IF(ngay25!O4&lt;&gt;"",ngay25!O4,"")</f>
        <v>37</v>
      </c>
      <c r="J3" s="383">
        <f>IF(ngay26!O4&lt;&gt;"",ngay26!O4,"")</f>
        <v>38.799999999999997</v>
      </c>
      <c r="K3" s="383">
        <f>IF(ngay27!O4&lt;&gt;"",ngay27!O4,"")</f>
        <v>39.5</v>
      </c>
      <c r="L3" s="383">
        <f>IF(ngay28!O4&lt;&gt;"",ngay28!O4,"")</f>
        <v>34.5</v>
      </c>
      <c r="M3" s="383">
        <f>IF(ngay29!O4&lt;&gt;"",ngay29!O4,"")</f>
        <v>34.799999999999997</v>
      </c>
      <c r="N3" s="383">
        <f>IF(ngay30!O4&lt;&gt;"",ngay30!O4,"")</f>
        <v>35.4</v>
      </c>
      <c r="O3" s="384">
        <f>IF(ngay31!O4&lt;&gt;"",ngay31!O4,"")</f>
        <v>35</v>
      </c>
      <c r="P3" s="358">
        <f t="shared" ref="P3:P12" si="0">IF(COUNT(E3:I3)=0,"",MAX(E3:I3))</f>
        <v>37</v>
      </c>
      <c r="Q3" s="357">
        <f t="shared" ref="Q3:Q12" si="1">IF(COUNT(J3:O3)=0,"",MAX(J3:O3))</f>
        <v>39.5</v>
      </c>
      <c r="R3" s="359">
        <f>IF(COUNT(E3:O3)=0,"",AVERAGE(E3:O3))</f>
        <v>36.081818181818178</v>
      </c>
    </row>
    <row r="4" spans="1:18" ht="15" customHeight="1">
      <c r="A4" s="324">
        <v>2</v>
      </c>
      <c r="B4" s="501"/>
      <c r="C4" s="325" t="s">
        <v>149</v>
      </c>
      <c r="D4" s="381" t="s">
        <v>98</v>
      </c>
      <c r="E4" s="385">
        <f>IF(ngay21!O5&lt;&gt;"",ngay21!O5,"")</f>
        <v>32.5</v>
      </c>
      <c r="F4" s="386">
        <f>IF(ngay22!O5&lt;&gt;"",ngay22!O5,"")</f>
        <v>33</v>
      </c>
      <c r="G4" s="386">
        <f>IF(ngay23!O5&lt;&gt;"",ngay23!O5,"")</f>
        <v>33.5</v>
      </c>
      <c r="H4" s="386">
        <f>IF(ngay24!O5&lt;&gt;"",ngay24!O5,"")</f>
        <v>34</v>
      </c>
      <c r="I4" s="386">
        <f>IF(ngay25!O5&lt;&gt;"",ngay25!O5,"")</f>
        <v>33.5</v>
      </c>
      <c r="J4" s="386">
        <f>IF(ngay26!O5&lt;&gt;"",ngay26!O5,"")</f>
        <v>34.6</v>
      </c>
      <c r="K4" s="386">
        <f>IF(ngay27!O5&lt;&gt;"",ngay27!O5,"")</f>
        <v>36.700000000000003</v>
      </c>
      <c r="L4" s="386">
        <f>IF(ngay28!O5&lt;&gt;"",ngay28!O5,"")</f>
        <v>32.200000000000003</v>
      </c>
      <c r="M4" s="386">
        <f>IF(ngay29!O5&lt;&gt;"",ngay29!O5,"")</f>
        <v>33.5</v>
      </c>
      <c r="N4" s="386">
        <f>IF(ngay30!O5&lt;&gt;"",ngay30!O5,"")</f>
        <v>31</v>
      </c>
      <c r="O4" s="387">
        <f>IF(ngay31!O5&lt;&gt;"",ngay31!O5,"")</f>
        <v>33.5</v>
      </c>
      <c r="P4" s="341">
        <f t="shared" si="0"/>
        <v>34</v>
      </c>
      <c r="Q4" s="340">
        <f t="shared" si="1"/>
        <v>36.700000000000003</v>
      </c>
      <c r="R4" s="342">
        <f t="shared" ref="R4:R24" si="2">IF(COUNT(E4:O4)=0,"",AVERAGE(E4:O4))</f>
        <v>33.454545454545453</v>
      </c>
    </row>
    <row r="5" spans="1:18" ht="15" customHeight="1">
      <c r="A5" s="331">
        <v>3</v>
      </c>
      <c r="B5" s="501"/>
      <c r="C5" s="325" t="s">
        <v>176</v>
      </c>
      <c r="D5" s="381" t="s">
        <v>171</v>
      </c>
      <c r="E5" s="385">
        <f>IF(ngay21!O6&lt;&gt;"",ngay21!O6,"")</f>
        <v>32.700000000000003</v>
      </c>
      <c r="F5" s="386">
        <f>IF(ngay22!O6&lt;&gt;"",ngay22!O6,"")</f>
        <v>33.799999999999997</v>
      </c>
      <c r="G5" s="386">
        <f>IF(ngay23!O6&lt;&gt;"",ngay23!O6,"")</f>
        <v>34.200000000000003</v>
      </c>
      <c r="H5" s="386">
        <f>IF(ngay24!O6&lt;&gt;"",ngay24!O6,"")</f>
        <v>34.5</v>
      </c>
      <c r="I5" s="386">
        <f>IF(ngay25!O6&lt;&gt;"",ngay25!O6,"")</f>
        <v>33.799999999999997</v>
      </c>
      <c r="J5" s="386">
        <f>IF(ngay26!O6&lt;&gt;"",ngay26!O6,"")</f>
        <v>34.299999999999997</v>
      </c>
      <c r="K5" s="386">
        <f>IF(ngay27!O6&lt;&gt;"",ngay27!O6,"")</f>
        <v>35.1</v>
      </c>
      <c r="L5" s="386">
        <f>IF(ngay28!O6&lt;&gt;"",ngay28!O6,"")</f>
        <v>34</v>
      </c>
      <c r="M5" s="386">
        <f>IF(ngay29!O6&lt;&gt;"",ngay29!O6,"")</f>
        <v>32.700000000000003</v>
      </c>
      <c r="N5" s="386">
        <f>IF(ngay30!O6&lt;&gt;"",ngay30!O6,"")</f>
        <v>33.200000000000003</v>
      </c>
      <c r="O5" s="387">
        <f>IF(ngay31!O6&lt;&gt;"",ngay31!O6,"")</f>
        <v>35</v>
      </c>
      <c r="P5" s="341">
        <f t="shared" si="0"/>
        <v>34.5</v>
      </c>
      <c r="Q5" s="340">
        <f t="shared" si="1"/>
        <v>35.1</v>
      </c>
      <c r="R5" s="342">
        <f t="shared" si="2"/>
        <v>33.93636363636363</v>
      </c>
    </row>
    <row r="6" spans="1:18" ht="15" customHeight="1">
      <c r="A6" s="324">
        <v>4</v>
      </c>
      <c r="B6" s="501"/>
      <c r="C6" s="325" t="s">
        <v>150</v>
      </c>
      <c r="D6" s="381" t="s">
        <v>130</v>
      </c>
      <c r="E6" s="385">
        <f>IF(ngay21!O7&lt;&gt;"",ngay21!O7,"")</f>
        <v>32</v>
      </c>
      <c r="F6" s="386">
        <f>IF(ngay22!O7&lt;&gt;"",ngay22!O7,"")</f>
        <v>33.200000000000003</v>
      </c>
      <c r="G6" s="386">
        <f>IF(ngay23!O7&lt;&gt;"",ngay23!O7,"")</f>
        <v>34.200000000000003</v>
      </c>
      <c r="H6" s="386">
        <f>IF(ngay24!O7&lt;&gt;"",ngay24!O7,"")</f>
        <v>34.5</v>
      </c>
      <c r="I6" s="386">
        <f>IF(ngay25!O7&lt;&gt;"",ngay25!O7,"")</f>
        <v>34.5</v>
      </c>
      <c r="J6" s="386">
        <f>IF(ngay26!O7&lt;&gt;"",ngay26!O7,"")</f>
        <v>35.6</v>
      </c>
      <c r="K6" s="386">
        <f>IF(ngay27!O7&lt;&gt;"",ngay27!O7,"")</f>
        <v>36.799999999999997</v>
      </c>
      <c r="L6" s="386">
        <f>IF(ngay28!O7&lt;&gt;"",ngay28!O7,"")</f>
        <v>33.4</v>
      </c>
      <c r="M6" s="386">
        <f>IF(ngay29!O7&lt;&gt;"",ngay29!O7,"")</f>
        <v>33</v>
      </c>
      <c r="N6" s="386">
        <f>IF(ngay30!O7&lt;&gt;"",ngay30!O7,"")</f>
        <v>32</v>
      </c>
      <c r="O6" s="387">
        <f>IF(ngay31!O7&lt;&gt;"",ngay31!O7,"")</f>
        <v>34.5</v>
      </c>
      <c r="P6" s="339">
        <f t="shared" si="0"/>
        <v>34.5</v>
      </c>
      <c r="Q6" s="340">
        <f t="shared" si="1"/>
        <v>36.799999999999997</v>
      </c>
      <c r="R6" s="342">
        <f t="shared" si="2"/>
        <v>33.972727272727269</v>
      </c>
    </row>
    <row r="7" spans="1:18" ht="15" customHeight="1">
      <c r="A7" s="331">
        <v>5</v>
      </c>
      <c r="B7" s="501"/>
      <c r="C7" s="325" t="s">
        <v>125</v>
      </c>
      <c r="D7" s="381" t="s">
        <v>115</v>
      </c>
      <c r="E7" s="385">
        <f>IF(ngay21!O8&lt;&gt;"",ngay21!O8,"")</f>
        <v>32.200000000000003</v>
      </c>
      <c r="F7" s="386">
        <f>IF(ngay22!O8&lt;&gt;"",ngay22!O8,"")</f>
        <v>33</v>
      </c>
      <c r="G7" s="386">
        <f>IF(ngay23!O8&lt;&gt;"",ngay23!O8,"")</f>
        <v>33.9</v>
      </c>
      <c r="H7" s="386">
        <f>IF(ngay24!O8&lt;&gt;"",ngay24!O8,"")</f>
        <v>34</v>
      </c>
      <c r="I7" s="386">
        <f>IF(ngay25!O8&lt;&gt;"",ngay25!O8,"")</f>
        <v>34</v>
      </c>
      <c r="J7" s="386">
        <f>IF(ngay26!O8&lt;&gt;"",ngay26!O8,"")</f>
        <v>34.1</v>
      </c>
      <c r="K7" s="386">
        <f>IF(ngay27!O8&lt;&gt;"",ngay27!O8,"")</f>
        <v>36</v>
      </c>
      <c r="L7" s="386">
        <f>IF(ngay28!O8&lt;&gt;"",ngay28!O8,"")</f>
        <v>33.5</v>
      </c>
      <c r="M7" s="386">
        <f>IF(ngay29!O8&lt;&gt;"",ngay29!O8,"")</f>
        <v>33</v>
      </c>
      <c r="N7" s="386">
        <f>IF(ngay30!O8&lt;&gt;"",ngay30!O8,"")</f>
        <v>32</v>
      </c>
      <c r="O7" s="387">
        <f>IF(ngay31!O8&lt;&gt;"",ngay31!O8,"")</f>
        <v>35.200000000000003</v>
      </c>
      <c r="P7" s="339">
        <f t="shared" si="0"/>
        <v>34</v>
      </c>
      <c r="Q7" s="340">
        <f t="shared" si="1"/>
        <v>36</v>
      </c>
      <c r="R7" s="342">
        <f t="shared" si="2"/>
        <v>33.718181818181819</v>
      </c>
    </row>
    <row r="8" spans="1:18" ht="15" customHeight="1">
      <c r="A8" s="324">
        <v>6</v>
      </c>
      <c r="B8" s="501"/>
      <c r="C8" s="330" t="s">
        <v>179</v>
      </c>
      <c r="D8" s="381" t="s">
        <v>177</v>
      </c>
      <c r="E8" s="385">
        <f>IF(ngay21!O9&lt;&gt;"",ngay21!O9,"")</f>
        <v>31.9</v>
      </c>
      <c r="F8" s="386">
        <f>IF(ngay22!O9&lt;&gt;"",ngay22!O9,"")</f>
        <v>33.299999999999997</v>
      </c>
      <c r="G8" s="386">
        <f>IF(ngay23!O9&lt;&gt;"",ngay23!O9,"")</f>
        <v>33.9</v>
      </c>
      <c r="H8" s="386">
        <f>IF(ngay24!O9&lt;&gt;"",ngay24!O9,"")</f>
        <v>35</v>
      </c>
      <c r="I8" s="386">
        <f>IF(ngay25!O9&lt;&gt;"",ngay25!O9,"")</f>
        <v>34.5</v>
      </c>
      <c r="J8" s="386">
        <f>IF(ngay26!O9&lt;&gt;"",ngay26!O9,"")</f>
        <v>36.200000000000003</v>
      </c>
      <c r="K8" s="386">
        <f>IF(ngay27!O9&lt;&gt;"",ngay27!O9,"")</f>
        <v>38.4</v>
      </c>
      <c r="L8" s="386">
        <f>IF(ngay28!O9&lt;&gt;"",ngay28!O9,"")</f>
        <v>34.6</v>
      </c>
      <c r="M8" s="386">
        <f>IF(ngay29!O9&lt;&gt;"",ngay29!O9,"")</f>
        <v>33.200000000000003</v>
      </c>
      <c r="N8" s="386">
        <f>IF(ngay30!O9&lt;&gt;"",ngay30!O9,"")</f>
        <v>33.799999999999997</v>
      </c>
      <c r="O8" s="387">
        <f>IF(ngay31!O9&lt;&gt;"",ngay31!O9,"")</f>
        <v>35.700000000000003</v>
      </c>
      <c r="P8" s="339">
        <f t="shared" si="0"/>
        <v>35</v>
      </c>
      <c r="Q8" s="340">
        <f t="shared" si="1"/>
        <v>38.4</v>
      </c>
      <c r="R8" s="342">
        <f t="shared" si="2"/>
        <v>34.590909090909093</v>
      </c>
    </row>
    <row r="9" spans="1:18" ht="15" customHeight="1">
      <c r="A9" s="331">
        <v>7</v>
      </c>
      <c r="B9" s="501"/>
      <c r="C9" s="325" t="s">
        <v>148</v>
      </c>
      <c r="D9" s="381" t="s">
        <v>97</v>
      </c>
      <c r="E9" s="385">
        <f>IF(ngay21!O10&lt;&gt;"",ngay21!O10,"")</f>
        <v>32.5</v>
      </c>
      <c r="F9" s="386">
        <f>IF(ngay22!O10&lt;&gt;"",ngay22!O10,"")</f>
        <v>33.200000000000003</v>
      </c>
      <c r="G9" s="386">
        <f>IF(ngay23!O10&lt;&gt;"",ngay23!O10,"")</f>
        <v>34.200000000000003</v>
      </c>
      <c r="H9" s="386">
        <f>IF(ngay24!O10&lt;&gt;"",ngay24!O10,"")</f>
        <v>34.200000000000003</v>
      </c>
      <c r="I9" s="386">
        <f>IF(ngay25!O10&lt;&gt;"",ngay25!O10,"")</f>
        <v>33.9</v>
      </c>
      <c r="J9" s="386">
        <f>IF(ngay26!O10&lt;&gt;"",ngay26!O10,"")</f>
        <v>35</v>
      </c>
      <c r="K9" s="386">
        <f>IF(ngay27!O10&lt;&gt;"",ngay27!O10,"")</f>
        <v>35.799999999999997</v>
      </c>
      <c r="L9" s="386">
        <f>IF(ngay28!O10&lt;&gt;"",ngay28!O10,"")</f>
        <v>35.299999999999997</v>
      </c>
      <c r="M9" s="386">
        <f>IF(ngay29!O10&lt;&gt;"",ngay29!O10,"")</f>
        <v>33.700000000000003</v>
      </c>
      <c r="N9" s="386">
        <f>IF(ngay30!O10&lt;&gt;"",ngay30!O10,"")</f>
        <v>33.200000000000003</v>
      </c>
      <c r="O9" s="387">
        <f>IF(ngay31!O10&lt;&gt;"",ngay31!O10,"")</f>
        <v>36.200000000000003</v>
      </c>
      <c r="P9" s="339">
        <f t="shared" si="0"/>
        <v>34.200000000000003</v>
      </c>
      <c r="Q9" s="340">
        <f t="shared" si="1"/>
        <v>36.200000000000003</v>
      </c>
      <c r="R9" s="342">
        <f t="shared" si="2"/>
        <v>34.290909090909089</v>
      </c>
    </row>
    <row r="10" spans="1:18" ht="15" customHeight="1">
      <c r="A10" s="324">
        <v>8</v>
      </c>
      <c r="B10" s="376"/>
      <c r="C10" s="30" t="s">
        <v>205</v>
      </c>
      <c r="D10" s="313" t="s">
        <v>206</v>
      </c>
      <c r="E10" s="385">
        <f>IF(ngay21!O11&lt;&gt;"",ngay21!O11,"")</f>
        <v>32.299999999999997</v>
      </c>
      <c r="F10" s="386">
        <f>IF(ngay22!O11&lt;&gt;"",ngay22!O11,"")</f>
        <v>33.200000000000003</v>
      </c>
      <c r="G10" s="386">
        <f>IF(ngay23!O11&lt;&gt;"",ngay23!O11,"")</f>
        <v>33.5</v>
      </c>
      <c r="H10" s="386">
        <f>IF(ngay24!O11&lt;&gt;"",ngay24!O11,"")</f>
        <v>33.700000000000003</v>
      </c>
      <c r="I10" s="386">
        <f>IF(ngay25!O11&lt;&gt;"",ngay25!O11,"")</f>
        <v>33.4</v>
      </c>
      <c r="J10" s="386">
        <f>IF(ngay26!O11&lt;&gt;"",ngay26!O11,"")</f>
        <v>34.1</v>
      </c>
      <c r="K10" s="386">
        <f>IF(ngay27!O11&lt;&gt;"",ngay27!O11,"")</f>
        <v>34.799999999999997</v>
      </c>
      <c r="L10" s="386">
        <f>IF(ngay28!O11&lt;&gt;"",ngay28!O11,"")</f>
        <v>33.9</v>
      </c>
      <c r="M10" s="386">
        <f>IF(ngay29!O11&lt;&gt;"",ngay29!O11,"")</f>
        <v>33.4</v>
      </c>
      <c r="N10" s="386">
        <f>IF(ngay30!O11&lt;&gt;"",ngay30!O11,"")</f>
        <v>32.9</v>
      </c>
      <c r="O10" s="387">
        <f>IF(ngay31!O11&lt;&gt;"",ngay31!O11,"")</f>
        <v>34</v>
      </c>
      <c r="P10" s="339">
        <f t="shared" ref="P10" si="3">IF(COUNT(E10:I10)=0,"",MAX(E10:I10))</f>
        <v>33.700000000000003</v>
      </c>
      <c r="Q10" s="340">
        <f t="shared" ref="Q10" si="4">IF(COUNT(J10:O10)=0,"",MAX(J10:O10))</f>
        <v>34.799999999999997</v>
      </c>
      <c r="R10" s="342">
        <f t="shared" si="2"/>
        <v>33.563636363636355</v>
      </c>
    </row>
    <row r="11" spans="1:18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468">
        <f>IF(ngay21!O12&lt;&gt;"",ngay21!O12,"")</f>
        <v>32</v>
      </c>
      <c r="F11" s="469">
        <f>IF(ngay22!O12&lt;&gt;"",ngay22!O12,"")</f>
        <v>34.6</v>
      </c>
      <c r="G11" s="469">
        <f>IF(ngay23!O12&lt;&gt;"",ngay23!O12,"")</f>
        <v>34.799999999999997</v>
      </c>
      <c r="H11" s="469">
        <f>IF(ngay24!O12&lt;&gt;"",ngay24!O12,"")</f>
        <v>35.5</v>
      </c>
      <c r="I11" s="469">
        <f>IF(ngay25!O12&lt;&gt;"",ngay25!O12,"")</f>
        <v>34.700000000000003</v>
      </c>
      <c r="J11" s="469">
        <f>IF(ngay26!O12&lt;&gt;"",ngay26!O12,"")</f>
        <v>37.5</v>
      </c>
      <c r="K11" s="469">
        <f>IF(ngay27!O12&lt;&gt;"",ngay27!O12,"")</f>
        <v>37.4</v>
      </c>
      <c r="L11" s="469">
        <f>IF(ngay28!O12&lt;&gt;"",ngay28!O12,"")</f>
        <v>35.6</v>
      </c>
      <c r="M11" s="469">
        <f>IF(ngay29!O12&lt;&gt;"",ngay29!O12,"")</f>
        <v>34</v>
      </c>
      <c r="N11" s="469">
        <f>IF(ngay30!O12&lt;&gt;"",ngay30!O12,"")</f>
        <v>33.5</v>
      </c>
      <c r="O11" s="470">
        <f>IF(ngay31!O12&lt;&gt;"",ngay31!O12,"")</f>
        <v>35.200000000000003</v>
      </c>
      <c r="P11" s="349">
        <f t="shared" si="0"/>
        <v>35.5</v>
      </c>
      <c r="Q11" s="348">
        <f t="shared" si="1"/>
        <v>37.5</v>
      </c>
      <c r="R11" s="350">
        <f t="shared" si="2"/>
        <v>34.981818181818177</v>
      </c>
    </row>
    <row r="12" spans="1:18" ht="15" customHeight="1">
      <c r="A12" s="324">
        <v>10</v>
      </c>
      <c r="B12" s="501"/>
      <c r="C12" s="325" t="s">
        <v>152</v>
      </c>
      <c r="D12" s="381" t="s">
        <v>117</v>
      </c>
      <c r="E12" s="385">
        <f>IF(ngay21!O13&lt;&gt;"",ngay21!O13,"")</f>
        <v>29</v>
      </c>
      <c r="F12" s="386">
        <f>IF(ngay22!O13&lt;&gt;"",ngay22!O13,"")</f>
        <v>35.200000000000003</v>
      </c>
      <c r="G12" s="386">
        <f>IF(ngay23!O13&lt;&gt;"",ngay23!O13,"")</f>
        <v>36.299999999999997</v>
      </c>
      <c r="H12" s="386">
        <f>IF(ngay24!O13&lt;&gt;"",ngay24!O13,"")</f>
        <v>36.5</v>
      </c>
      <c r="I12" s="386">
        <f>IF(ngay25!O13&lt;&gt;"",ngay25!O13,"")</f>
        <v>36.5</v>
      </c>
      <c r="J12" s="386">
        <f>IF(ngay26!O13&lt;&gt;"",ngay26!O13,"")</f>
        <v>39.799999999999997</v>
      </c>
      <c r="K12" s="386">
        <f>IF(ngay27!O13&lt;&gt;"",ngay27!O13,"")</f>
        <v>40</v>
      </c>
      <c r="L12" s="386">
        <f>IF(ngay28!O13&lt;&gt;"",ngay28!O13,"")</f>
        <v>38</v>
      </c>
      <c r="M12" s="386">
        <f>IF(ngay29!O13&lt;&gt;"",ngay29!O13,"")</f>
        <v>34.5</v>
      </c>
      <c r="N12" s="386">
        <f>IF(ngay30!O13&lt;&gt;"",ngay30!O13,"")</f>
        <v>32.5</v>
      </c>
      <c r="O12" s="387">
        <f>IF(ngay31!O13&lt;&gt;"",ngay31!O13,"")</f>
        <v>34.4</v>
      </c>
      <c r="P12" s="341">
        <f t="shared" si="0"/>
        <v>36.5</v>
      </c>
      <c r="Q12" s="340">
        <f t="shared" si="1"/>
        <v>40</v>
      </c>
      <c r="R12" s="342">
        <f t="shared" si="2"/>
        <v>35.699999999999996</v>
      </c>
    </row>
    <row r="13" spans="1:18" ht="15" customHeight="1">
      <c r="A13" s="331">
        <v>11</v>
      </c>
      <c r="B13" s="501"/>
      <c r="C13" s="325" t="s">
        <v>154</v>
      </c>
      <c r="D13" s="381" t="s">
        <v>107</v>
      </c>
      <c r="E13" s="385">
        <f>IF(ngay21!O14&lt;&gt;"",ngay21!O14,"")</f>
        <v>31</v>
      </c>
      <c r="F13" s="386">
        <f>IF(ngay22!O14&lt;&gt;"",ngay22!O14,"")</f>
        <v>33.6</v>
      </c>
      <c r="G13" s="386">
        <f>IF(ngay23!O14&lt;&gt;"",ngay23!O14,"")</f>
        <v>34.4</v>
      </c>
      <c r="H13" s="386">
        <f>IF(ngay24!O14&lt;&gt;"",ngay24!O14,"")</f>
        <v>34.299999999999997</v>
      </c>
      <c r="I13" s="386">
        <f>IF(ngay25!O14&lt;&gt;"",ngay25!O14,"")</f>
        <v>34.799999999999997</v>
      </c>
      <c r="J13" s="386">
        <f>IF(ngay26!O14&lt;&gt;"",ngay26!O14,"")</f>
        <v>36.5</v>
      </c>
      <c r="K13" s="386">
        <f>IF(ngay27!O14&lt;&gt;"",ngay27!O14,"")</f>
        <v>38.200000000000003</v>
      </c>
      <c r="L13" s="386">
        <f>IF(ngay28!O14&lt;&gt;"",ngay28!O14,"")</f>
        <v>35.299999999999997</v>
      </c>
      <c r="M13" s="386">
        <f>IF(ngay29!O14&lt;&gt;"",ngay29!O14,"")</f>
        <v>32.9</v>
      </c>
      <c r="N13" s="386">
        <f>IF(ngay30!O14&lt;&gt;"",ngay30!O14,"")</f>
        <v>33</v>
      </c>
      <c r="O13" s="387">
        <f>IF(ngay31!O14&lt;&gt;"",ngay31!O14,"")</f>
        <v>34.299999999999997</v>
      </c>
      <c r="P13" s="341">
        <f t="shared" ref="P13:P24" si="5">IF(COUNT(E13:I13)=0,"",MAX(E13:I13))</f>
        <v>34.799999999999997</v>
      </c>
      <c r="Q13" s="340">
        <f t="shared" ref="Q13:Q24" si="6">IF(COUNT(J13:O13)=0,"",MAX(J13:O13))</f>
        <v>38.200000000000003</v>
      </c>
      <c r="R13" s="342">
        <f t="shared" si="2"/>
        <v>34.390909090909091</v>
      </c>
    </row>
    <row r="14" spans="1:18" ht="15" customHeight="1">
      <c r="A14" s="324">
        <v>12</v>
      </c>
      <c r="B14" s="501"/>
      <c r="C14" s="330" t="s">
        <v>180</v>
      </c>
      <c r="D14" s="381" t="s">
        <v>178</v>
      </c>
      <c r="E14" s="385">
        <f>IF(ngay21!O15&lt;&gt;"",ngay21!O15,"")</f>
        <v>30.3</v>
      </c>
      <c r="F14" s="386">
        <f>IF(ngay22!O15&lt;&gt;"",ngay22!O15,"")</f>
        <v>32.9</v>
      </c>
      <c r="G14" s="386">
        <f>IF(ngay23!O15&lt;&gt;"",ngay23!O15,"")</f>
        <v>34.299999999999997</v>
      </c>
      <c r="H14" s="386">
        <f>IF(ngay24!O15&lt;&gt;"",ngay24!O15,"")</f>
        <v>34.200000000000003</v>
      </c>
      <c r="I14" s="386">
        <f>IF(ngay25!O15&lt;&gt;"",ngay25!O15,"")</f>
        <v>35.299999999999997</v>
      </c>
      <c r="J14" s="386">
        <f>IF(ngay26!O15&lt;&gt;"",ngay26!O15,"")</f>
        <v>37.299999999999997</v>
      </c>
      <c r="K14" s="386">
        <f>IF(ngay27!O15&lt;&gt;"",ngay27!O15,"")</f>
        <v>38.299999999999997</v>
      </c>
      <c r="L14" s="386">
        <f>IF(ngay28!O15&lt;&gt;"",ngay28!O15,"")</f>
        <v>35</v>
      </c>
      <c r="M14" s="386">
        <f>IF(ngay29!O15&lt;&gt;"",ngay29!O15,"")</f>
        <v>33.200000000000003</v>
      </c>
      <c r="N14" s="386">
        <f>IF(ngay30!O15&lt;&gt;"",ngay30!O15,"")</f>
        <v>34.1</v>
      </c>
      <c r="O14" s="387">
        <f>IF(ngay31!O15&lt;&gt;"",ngay31!O15,"")</f>
        <v>35.299999999999997</v>
      </c>
      <c r="P14" s="341">
        <f t="shared" si="5"/>
        <v>35.299999999999997</v>
      </c>
      <c r="Q14" s="340">
        <f t="shared" si="6"/>
        <v>38.299999999999997</v>
      </c>
      <c r="R14" s="342">
        <f t="shared" si="2"/>
        <v>34.56363636363637</v>
      </c>
    </row>
    <row r="15" spans="1:18" ht="15" customHeight="1">
      <c r="A15" s="331">
        <v>13</v>
      </c>
      <c r="B15" s="501"/>
      <c r="C15" s="325" t="s">
        <v>151</v>
      </c>
      <c r="D15" s="381" t="s">
        <v>99</v>
      </c>
      <c r="E15" s="385">
        <f>IF(ngay21!O16&lt;&gt;"",ngay21!O16,"")</f>
        <v>29.3</v>
      </c>
      <c r="F15" s="386">
        <f>IF(ngay22!O16&lt;&gt;"",ngay22!O16,"")</f>
        <v>34.799999999999997</v>
      </c>
      <c r="G15" s="386">
        <f>IF(ngay23!O16&lt;&gt;"",ngay23!O16,"")</f>
        <v>35.1</v>
      </c>
      <c r="H15" s="386">
        <f>IF(ngay24!O16&lt;&gt;"",ngay24!O16,"")</f>
        <v>36.200000000000003</v>
      </c>
      <c r="I15" s="386">
        <f>IF(ngay25!O16&lt;&gt;"",ngay25!O16,"")</f>
        <v>35.5</v>
      </c>
      <c r="J15" s="386">
        <f>IF(ngay26!O16&lt;&gt;"",ngay26!O16,"")</f>
        <v>39.200000000000003</v>
      </c>
      <c r="K15" s="386">
        <f>IF(ngay27!O16&lt;&gt;"",ngay27!O16,"")</f>
        <v>40.200000000000003</v>
      </c>
      <c r="L15" s="386">
        <f>IF(ngay28!O16&lt;&gt;"",ngay28!O16,"")</f>
        <v>38.1</v>
      </c>
      <c r="M15" s="386">
        <f>IF(ngay29!O16&lt;&gt;"",ngay29!O16,"")</f>
        <v>33.299999999999997</v>
      </c>
      <c r="N15" s="386">
        <f>IF(ngay30!O16&lt;&gt;"",ngay30!O16,"")</f>
        <v>35.9</v>
      </c>
      <c r="O15" s="387">
        <f>IF(ngay31!O16&lt;&gt;"",ngay31!O16,"")</f>
        <v>34.5</v>
      </c>
      <c r="P15" s="341">
        <f t="shared" si="5"/>
        <v>36.200000000000003</v>
      </c>
      <c r="Q15" s="340">
        <f t="shared" si="6"/>
        <v>40.200000000000003</v>
      </c>
      <c r="R15" s="342">
        <f t="shared" si="2"/>
        <v>35.645454545454541</v>
      </c>
    </row>
    <row r="16" spans="1:18" ht="15" customHeight="1">
      <c r="A16" s="324">
        <v>14</v>
      </c>
      <c r="B16" s="501"/>
      <c r="C16" s="325" t="s">
        <v>127</v>
      </c>
      <c r="D16" s="381" t="s">
        <v>101</v>
      </c>
      <c r="E16" s="385">
        <f>IF(ngay21!O17&lt;&gt;"",ngay21!O17,"")</f>
        <v>30.1</v>
      </c>
      <c r="F16" s="386">
        <f>IF(ngay22!O17&lt;&gt;"",ngay22!O17,"")</f>
        <v>32.6</v>
      </c>
      <c r="G16" s="386">
        <f>IF(ngay23!O17&lt;&gt;"",ngay23!O17,"")</f>
        <v>33.799999999999997</v>
      </c>
      <c r="H16" s="386">
        <f>IF(ngay24!O17&lt;&gt;"",ngay24!O17,"")</f>
        <v>33.299999999999997</v>
      </c>
      <c r="I16" s="386">
        <f>IF(ngay25!O17&lt;&gt;"",ngay25!O17,"")</f>
        <v>34.1</v>
      </c>
      <c r="J16" s="386">
        <f>IF(ngay26!O17&lt;&gt;"",ngay26!O17,"")</f>
        <v>35.299999999999997</v>
      </c>
      <c r="K16" s="386">
        <f>IF(ngay27!O17&lt;&gt;"",ngay27!O17,"")</f>
        <v>37.799999999999997</v>
      </c>
      <c r="L16" s="386">
        <f>IF(ngay28!O17&lt;&gt;"",ngay28!O17,"")</f>
        <v>36.1</v>
      </c>
      <c r="M16" s="386">
        <f>IF(ngay29!O17&lt;&gt;"",ngay29!O17,"")</f>
        <v>32.200000000000003</v>
      </c>
      <c r="N16" s="386">
        <f>IF(ngay30!O17&lt;&gt;"",ngay30!O17,"")</f>
        <v>35</v>
      </c>
      <c r="O16" s="387">
        <f>IF(ngay31!O17&lt;&gt;"",ngay31!O17,"")</f>
        <v>35.6</v>
      </c>
      <c r="P16" s="341">
        <f t="shared" si="5"/>
        <v>34.1</v>
      </c>
      <c r="Q16" s="340">
        <f t="shared" si="6"/>
        <v>37.799999999999997</v>
      </c>
      <c r="R16" s="342">
        <f t="shared" si="2"/>
        <v>34.172727272727279</v>
      </c>
    </row>
    <row r="17" spans="1:18" ht="15" customHeight="1">
      <c r="A17" s="331">
        <v>15</v>
      </c>
      <c r="B17" s="501"/>
      <c r="C17" s="325" t="s">
        <v>155</v>
      </c>
      <c r="D17" s="381" t="s">
        <v>102</v>
      </c>
      <c r="E17" s="385">
        <f>IF(ngay21!O18&lt;&gt;"",ngay21!O18,"")</f>
        <v>27.5</v>
      </c>
      <c r="F17" s="386">
        <f>IF(ngay22!O18&lt;&gt;"",ngay22!O18,"")</f>
        <v>33.299999999999997</v>
      </c>
      <c r="G17" s="386">
        <f>IF(ngay23!O18&lt;&gt;"",ngay23!O18,"")</f>
        <v>34.1</v>
      </c>
      <c r="H17" s="386">
        <f>IF(ngay24!O18&lt;&gt;"",ngay24!O18,"")</f>
        <v>34.200000000000003</v>
      </c>
      <c r="I17" s="386">
        <f>IF(ngay25!O18&lt;&gt;"",ngay25!O18,"")</f>
        <v>35</v>
      </c>
      <c r="J17" s="386">
        <f>IF(ngay26!O18&lt;&gt;"",ngay26!O18,"")</f>
        <v>38.1</v>
      </c>
      <c r="K17" s="386">
        <f>IF(ngay27!O18&lt;&gt;"",ngay27!O18,"")</f>
        <v>39.200000000000003</v>
      </c>
      <c r="L17" s="386">
        <f>IF(ngay28!O18&lt;&gt;"",ngay28!O18,"")</f>
        <v>37.200000000000003</v>
      </c>
      <c r="M17" s="386">
        <f>IF(ngay29!O18&lt;&gt;"",ngay29!O18,"")</f>
        <v>33.5</v>
      </c>
      <c r="N17" s="386">
        <f>IF(ngay30!O18&lt;&gt;"",ngay30!O18,"")</f>
        <v>35.1</v>
      </c>
      <c r="O17" s="387">
        <f>IF(ngay31!O18&lt;&gt;"",ngay31!O18,"")</f>
        <v>35.4</v>
      </c>
      <c r="P17" s="341">
        <f t="shared" si="5"/>
        <v>35</v>
      </c>
      <c r="Q17" s="340">
        <f t="shared" si="6"/>
        <v>39.200000000000003</v>
      </c>
      <c r="R17" s="342">
        <f t="shared" si="2"/>
        <v>34.781818181818181</v>
      </c>
    </row>
    <row r="18" spans="1:18" ht="15" customHeight="1">
      <c r="A18" s="324">
        <v>16</v>
      </c>
      <c r="B18" s="503"/>
      <c r="C18" s="330" t="s">
        <v>156</v>
      </c>
      <c r="D18" s="401" t="s">
        <v>103</v>
      </c>
      <c r="E18" s="385">
        <f>IF(ngay21!O19&lt;&gt;"",ngay21!O19,"")</f>
        <v>29.2</v>
      </c>
      <c r="F18" s="386">
        <f>IF(ngay22!O19&lt;&gt;"",ngay22!O19,"")</f>
        <v>32.1</v>
      </c>
      <c r="G18" s="386">
        <f>IF(ngay23!O19&lt;&gt;"",ngay23!O19,"")</f>
        <v>32.1</v>
      </c>
      <c r="H18" s="386">
        <f>IF(ngay24!O19&lt;&gt;"",ngay24!O19,"")</f>
        <v>33</v>
      </c>
      <c r="I18" s="386">
        <f>IF(ngay25!O19&lt;&gt;"",ngay25!O19,"")</f>
        <v>32.700000000000003</v>
      </c>
      <c r="J18" s="386">
        <f>IF(ngay26!O19&lt;&gt;"",ngay26!O19,"")</f>
        <v>32.799999999999997</v>
      </c>
      <c r="K18" s="386">
        <f>IF(ngay27!O19&lt;&gt;"",ngay27!O19,"")</f>
        <v>36</v>
      </c>
      <c r="L18" s="386">
        <f>IF(ngay28!O19&lt;&gt;"",ngay28!O19,"")</f>
        <v>36</v>
      </c>
      <c r="M18" s="386">
        <f>IF(ngay29!O19&lt;&gt;"",ngay29!O19,"")</f>
        <v>32.1</v>
      </c>
      <c r="N18" s="386">
        <f>IF(ngay30!O19&lt;&gt;"",ngay30!O19,"")</f>
        <v>33.1</v>
      </c>
      <c r="O18" s="387">
        <f>IF(ngay31!O19&lt;&gt;"",ngay31!O19,"")</f>
        <v>34</v>
      </c>
      <c r="P18" s="341">
        <f t="shared" si="5"/>
        <v>33</v>
      </c>
      <c r="Q18" s="340">
        <f t="shared" si="6"/>
        <v>36</v>
      </c>
      <c r="R18" s="342">
        <f t="shared" si="2"/>
        <v>33.009090909090915</v>
      </c>
    </row>
    <row r="19" spans="1:18" ht="15" customHeight="1">
      <c r="A19" s="331">
        <v>17</v>
      </c>
      <c r="B19" s="504"/>
      <c r="C19" s="328" t="s">
        <v>91</v>
      </c>
      <c r="D19" s="399" t="s">
        <v>118</v>
      </c>
      <c r="E19" s="471">
        <f>IF(ngay21!O20&lt;&gt;"",ngay21!O20,"")</f>
        <v>31.1</v>
      </c>
      <c r="F19" s="472">
        <f>IF(ngay22!O20&lt;&gt;"",ngay22!O20,"")</f>
        <v>33</v>
      </c>
      <c r="G19" s="472">
        <f>IF(ngay23!O20&lt;&gt;"",ngay23!O20,"")</f>
        <v>33</v>
      </c>
      <c r="H19" s="472">
        <f>IF(ngay24!O20&lt;&gt;"",ngay24!O20,"")</f>
        <v>33.200000000000003</v>
      </c>
      <c r="I19" s="472">
        <f>IF(ngay25!O20&lt;&gt;"",ngay25!O20,"")</f>
        <v>33.9</v>
      </c>
      <c r="J19" s="472">
        <f>IF(ngay26!O20&lt;&gt;"",ngay26!O20,"")</f>
        <v>35.200000000000003</v>
      </c>
      <c r="K19" s="472">
        <f>IF(ngay27!O20&lt;&gt;"",ngay27!O20,"")</f>
        <v>38.200000000000003</v>
      </c>
      <c r="L19" s="472">
        <f>IF(ngay28!O20&lt;&gt;"",ngay28!O20,"")</f>
        <v>37.9</v>
      </c>
      <c r="M19" s="472">
        <f>IF(ngay29!O20&lt;&gt;"",ngay29!O20,"")</f>
        <v>34.1</v>
      </c>
      <c r="N19" s="472">
        <f>IF(ngay30!O20&lt;&gt;"",ngay30!O20,"")</f>
        <v>35</v>
      </c>
      <c r="O19" s="473">
        <f>IF(ngay31!O20&lt;&gt;"",ngay31!O20,"")</f>
        <v>35</v>
      </c>
      <c r="P19" s="337">
        <f t="shared" si="5"/>
        <v>33.9</v>
      </c>
      <c r="Q19" s="336">
        <f t="shared" si="6"/>
        <v>38.200000000000003</v>
      </c>
      <c r="R19" s="338">
        <f t="shared" si="2"/>
        <v>34.509090909090908</v>
      </c>
    </row>
    <row r="20" spans="1:18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IF(ngay21!O21&lt;&gt;"",ngay21!O21,"")</f>
        <v>30.5</v>
      </c>
      <c r="F20" s="386">
        <f>IF(ngay22!O21&lt;&gt;"",ngay22!O21,"")</f>
        <v>34.700000000000003</v>
      </c>
      <c r="G20" s="386">
        <f>IF(ngay23!O21&lt;&gt;"",ngay23!O21,"")</f>
        <v>35.299999999999997</v>
      </c>
      <c r="H20" s="386">
        <f>IF(ngay24!O21&lt;&gt;"",ngay24!O21,"")</f>
        <v>35.200000000000003</v>
      </c>
      <c r="I20" s="386">
        <f>IF(ngay25!O21&lt;&gt;"",ngay25!O21,"")</f>
        <v>36.200000000000003</v>
      </c>
      <c r="J20" s="386">
        <f>IF(ngay26!O21&lt;&gt;"",ngay26!O21,"")</f>
        <v>38</v>
      </c>
      <c r="K20" s="386">
        <f>IF(ngay27!O21&lt;&gt;"",ngay27!O21,"")</f>
        <v>38.700000000000003</v>
      </c>
      <c r="L20" s="386">
        <f>IF(ngay28!O21&lt;&gt;"",ngay28!O21,"")</f>
        <v>38.4</v>
      </c>
      <c r="M20" s="386">
        <f>IF(ngay29!O21&lt;&gt;"",ngay29!O21,"")</f>
        <v>34.299999999999997</v>
      </c>
      <c r="N20" s="386">
        <f>IF(ngay30!O21&lt;&gt;"",ngay30!O21,"")</f>
        <v>35.299999999999997</v>
      </c>
      <c r="O20" s="387">
        <f>IF(ngay31!O21&lt;&gt;"",ngay31!O21,"")</f>
        <v>35.200000000000003</v>
      </c>
      <c r="P20" s="341">
        <f t="shared" si="5"/>
        <v>36.200000000000003</v>
      </c>
      <c r="Q20" s="340">
        <f t="shared" si="6"/>
        <v>38.700000000000003</v>
      </c>
      <c r="R20" s="342">
        <f t="shared" si="2"/>
        <v>35.618181818181817</v>
      </c>
    </row>
    <row r="21" spans="1:18" ht="15" customHeight="1">
      <c r="A21" s="331">
        <v>19</v>
      </c>
      <c r="B21" s="501"/>
      <c r="C21" s="325" t="s">
        <v>128</v>
      </c>
      <c r="D21" s="381" t="s">
        <v>119</v>
      </c>
      <c r="E21" s="385">
        <f>IF(ngay21!O22&lt;&gt;"",ngay21!O22,"")</f>
        <v>30.4</v>
      </c>
      <c r="F21" s="386">
        <f>IF(ngay22!O22&lt;&gt;"",ngay22!O22,"")</f>
        <v>33.1</v>
      </c>
      <c r="G21" s="386">
        <f>IF(ngay23!O22&lt;&gt;"",ngay23!O22,"")</f>
        <v>33.200000000000003</v>
      </c>
      <c r="H21" s="386">
        <f>IF(ngay24!O22&lt;&gt;"",ngay24!O22,"")</f>
        <v>34.1</v>
      </c>
      <c r="I21" s="386">
        <f>IF(ngay25!O22&lt;&gt;"",ngay25!O22,"")</f>
        <v>33.5</v>
      </c>
      <c r="J21" s="386">
        <f>IF(ngay26!O22&lt;&gt;"",ngay26!O22,"")</f>
        <v>35</v>
      </c>
      <c r="K21" s="386">
        <f>IF(ngay27!O22&lt;&gt;"",ngay27!O22,"")</f>
        <v>37.5</v>
      </c>
      <c r="L21" s="386">
        <f>IF(ngay28!O22&lt;&gt;"",ngay28!O22,"")</f>
        <v>38.200000000000003</v>
      </c>
      <c r="M21" s="386">
        <f>IF(ngay29!O22&lt;&gt;"",ngay29!O22,"")</f>
        <v>34.799999999999997</v>
      </c>
      <c r="N21" s="386">
        <f>IF(ngay30!O22&lt;&gt;"",ngay30!O22,"")</f>
        <v>34.299999999999997</v>
      </c>
      <c r="O21" s="387">
        <f>IF(ngay31!O22&lt;&gt;"",ngay31!O22,"")</f>
        <v>33</v>
      </c>
      <c r="P21" s="341">
        <f t="shared" si="5"/>
        <v>34.1</v>
      </c>
      <c r="Q21" s="340">
        <f t="shared" si="6"/>
        <v>38.200000000000003</v>
      </c>
      <c r="R21" s="342">
        <f t="shared" si="2"/>
        <v>34.281818181818181</v>
      </c>
    </row>
    <row r="22" spans="1:18" ht="15" customHeight="1">
      <c r="A22" s="324">
        <v>20</v>
      </c>
      <c r="B22" s="501"/>
      <c r="C22" s="325" t="s">
        <v>157</v>
      </c>
      <c r="D22" s="381" t="s">
        <v>105</v>
      </c>
      <c r="E22" s="385">
        <f>IF(ngay21!O23&lt;&gt;"",ngay21!O23,"")</f>
        <v>29.9</v>
      </c>
      <c r="F22" s="386">
        <f>IF(ngay22!O23&lt;&gt;"",ngay22!O23,"")</f>
        <v>35.200000000000003</v>
      </c>
      <c r="G22" s="386">
        <f>IF(ngay23!O23&lt;&gt;"",ngay23!O23,"")</f>
        <v>35.6</v>
      </c>
      <c r="H22" s="386">
        <f>IF(ngay24!O23&lt;&gt;"",ngay24!O23,"")</f>
        <v>35.700000000000003</v>
      </c>
      <c r="I22" s="386">
        <f>IF(ngay25!O23&lt;&gt;"",ngay25!O23,"")</f>
        <v>35.799999999999997</v>
      </c>
      <c r="J22" s="386">
        <f>IF(ngay26!O23&lt;&gt;"",ngay26!O23,"")</f>
        <v>38</v>
      </c>
      <c r="K22" s="386">
        <f>IF(ngay27!O23&lt;&gt;"",ngay27!O23,"")</f>
        <v>38.700000000000003</v>
      </c>
      <c r="L22" s="386">
        <f>IF(ngay28!O23&lt;&gt;"",ngay28!O23,"")</f>
        <v>38.700000000000003</v>
      </c>
      <c r="M22" s="386">
        <f>IF(ngay29!O23&lt;&gt;"",ngay29!O23,"")</f>
        <v>35.299999999999997</v>
      </c>
      <c r="N22" s="386">
        <f>IF(ngay30!O23&lt;&gt;"",ngay30!O23,"")</f>
        <v>32.799999999999997</v>
      </c>
      <c r="O22" s="387">
        <f>IF(ngay31!O23&lt;&gt;"",ngay31!O23,"")</f>
        <v>34.9</v>
      </c>
      <c r="P22" s="341">
        <f t="shared" si="5"/>
        <v>35.799999999999997</v>
      </c>
      <c r="Q22" s="340">
        <f t="shared" si="6"/>
        <v>38.700000000000003</v>
      </c>
      <c r="R22" s="342">
        <f t="shared" si="2"/>
        <v>35.509090909090908</v>
      </c>
    </row>
    <row r="23" spans="1:18" ht="15" customHeight="1">
      <c r="A23" s="331">
        <v>21</v>
      </c>
      <c r="B23" s="501"/>
      <c r="C23" s="330" t="s">
        <v>191</v>
      </c>
      <c r="D23" s="381" t="s">
        <v>203</v>
      </c>
      <c r="E23" s="385">
        <f>IF(ngay21!O24&lt;&gt;"",ngay21!O24,"")</f>
        <v>32.1</v>
      </c>
      <c r="F23" s="386">
        <f>IF(ngay22!O24&lt;&gt;"",ngay22!O24,"")</f>
        <v>33.1</v>
      </c>
      <c r="G23" s="386">
        <f>IF(ngay23!O24&lt;&gt;"",ngay23!O24,"")</f>
        <v>33.6</v>
      </c>
      <c r="H23" s="386">
        <f>IF(ngay24!O24&lt;&gt;"",ngay24!O24,"")</f>
        <v>32.6</v>
      </c>
      <c r="I23" s="386">
        <f>IF(ngay25!O24&lt;&gt;"",ngay25!O24,"")</f>
        <v>33.5</v>
      </c>
      <c r="J23" s="386">
        <f>IF(ngay26!O24&lt;&gt;"",ngay26!O24,"")</f>
        <v>33.9</v>
      </c>
      <c r="K23" s="386">
        <f>IF(ngay27!O24&lt;&gt;"",ngay27!O24,"")</f>
        <v>35.299999999999997</v>
      </c>
      <c r="L23" s="386">
        <f>IF(ngay28!O24&lt;&gt;"",ngay28!O24,"")</f>
        <v>36.299999999999997</v>
      </c>
      <c r="M23" s="386">
        <f>IF(ngay29!O24&lt;&gt;"",ngay29!O24,"")</f>
        <v>34.799999999999997</v>
      </c>
      <c r="N23" s="386">
        <f>IF(ngay30!O24&lt;&gt;"",ngay30!O24,"")</f>
        <v>34.5</v>
      </c>
      <c r="O23" s="387">
        <f>IF(ngay31!O24&lt;&gt;"",ngay31!O24,"")</f>
        <v>33.799999999999997</v>
      </c>
      <c r="P23" s="341">
        <f t="shared" si="5"/>
        <v>33.6</v>
      </c>
      <c r="Q23" s="340">
        <f t="shared" si="6"/>
        <v>36.299999999999997</v>
      </c>
      <c r="R23" s="342">
        <f t="shared" si="2"/>
        <v>33.95454545454546</v>
      </c>
    </row>
    <row r="24" spans="1:18" ht="15" customHeight="1">
      <c r="A24" s="324">
        <v>22</v>
      </c>
      <c r="B24" s="502"/>
      <c r="C24" s="343" t="s">
        <v>129</v>
      </c>
      <c r="D24" s="400" t="s">
        <v>104</v>
      </c>
      <c r="E24" s="394">
        <f>IF(ngay21!O25&lt;&gt;"",ngay21!O25,"")</f>
        <v>32.9</v>
      </c>
      <c r="F24" s="395">
        <f>IF(ngay22!O25&lt;&gt;"",ngay22!O25,"")</f>
        <v>32.9</v>
      </c>
      <c r="G24" s="395">
        <f>IF(ngay23!O25&lt;&gt;"",ngay23!O25,"")</f>
        <v>33</v>
      </c>
      <c r="H24" s="395">
        <f>IF(ngay24!O25&lt;&gt;"",ngay24!O25,"")</f>
        <v>33.1</v>
      </c>
      <c r="I24" s="395">
        <f>IF(ngay25!O25&lt;&gt;"",ngay25!O25,"")</f>
        <v>33.5</v>
      </c>
      <c r="J24" s="395">
        <f>IF(ngay26!O25&lt;&gt;"",ngay26!O25,"")</f>
        <v>34.6</v>
      </c>
      <c r="K24" s="395">
        <f>IF(ngay27!O25&lt;&gt;"",ngay27!O25,"")</f>
        <v>38</v>
      </c>
      <c r="L24" s="395">
        <f>IF(ngay28!O25&lt;&gt;"",ngay28!O25,"")</f>
        <v>37.299999999999997</v>
      </c>
      <c r="M24" s="395">
        <f>IF(ngay29!O25&lt;&gt;"",ngay29!O25,"")</f>
        <v>35.4</v>
      </c>
      <c r="N24" s="395">
        <f>IF(ngay30!O25&lt;&gt;"",ngay30!O25,"")</f>
        <v>33.4</v>
      </c>
      <c r="O24" s="396">
        <f>IF(ngay31!O25&lt;&gt;"",ngay31!O25,"")</f>
        <v>33.4</v>
      </c>
      <c r="P24" s="346">
        <f t="shared" si="5"/>
        <v>33.5</v>
      </c>
      <c r="Q24" s="345">
        <f t="shared" si="6"/>
        <v>38</v>
      </c>
      <c r="R24" s="347">
        <f t="shared" si="2"/>
        <v>34.318181818181813</v>
      </c>
    </row>
    <row r="25" spans="1:18" ht="31.5" customHeight="1">
      <c r="A25" s="363"/>
      <c r="B25" s="364"/>
      <c r="C25" s="365"/>
      <c r="D25" s="365"/>
      <c r="E25" s="366" t="s">
        <v>212</v>
      </c>
      <c r="F25" s="366"/>
      <c r="G25" s="366" t="str">
        <f>IF(COUNT(P3:P24)=0,"",INDEX(C3:P24,MATCH(MIN(P3:P24),P3:P24,0),1))</f>
        <v>Hòn Ngư</v>
      </c>
      <c r="H25" s="366"/>
      <c r="I25" s="375"/>
      <c r="J25" s="375"/>
      <c r="K25" s="375"/>
      <c r="L25" s="375"/>
      <c r="M25" s="375"/>
      <c r="N25" s="375"/>
      <c r="O25" s="375"/>
      <c r="P25" s="369">
        <f>IF(COUNT(P3:P24)=0,"",MIN(P3:P24))</f>
        <v>33</v>
      </c>
      <c r="Q25" s="368"/>
      <c r="R25" s="368"/>
    </row>
    <row r="26" spans="1:18" ht="15" customHeight="1">
      <c r="A26" s="363"/>
      <c r="B26" s="364"/>
      <c r="C26" s="365"/>
      <c r="D26" s="365"/>
      <c r="E26" s="370"/>
      <c r="F26" s="370"/>
      <c r="G26" s="370" t="str">
        <f>IF(COUNT(Q3:Q24)=0,"",INDEX(C3:Q24,MATCH(MIN(Q3:Q24),Q3:Q24,0),1))</f>
        <v>Nga Sơn</v>
      </c>
      <c r="H26" s="370"/>
      <c r="I26" s="375"/>
      <c r="J26" s="375"/>
      <c r="K26" s="375"/>
      <c r="L26" s="375"/>
      <c r="M26" s="375"/>
      <c r="N26" s="375"/>
      <c r="O26" s="375"/>
      <c r="P26" s="369"/>
      <c r="Q26" s="369">
        <f>IF(COUNT(Q3:Q24)=0,"",MIN(Q3:Q24))</f>
        <v>34.799999999999997</v>
      </c>
      <c r="R26" s="369"/>
    </row>
    <row r="27" spans="1:18" ht="15" customHeight="1">
      <c r="A27" s="363"/>
      <c r="B27" s="364"/>
      <c r="C27" s="365"/>
      <c r="D27" s="365"/>
      <c r="E27" s="370"/>
      <c r="F27" s="370"/>
      <c r="G27" s="370" t="str">
        <f>IF(COUNT(R3:R24)=0,"",INDEX(C3:R24,MATCH(MIN(R3:R24),R3:R24,0),1))</f>
        <v>Hòn Ngư</v>
      </c>
      <c r="H27" s="370"/>
      <c r="I27" s="375"/>
      <c r="J27" s="375"/>
      <c r="K27" s="375"/>
      <c r="L27" s="375"/>
      <c r="M27" s="375"/>
      <c r="N27" s="375"/>
      <c r="O27" s="375"/>
      <c r="P27" s="369"/>
      <c r="Q27" s="369"/>
      <c r="R27" s="369">
        <f>IF(COUNT(R3:R24)=0,"",MIN(R3:R24))</f>
        <v>33.009090909090915</v>
      </c>
    </row>
    <row r="28" spans="1:18" ht="15" customHeight="1">
      <c r="A28" s="363"/>
      <c r="B28" s="364"/>
      <c r="C28" s="365"/>
      <c r="D28" s="365"/>
      <c r="E28" s="366" t="s">
        <v>214</v>
      </c>
      <c r="F28" s="366"/>
      <c r="G28" s="366" t="str">
        <f>IF(COUNT(P3:P24)=0,"",INDEX(C3:P24,MATCH(MAX(P3:P24),P3:P24,0),1))</f>
        <v>Hồi Xuân</v>
      </c>
      <c r="H28" s="366"/>
      <c r="I28" s="375"/>
      <c r="J28" s="375"/>
      <c r="K28" s="375"/>
      <c r="L28" s="375"/>
      <c r="M28" s="375"/>
      <c r="N28" s="375"/>
      <c r="O28" s="375"/>
      <c r="P28" s="368">
        <f>IF(COUNT(P3:P24)=0,"",MAX(P3:P24))</f>
        <v>37</v>
      </c>
      <c r="Q28" s="368"/>
      <c r="R28" s="368"/>
    </row>
    <row r="29" spans="1:18" ht="15" customHeight="1">
      <c r="A29" s="363"/>
      <c r="B29" s="364"/>
      <c r="C29" s="365"/>
      <c r="D29" s="365"/>
      <c r="E29" s="370"/>
      <c r="F29" s="370"/>
      <c r="G29" s="370" t="str">
        <f>IF(COUNT(Q3:Q24)=0,"",INDEX(C3:Q24,MATCH(MAX(Q3:Q24),Q3:Q24,0),1))</f>
        <v>Con Cuông</v>
      </c>
      <c r="H29" s="370"/>
      <c r="I29" s="375"/>
      <c r="J29" s="375"/>
      <c r="K29" s="375"/>
      <c r="L29" s="375"/>
      <c r="M29" s="375"/>
      <c r="N29" s="375"/>
      <c r="O29" s="375"/>
      <c r="P29" s="369"/>
      <c r="Q29" s="369">
        <f>IF(COUNT(Q3:Q24)=0,"",MAX(Q3:Q24))</f>
        <v>40.200000000000003</v>
      </c>
      <c r="R29" s="369"/>
    </row>
    <row r="30" spans="1:18" ht="15" customHeight="1">
      <c r="A30" s="363"/>
      <c r="B30" s="364"/>
      <c r="C30" s="365"/>
      <c r="D30" s="365"/>
      <c r="E30" s="370"/>
      <c r="F30" s="370"/>
      <c r="G30" s="370" t="str">
        <f>IF(COUNT(R3:R24)=0,"",INDEX(C3:R24,MATCH(MAX(R3:R24),R3:R24,0),1))</f>
        <v>Hồi Xuân</v>
      </c>
      <c r="H30" s="370"/>
      <c r="I30" s="375"/>
      <c r="J30" s="375"/>
      <c r="K30" s="375"/>
      <c r="L30" s="375"/>
      <c r="M30" s="375"/>
      <c r="N30" s="375"/>
      <c r="O30" s="375"/>
      <c r="P30" s="369"/>
      <c r="Q30" s="369"/>
      <c r="R30" s="369">
        <f>IF(COUNT(R3:R24)=0,"",MAX(R3:R24))</f>
        <v>36.081818181818178</v>
      </c>
    </row>
    <row r="31" spans="1:18" ht="15" customHeight="1">
      <c r="A31" s="363"/>
      <c r="B31" s="364"/>
      <c r="C31" s="365"/>
      <c r="D31" s="365"/>
      <c r="I31" s="375"/>
      <c r="J31" s="375"/>
      <c r="K31" s="375"/>
      <c r="L31" s="375"/>
      <c r="M31" s="375"/>
      <c r="N31" s="375"/>
      <c r="O31" s="375"/>
      <c r="P31" s="369"/>
      <c r="Q31" s="369"/>
      <c r="R31" s="369"/>
    </row>
    <row r="32" spans="1:18" ht="15" customHeight="1">
      <c r="A32" s="363"/>
      <c r="B32" s="364"/>
      <c r="C32" s="365"/>
      <c r="D32" s="36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69"/>
      <c r="Q32" s="369"/>
      <c r="R32" s="369"/>
    </row>
    <row r="33" spans="1:18" ht="15" customHeight="1">
      <c r="A33" s="363"/>
      <c r="B33" s="364"/>
      <c r="C33" s="365"/>
      <c r="D33" s="36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</row>
    <row r="34" spans="1:18" ht="15" customHeight="1">
      <c r="A34" s="363"/>
      <c r="B34" s="364"/>
      <c r="C34" s="365"/>
      <c r="D34" s="36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</row>
    <row r="35" spans="1:18" ht="15" customHeight="1">
      <c r="A35" s="363"/>
      <c r="B35" s="364"/>
      <c r="C35" s="365"/>
      <c r="D35" s="36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</row>
    <row r="36" spans="1:18" ht="15" customHeight="1">
      <c r="A36" s="363"/>
      <c r="B36" s="364"/>
      <c r="C36" s="365"/>
      <c r="D36" s="36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</row>
    <row r="37" spans="1:18" ht="15" customHeight="1">
      <c r="A37" s="363"/>
      <c r="B37" s="364"/>
      <c r="C37" s="365"/>
      <c r="D37" s="36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</row>
    <row r="38" spans="1:18" ht="15" customHeight="1">
      <c r="A38" s="363"/>
      <c r="B38" s="364"/>
      <c r="C38" s="365"/>
      <c r="D38" s="36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18" ht="15" customHeight="1">
      <c r="A39" s="363"/>
      <c r="B39" s="364"/>
      <c r="C39" s="365"/>
      <c r="D39" s="36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18" ht="15" customHeight="1">
      <c r="A40" s="363"/>
      <c r="B40" s="364"/>
      <c r="C40" s="365"/>
      <c r="D40" s="36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18" ht="15" customHeight="1">
      <c r="A41" s="363"/>
      <c r="B41" s="364"/>
      <c r="C41" s="365"/>
      <c r="D41" s="36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18" ht="15" customHeight="1">
      <c r="A42" s="363"/>
      <c r="B42" s="364"/>
      <c r="C42" s="365"/>
      <c r="D42" s="36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</row>
    <row r="43" spans="1:18" ht="15" customHeight="1">
      <c r="A43" s="363"/>
      <c r="B43" s="364"/>
      <c r="C43" s="365"/>
      <c r="D43" s="36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</row>
    <row r="44" spans="1:18" ht="15" customHeight="1">
      <c r="A44" s="363"/>
      <c r="B44" s="364"/>
      <c r="C44" s="365"/>
      <c r="D44" s="36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</row>
    <row r="45" spans="1:18" ht="15" customHeight="1">
      <c r="A45" s="363"/>
      <c r="B45" s="364"/>
      <c r="C45" s="365"/>
      <c r="D45" s="36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</row>
    <row r="46" spans="1:18" ht="15" customHeight="1">
      <c r="A46" s="363"/>
      <c r="B46" s="364"/>
      <c r="C46" s="365"/>
      <c r="D46" s="36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</row>
    <row r="47" spans="1:18" ht="15" customHeight="1">
      <c r="A47" s="363"/>
      <c r="B47" s="364"/>
      <c r="C47" s="365"/>
      <c r="D47" s="36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</row>
    <row r="48" spans="1:18" ht="15" customHeight="1">
      <c r="A48" s="363"/>
      <c r="B48" s="364"/>
      <c r="C48" s="365"/>
      <c r="D48" s="36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</row>
    <row r="49" spans="1:18" ht="15" customHeight="1">
      <c r="A49" s="363"/>
      <c r="B49" s="364"/>
      <c r="C49" s="365"/>
      <c r="D49" s="36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</row>
    <row r="50" spans="1:18" ht="15" customHeight="1">
      <c r="A50" s="363"/>
      <c r="B50" s="364"/>
      <c r="C50" s="365"/>
      <c r="D50" s="36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</row>
    <row r="51" spans="1:18" ht="15" customHeight="1">
      <c r="A51" s="363"/>
      <c r="B51" s="364"/>
      <c r="C51" s="365"/>
      <c r="D51" s="36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</row>
    <row r="52" spans="1:18" ht="15" customHeight="1">
      <c r="A52" s="363"/>
      <c r="B52" s="364"/>
      <c r="C52" s="365"/>
      <c r="D52" s="36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</row>
    <row r="53" spans="1:18" ht="15" customHeight="1">
      <c r="A53" s="363"/>
      <c r="B53" s="364"/>
      <c r="C53" s="365"/>
      <c r="D53" s="36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18" ht="15" customHeight="1">
      <c r="A54" s="363"/>
      <c r="B54" s="364"/>
      <c r="C54" s="365"/>
      <c r="D54" s="36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18" ht="15" customHeight="1">
      <c r="A55" s="363"/>
      <c r="B55" s="364"/>
      <c r="C55" s="365"/>
      <c r="D55" s="36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</row>
    <row r="56" spans="1:18" ht="15" customHeight="1">
      <c r="A56" s="363"/>
      <c r="B56" s="364"/>
      <c r="C56" s="365"/>
      <c r="D56" s="36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18" ht="15" customHeight="1">
      <c r="A57" s="363"/>
      <c r="B57" s="364"/>
      <c r="C57" s="365"/>
      <c r="D57" s="36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18" ht="15" customHeight="1">
      <c r="A58" s="363"/>
      <c r="B58" s="364"/>
      <c r="C58" s="365"/>
      <c r="D58" s="36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</row>
    <row r="59" spans="1:18" ht="15" customHeight="1">
      <c r="A59" s="363"/>
      <c r="B59" s="364"/>
      <c r="C59" s="365"/>
      <c r="D59" s="36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18" ht="15" customHeight="1">
      <c r="A60" s="363"/>
      <c r="B60" s="364"/>
      <c r="C60" s="365"/>
      <c r="D60" s="36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18" ht="15" customHeight="1">
      <c r="A61" s="363"/>
      <c r="B61" s="364"/>
      <c r="C61" s="365"/>
      <c r="D61" s="36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18" ht="15" customHeight="1">
      <c r="A62" s="363"/>
      <c r="B62" s="364"/>
      <c r="C62" s="365"/>
      <c r="D62" s="36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18" ht="15" customHeight="1">
      <c r="A63" s="363"/>
      <c r="B63" s="364"/>
      <c r="C63" s="365"/>
      <c r="D63" s="36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</row>
    <row r="64" spans="1:18" ht="15" customHeight="1">
      <c r="A64" s="363"/>
      <c r="B64" s="364"/>
      <c r="C64" s="365"/>
      <c r="D64" s="36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</row>
    <row r="65" spans="1:18" ht="15" customHeight="1">
      <c r="A65" s="363"/>
      <c r="B65" s="364"/>
      <c r="C65" s="365"/>
      <c r="D65" s="36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</row>
    <row r="66" spans="1:18" ht="15" customHeight="1">
      <c r="A66" s="363"/>
      <c r="B66" s="364"/>
      <c r="C66" s="365"/>
      <c r="D66" s="36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</row>
    <row r="67" spans="1:18" ht="15" customHeight="1">
      <c r="A67" s="363"/>
      <c r="B67" s="364"/>
      <c r="C67" s="365"/>
      <c r="D67" s="36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</row>
    <row r="68" spans="1:18" ht="15" customHeight="1">
      <c r="A68" s="363"/>
      <c r="B68" s="364"/>
      <c r="C68" s="365"/>
      <c r="D68" s="36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</row>
    <row r="69" spans="1:18" ht="15" customHeight="1">
      <c r="A69" s="363"/>
      <c r="B69" s="364"/>
      <c r="C69" s="365"/>
      <c r="D69" s="36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</row>
    <row r="70" spans="1:18" ht="15" customHeight="1">
      <c r="A70" s="363"/>
      <c r="B70" s="364"/>
      <c r="C70" s="365"/>
      <c r="D70" s="36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</row>
    <row r="71" spans="1:18" ht="15" customHeight="1">
      <c r="A71" s="363"/>
      <c r="B71" s="364"/>
      <c r="C71" s="365"/>
      <c r="D71" s="36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</row>
    <row r="72" spans="1:18" ht="15" customHeight="1">
      <c r="A72" s="363"/>
      <c r="B72" s="364"/>
      <c r="C72" s="365"/>
      <c r="D72" s="36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</row>
    <row r="73" spans="1:18" ht="15" customHeight="1">
      <c r="A73" s="363"/>
      <c r="B73" s="364"/>
      <c r="C73" s="365"/>
      <c r="D73" s="36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</row>
    <row r="74" spans="1:18" ht="15" customHeight="1">
      <c r="A74" s="363"/>
      <c r="B74" s="364"/>
      <c r="C74" s="365"/>
      <c r="D74" s="36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</row>
    <row r="75" spans="1:18" ht="15" customHeight="1">
      <c r="A75" s="363"/>
      <c r="B75" s="364"/>
      <c r="C75" s="365"/>
      <c r="D75" s="36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</row>
    <row r="76" spans="1:18" ht="15" customHeight="1">
      <c r="A76" s="363"/>
      <c r="B76" s="364"/>
      <c r="C76" s="365"/>
      <c r="D76" s="36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</row>
    <row r="77" spans="1:18" ht="15" customHeight="1">
      <c r="A77" s="363"/>
      <c r="B77" s="364"/>
      <c r="C77" s="365"/>
      <c r="D77" s="36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</row>
    <row r="78" spans="1:18" ht="15" customHeight="1">
      <c r="A78" s="363"/>
      <c r="B78" s="364"/>
      <c r="C78" s="365"/>
      <c r="D78" s="36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</row>
    <row r="79" spans="1:18" ht="15" customHeight="1">
      <c r="A79" s="363"/>
      <c r="B79" s="364"/>
      <c r="C79" s="365"/>
      <c r="D79" s="36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</row>
    <row r="80" spans="1:18" ht="15" customHeight="1">
      <c r="B80" s="364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</row>
    <row r="81" spans="2:18" ht="15" customHeight="1">
      <c r="B81" s="364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</row>
    <row r="82" spans="2:18" ht="15" customHeight="1">
      <c r="B82" s="364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</row>
    <row r="83" spans="2:18" ht="15" customHeight="1">
      <c r="B83" s="364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</row>
    <row r="84" spans="2:18" ht="15" customHeight="1">
      <c r="B84" s="364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</row>
    <row r="85" spans="2:18" ht="15" customHeight="1">
      <c r="B85" s="364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</row>
    <row r="86" spans="2:18" ht="15" customHeight="1">
      <c r="B86" s="36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</row>
    <row r="87" spans="2:18" ht="15" customHeight="1">
      <c r="B87" s="364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</row>
    <row r="88" spans="2:18" ht="15" customHeight="1">
      <c r="B88" s="364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</row>
    <row r="89" spans="2:18" ht="15" customHeight="1">
      <c r="B89" s="364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</row>
    <row r="90" spans="2:18" ht="15" customHeight="1">
      <c r="B90" s="364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</row>
    <row r="91" spans="2:18" ht="15" customHeight="1">
      <c r="B91" s="36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</row>
    <row r="92" spans="2:18" ht="15" customHeight="1">
      <c r="B92" s="364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</row>
    <row r="93" spans="2:18" ht="15" customHeight="1">
      <c r="B93" s="364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</row>
    <row r="94" spans="2:18" ht="15" customHeight="1">
      <c r="B94" s="364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</row>
    <row r="95" spans="2:18" ht="15" customHeight="1">
      <c r="B95" s="364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</row>
    <row r="96" spans="2:18" ht="15" customHeight="1">
      <c r="B96" s="364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</row>
    <row r="97" spans="2:18" ht="15" customHeight="1">
      <c r="B97" s="364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</row>
    <row r="98" spans="2:18" ht="15" customHeight="1">
      <c r="B98" s="364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</row>
    <row r="99" spans="2:18" ht="15" customHeight="1">
      <c r="B99" s="364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</row>
    <row r="100" spans="2:18" ht="15" customHeight="1">
      <c r="B100" s="364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</row>
    <row r="101" spans="2:18" ht="15" customHeight="1">
      <c r="B101" s="364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</row>
    <row r="102" spans="2:18" ht="15" customHeight="1"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</row>
    <row r="103" spans="2:18" ht="15" customHeight="1"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</row>
    <row r="104" spans="2:18" ht="15" customHeight="1"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</row>
    <row r="105" spans="2:18" ht="15" customHeight="1"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</row>
    <row r="106" spans="2:18" ht="15" customHeight="1"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</row>
    <row r="107" spans="2:18" ht="15" customHeight="1"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</row>
    <row r="108" spans="2:18" ht="15" customHeight="1"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</row>
    <row r="109" spans="2:18" ht="15" customHeight="1"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</row>
    <row r="110" spans="2:18" ht="15" customHeight="1"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</row>
    <row r="111" spans="2:18" ht="15" customHeight="1"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</row>
    <row r="112" spans="2:18" ht="15" customHeight="1"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</row>
    <row r="113" spans="5:18" ht="15" customHeight="1"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</row>
    <row r="114" spans="5:18" ht="15" customHeight="1"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</row>
    <row r="115" spans="5:18" ht="15" customHeight="1"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</row>
    <row r="116" spans="5:18" ht="15" customHeight="1"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</row>
    <row r="117" spans="5:18" ht="15" customHeight="1"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</row>
    <row r="118" spans="5:18" ht="15" customHeight="1"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</row>
    <row r="119" spans="5:18" ht="15" customHeight="1"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</row>
    <row r="120" spans="5:18" ht="15" customHeight="1"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</row>
    <row r="121" spans="5:18" ht="15" customHeight="1"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</row>
    <row r="122" spans="5:18" ht="15" customHeight="1"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</row>
    <row r="123" spans="5:18" ht="15" customHeight="1"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</row>
    <row r="124" spans="5:18" ht="15" customHeight="1"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</row>
    <row r="125" spans="5:18" ht="15" customHeight="1"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</row>
    <row r="126" spans="5:18" ht="15" customHeight="1"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</row>
    <row r="127" spans="5:18" ht="15" customHeight="1"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</row>
    <row r="128" spans="5:18" ht="15" customHeight="1"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</row>
    <row r="129" spans="5:18" ht="15" customHeight="1"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</row>
    <row r="130" spans="5:18" ht="15" customHeight="1"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</row>
    <row r="131" spans="5:18" ht="15" customHeight="1"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</row>
    <row r="132" spans="5:18" ht="15" customHeight="1"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</row>
    <row r="133" spans="5:18" ht="15" customHeight="1"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</row>
    <row r="134" spans="5:18" ht="15" customHeight="1"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</row>
    <row r="135" spans="5:18" ht="15" customHeight="1"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</row>
    <row r="136" spans="5:18" ht="15" customHeight="1"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</row>
    <row r="137" spans="5:18" ht="15" customHeight="1"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</row>
    <row r="138" spans="5:18" ht="15" customHeight="1"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</row>
    <row r="139" spans="5:18" ht="15" customHeight="1"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</row>
    <row r="140" spans="5:18" ht="15" customHeight="1"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</row>
    <row r="141" spans="5:18" ht="15" customHeight="1"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</row>
    <row r="142" spans="5:18" ht="15" customHeight="1"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</row>
    <row r="143" spans="5:18" ht="15" customHeight="1"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</row>
    <row r="144" spans="5:18" ht="15" customHeight="1"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</row>
    <row r="145" spans="5:18" ht="15" customHeight="1"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</row>
    <row r="146" spans="5:18" ht="15" customHeight="1"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</row>
    <row r="147" spans="5:18" ht="15" customHeight="1"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</row>
    <row r="148" spans="5:18" ht="15" customHeight="1"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</row>
    <row r="149" spans="5:18" ht="15" customHeight="1"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</row>
    <row r="150" spans="5:18" ht="15" customHeight="1"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</row>
    <row r="151" spans="5:18" ht="15" customHeight="1"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</row>
    <row r="152" spans="5:18" ht="15" customHeight="1"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</row>
    <row r="153" spans="5:18" ht="15" customHeight="1"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</row>
    <row r="154" spans="5:18" ht="15" customHeight="1"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</row>
    <row r="155" spans="5:18" ht="15" customHeight="1"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</row>
    <row r="156" spans="5:18" ht="15" customHeight="1"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</row>
    <row r="157" spans="5:18" ht="15" customHeight="1"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</row>
    <row r="158" spans="5:18" ht="15" customHeight="1"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</row>
    <row r="159" spans="5:18" ht="15" customHeight="1"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</row>
    <row r="160" spans="5:18" ht="15" customHeight="1"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</row>
    <row r="161" spans="5:18" ht="15" customHeight="1"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</row>
    <row r="162" spans="5:18" ht="15" customHeight="1"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</row>
    <row r="163" spans="5:18" ht="15" customHeight="1"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</row>
    <row r="164" spans="5:18" ht="15" customHeight="1"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</row>
    <row r="165" spans="5:18" ht="15" customHeight="1"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</row>
    <row r="166" spans="5:18" ht="15" customHeight="1"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</row>
    <row r="167" spans="5:18" ht="15" customHeight="1"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</row>
    <row r="168" spans="5:18" ht="15" customHeight="1"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</row>
    <row r="169" spans="5:18" ht="15" customHeight="1"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</row>
    <row r="170" spans="5:18" ht="15" customHeight="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</row>
    <row r="171" spans="5:18" ht="15" customHeight="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</row>
    <row r="172" spans="5:18" ht="15" customHeight="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</row>
    <row r="173" spans="5:18" ht="15" customHeight="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</row>
    <row r="174" spans="5:18" ht="15" customHeight="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</row>
    <row r="175" spans="5:18" ht="15" customHeight="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</row>
    <row r="176" spans="5:18" ht="15" customHeight="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</row>
    <row r="177" spans="5:18" ht="15" customHeight="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</row>
    <row r="178" spans="5:18" ht="15" customHeight="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</row>
    <row r="179" spans="5:18" ht="15" customHeight="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</row>
    <row r="180" spans="5:18" ht="15" customHeight="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</row>
    <row r="181" spans="5:18" ht="15" customHeight="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</row>
    <row r="182" spans="5:18" ht="15" customHeight="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</row>
    <row r="183" spans="5:18" ht="15" customHeight="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</row>
    <row r="184" spans="5:18" ht="15" customHeight="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</row>
    <row r="185" spans="5:18" ht="15" customHeight="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</row>
    <row r="186" spans="5:18" ht="15" customHeight="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</row>
    <row r="187" spans="5:18" ht="15" customHeight="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</row>
    <row r="188" spans="5:18" ht="15" customHeight="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</row>
    <row r="189" spans="5:18" ht="15" customHeight="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</row>
    <row r="190" spans="5:18" ht="15" customHeight="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</row>
    <row r="191" spans="5:18" ht="15" customHeight="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</row>
    <row r="192" spans="5:18" ht="15" customHeight="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</row>
    <row r="193" spans="5:18" ht="15" customHeight="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</row>
    <row r="194" spans="5:18" ht="15" customHeight="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</row>
    <row r="195" spans="5:18" ht="15" customHeight="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</row>
    <row r="196" spans="5:18" ht="15" customHeight="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</row>
    <row r="197" spans="5:18" ht="15" customHeight="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</row>
    <row r="198" spans="5:18" ht="15" customHeight="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</row>
    <row r="199" spans="5:18" ht="15" customHeight="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</row>
    <row r="200" spans="5:18" ht="15" customHeight="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</row>
    <row r="201" spans="5:18" ht="15" customHeight="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</row>
    <row r="202" spans="5:18" ht="15" customHeight="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</row>
    <row r="203" spans="5:18" ht="15" customHeight="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</row>
    <row r="204" spans="5:18" ht="15" customHeight="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</row>
    <row r="205" spans="5:18" ht="15" customHeight="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</row>
    <row r="206" spans="5:18" ht="15" customHeight="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</row>
    <row r="207" spans="5:18" ht="15" customHeight="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</row>
    <row r="208" spans="5:18" ht="15" customHeight="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</row>
    <row r="209" spans="5:18" ht="15" customHeight="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</row>
    <row r="210" spans="5:18" ht="15" customHeight="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</row>
    <row r="211" spans="5:18" ht="15" customHeight="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</row>
    <row r="212" spans="5:18" ht="15" customHeight="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</row>
    <row r="213" spans="5:18" ht="15" customHeight="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</row>
    <row r="214" spans="5:18" ht="15" customHeight="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</row>
    <row r="215" spans="5:18" ht="15" customHeight="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</row>
    <row r="216" spans="5:18" ht="15" customHeight="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</row>
    <row r="217" spans="5:18" ht="15" customHeight="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</row>
  </sheetData>
  <mergeCells count="4">
    <mergeCell ref="B20:B24"/>
    <mergeCell ref="B3:B9"/>
    <mergeCell ref="B11:B19"/>
    <mergeCell ref="A1:R1"/>
  </mergeCells>
  <pageMargins left="0.81" right="0.26" top="0.56999999999999995" bottom="0.48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217"/>
  <sheetViews>
    <sheetView showGridLines="0" workbookViewId="0">
      <pane xSplit="4" ySplit="2" topLeftCell="E10" activePane="bottomRight" state="frozen"/>
      <selection activeCell="I38" sqref="I38"/>
      <selection pane="topRight" activeCell="I38" sqref="I38"/>
      <selection pane="bottomLeft" activeCell="I38" sqref="I38"/>
      <selection pane="bottomRight" activeCell="A3" sqref="A3:A24"/>
    </sheetView>
  </sheetViews>
  <sheetFormatPr defaultRowHeight="12.75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18" width="6.83203125" style="314" customWidth="1"/>
    <col min="19" max="256" width="9.3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74" width="6.83203125" style="314" customWidth="1"/>
    <col min="275" max="512" width="9.3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30" width="6.83203125" style="314" customWidth="1"/>
    <col min="531" max="768" width="9.3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86" width="6.83203125" style="314" customWidth="1"/>
    <col min="787" max="1024" width="9.3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42" width="6.83203125" style="314" customWidth="1"/>
    <col min="1043" max="1280" width="9.3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98" width="6.83203125" style="314" customWidth="1"/>
    <col min="1299" max="1536" width="9.3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54" width="6.83203125" style="314" customWidth="1"/>
    <col min="1555" max="1792" width="9.3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10" width="6.83203125" style="314" customWidth="1"/>
    <col min="1811" max="2048" width="9.3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66" width="6.83203125" style="314" customWidth="1"/>
    <col min="2067" max="2304" width="9.3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22" width="6.83203125" style="314" customWidth="1"/>
    <col min="2323" max="2560" width="9.3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78" width="6.83203125" style="314" customWidth="1"/>
    <col min="2579" max="2816" width="9.3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34" width="6.83203125" style="314" customWidth="1"/>
    <col min="2835" max="3072" width="9.3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90" width="6.83203125" style="314" customWidth="1"/>
    <col min="3091" max="3328" width="9.3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46" width="6.83203125" style="314" customWidth="1"/>
    <col min="3347" max="3584" width="9.3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602" width="6.83203125" style="314" customWidth="1"/>
    <col min="3603" max="3840" width="9.3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58" width="6.83203125" style="314" customWidth="1"/>
    <col min="3859" max="4096" width="9.3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14" width="6.83203125" style="314" customWidth="1"/>
    <col min="4115" max="4352" width="9.3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70" width="6.83203125" style="314" customWidth="1"/>
    <col min="4371" max="4608" width="9.3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26" width="6.83203125" style="314" customWidth="1"/>
    <col min="4627" max="4864" width="9.3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82" width="6.83203125" style="314" customWidth="1"/>
    <col min="4883" max="5120" width="9.3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38" width="6.83203125" style="314" customWidth="1"/>
    <col min="5139" max="5376" width="9.3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94" width="6.83203125" style="314" customWidth="1"/>
    <col min="5395" max="5632" width="9.3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50" width="6.83203125" style="314" customWidth="1"/>
    <col min="5651" max="5888" width="9.3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906" width="6.83203125" style="314" customWidth="1"/>
    <col min="5907" max="6144" width="9.3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62" width="6.83203125" style="314" customWidth="1"/>
    <col min="6163" max="6400" width="9.3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18" width="6.83203125" style="314" customWidth="1"/>
    <col min="6419" max="6656" width="9.3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74" width="6.83203125" style="314" customWidth="1"/>
    <col min="6675" max="6912" width="9.3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30" width="6.83203125" style="314" customWidth="1"/>
    <col min="6931" max="7168" width="9.3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86" width="6.83203125" style="314" customWidth="1"/>
    <col min="7187" max="7424" width="9.3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42" width="6.83203125" style="314" customWidth="1"/>
    <col min="7443" max="7680" width="9.3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98" width="6.83203125" style="314" customWidth="1"/>
    <col min="7699" max="7936" width="9.3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54" width="6.83203125" style="314" customWidth="1"/>
    <col min="7955" max="8192" width="9.3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10" width="6.83203125" style="314" customWidth="1"/>
    <col min="8211" max="8448" width="9.3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66" width="6.83203125" style="314" customWidth="1"/>
    <col min="8467" max="8704" width="9.3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22" width="6.83203125" style="314" customWidth="1"/>
    <col min="8723" max="8960" width="9.3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78" width="6.83203125" style="314" customWidth="1"/>
    <col min="8979" max="9216" width="9.3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34" width="6.83203125" style="314" customWidth="1"/>
    <col min="9235" max="9472" width="9.3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90" width="6.83203125" style="314" customWidth="1"/>
    <col min="9491" max="9728" width="9.3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46" width="6.83203125" style="314" customWidth="1"/>
    <col min="9747" max="9984" width="9.3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10002" width="6.83203125" style="314" customWidth="1"/>
    <col min="10003" max="10240" width="9.3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58" width="6.83203125" style="314" customWidth="1"/>
    <col min="10259" max="10496" width="9.3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14" width="6.83203125" style="314" customWidth="1"/>
    <col min="10515" max="10752" width="9.3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70" width="6.83203125" style="314" customWidth="1"/>
    <col min="10771" max="11008" width="9.3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26" width="6.83203125" style="314" customWidth="1"/>
    <col min="11027" max="11264" width="9.3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82" width="6.83203125" style="314" customWidth="1"/>
    <col min="11283" max="11520" width="9.3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38" width="6.83203125" style="314" customWidth="1"/>
    <col min="11539" max="11776" width="9.3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94" width="6.83203125" style="314" customWidth="1"/>
    <col min="11795" max="12032" width="9.3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50" width="6.83203125" style="314" customWidth="1"/>
    <col min="12051" max="12288" width="9.3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306" width="6.83203125" style="314" customWidth="1"/>
    <col min="12307" max="12544" width="9.3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62" width="6.83203125" style="314" customWidth="1"/>
    <col min="12563" max="12800" width="9.3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18" width="6.83203125" style="314" customWidth="1"/>
    <col min="12819" max="13056" width="9.3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74" width="6.83203125" style="314" customWidth="1"/>
    <col min="13075" max="13312" width="9.3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30" width="6.83203125" style="314" customWidth="1"/>
    <col min="13331" max="13568" width="9.3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86" width="6.83203125" style="314" customWidth="1"/>
    <col min="13587" max="13824" width="9.3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42" width="6.83203125" style="314" customWidth="1"/>
    <col min="13843" max="14080" width="9.3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98" width="6.83203125" style="314" customWidth="1"/>
    <col min="14099" max="14336" width="9.3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54" width="6.83203125" style="314" customWidth="1"/>
    <col min="14355" max="14592" width="9.3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10" width="6.83203125" style="314" customWidth="1"/>
    <col min="14611" max="14848" width="9.3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66" width="6.83203125" style="314" customWidth="1"/>
    <col min="14867" max="15104" width="9.3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22" width="6.83203125" style="314" customWidth="1"/>
    <col min="15123" max="15360" width="9.3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78" width="6.83203125" style="314" customWidth="1"/>
    <col min="15379" max="15616" width="9.3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34" width="6.83203125" style="314" customWidth="1"/>
    <col min="15635" max="15872" width="9.3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90" width="6.83203125" style="314" customWidth="1"/>
    <col min="15891" max="16128" width="9.3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46" width="6.83203125" style="314" customWidth="1"/>
    <col min="16147" max="16384" width="9.33203125" style="314"/>
  </cols>
  <sheetData>
    <row r="1" spans="1:18" ht="47.25" customHeight="1" thickBot="1">
      <c r="A1" s="505" t="s">
        <v>255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</row>
    <row r="2" spans="1:18" s="371" customFormat="1" ht="39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21</v>
      </c>
      <c r="F2" s="320">
        <v>22</v>
      </c>
      <c r="G2" s="320">
        <v>23</v>
      </c>
      <c r="H2" s="320">
        <v>24</v>
      </c>
      <c r="I2" s="320">
        <v>25</v>
      </c>
      <c r="J2" s="320">
        <v>26</v>
      </c>
      <c r="K2" s="320">
        <v>27</v>
      </c>
      <c r="L2" s="320">
        <v>28</v>
      </c>
      <c r="M2" s="320">
        <v>29</v>
      </c>
      <c r="N2" s="320">
        <v>30</v>
      </c>
      <c r="O2" s="319">
        <v>31</v>
      </c>
      <c r="P2" s="322" t="s">
        <v>233</v>
      </c>
      <c r="Q2" s="322" t="s">
        <v>234</v>
      </c>
      <c r="R2" s="323" t="s">
        <v>235</v>
      </c>
    </row>
    <row r="3" spans="1:18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IF(ngay21!U4&lt;&gt;"",ngay21!U4,"")</f>
        <v>0.3</v>
      </c>
      <c r="F3" s="383">
        <f>IF(ngay22!U4&lt;&gt;"",ngay22!U4,"")</f>
        <v>1.5</v>
      </c>
      <c r="G3" s="383" t="str">
        <f>IF(ngay23!U4&lt;&gt;"",ngay23!U4,"")</f>
        <v>-</v>
      </c>
      <c r="H3" s="383" t="str">
        <f>IF(ngay24!U4&lt;&gt;"",ngay24!U4,"")</f>
        <v>-</v>
      </c>
      <c r="I3" s="383" t="str">
        <f>IF(ngay25!U4&lt;&gt;"",ngay25!U4,"")</f>
        <v>-</v>
      </c>
      <c r="J3" s="383" t="str">
        <f>IF(ngay26!U4&lt;&gt;"",ngay26!U4,"")</f>
        <v>-</v>
      </c>
      <c r="K3" s="383" t="str">
        <f>IF(ngay27!U4&lt;&gt;"",ngay27!U4,"")</f>
        <v>-</v>
      </c>
      <c r="L3" s="383" t="str">
        <f>IF(ngay28!U4&lt;&gt;"",ngay28!U4,"")</f>
        <v>-</v>
      </c>
      <c r="M3" s="383">
        <f>IF(ngay29!U4&lt;&gt;"",ngay29!U4,"")</f>
        <v>4.7</v>
      </c>
      <c r="N3" s="383">
        <f>IF(ngay30!U4&lt;&gt;"",ngay30!U4,"")</f>
        <v>23.6</v>
      </c>
      <c r="O3" s="384">
        <f>IF(ngay31!U4&lt;&gt;"",ngay31!U4,"")</f>
        <v>56.3</v>
      </c>
      <c r="P3" s="358">
        <f t="shared" ref="P3:P12" si="0">IF(COUNT(E3:I3)=0,"",SUM(E3:I3))</f>
        <v>1.8</v>
      </c>
      <c r="Q3" s="357">
        <f t="shared" ref="Q3:Q12" si="1">IF(COUNT(J3:O3)=0,"",SUM(J3:O3))</f>
        <v>84.6</v>
      </c>
      <c r="R3" s="359">
        <f t="shared" ref="R3:R12" si="2">IF(COUNT(E3:O3)=0,"",SUM(E3:O3))</f>
        <v>86.4</v>
      </c>
    </row>
    <row r="4" spans="1:18" ht="15" customHeight="1">
      <c r="A4" s="324">
        <v>2</v>
      </c>
      <c r="B4" s="501"/>
      <c r="C4" s="325" t="s">
        <v>149</v>
      </c>
      <c r="D4" s="381" t="s">
        <v>98</v>
      </c>
      <c r="E4" s="385">
        <f>IF(ngay21!U5&lt;&gt;"",ngay21!U5,"")</f>
        <v>1.6</v>
      </c>
      <c r="F4" s="386">
        <f>IF(ngay22!U5&lt;&gt;"",ngay22!U5,"")</f>
        <v>33.1</v>
      </c>
      <c r="G4" s="386" t="str">
        <f>IF(ngay23!U5&lt;&gt;"",ngay23!U5,"")</f>
        <v>-</v>
      </c>
      <c r="H4" s="386" t="str">
        <f>IF(ngay24!U5&lt;&gt;"",ngay24!U5,"")</f>
        <v>-</v>
      </c>
      <c r="I4" s="386" t="str">
        <f>IF(ngay25!U5&lt;&gt;"",ngay25!U5,"")</f>
        <v>-</v>
      </c>
      <c r="J4" s="386" t="str">
        <f>IF(ngay26!U5&lt;&gt;"",ngay26!U5,"")</f>
        <v>-</v>
      </c>
      <c r="K4" s="386" t="str">
        <f>IF(ngay27!U5&lt;&gt;"",ngay27!U5,"")</f>
        <v>-</v>
      </c>
      <c r="L4" s="386">
        <f>IF(ngay28!U5&lt;&gt;"",ngay28!U5,"")</f>
        <v>4.2</v>
      </c>
      <c r="M4" s="386">
        <f>IF(ngay29!U5&lt;&gt;"",ngay29!U5,"")</f>
        <v>13.6</v>
      </c>
      <c r="N4" s="386">
        <f>IF(ngay30!U5&lt;&gt;"",ngay30!U5,"")</f>
        <v>6.4</v>
      </c>
      <c r="O4" s="387">
        <f>IF(ngay31!U5&lt;&gt;"",ngay31!U5,"")</f>
        <v>66.8</v>
      </c>
      <c r="P4" s="341">
        <f t="shared" si="0"/>
        <v>34.700000000000003</v>
      </c>
      <c r="Q4" s="340">
        <f t="shared" si="1"/>
        <v>91</v>
      </c>
      <c r="R4" s="342">
        <f t="shared" si="2"/>
        <v>125.7</v>
      </c>
    </row>
    <row r="5" spans="1:18" ht="15" customHeight="1">
      <c r="A5" s="331">
        <v>3</v>
      </c>
      <c r="B5" s="501"/>
      <c r="C5" s="325" t="s">
        <v>176</v>
      </c>
      <c r="D5" s="381" t="s">
        <v>171</v>
      </c>
      <c r="E5" s="385">
        <f>IF(ngay21!U6&lt;&gt;"",ngay21!U6,"")</f>
        <v>6.6</v>
      </c>
      <c r="F5" s="386">
        <f>IF(ngay22!U6&lt;&gt;"",ngay22!U6,"")</f>
        <v>92.2</v>
      </c>
      <c r="G5" s="386" t="str">
        <f>IF(ngay23!U6&lt;&gt;"",ngay23!U6,"")</f>
        <v>-</v>
      </c>
      <c r="H5" s="386" t="str">
        <f>IF(ngay24!U6&lt;&gt;"",ngay24!U6,"")</f>
        <v>-</v>
      </c>
      <c r="I5" s="386" t="str">
        <f>IF(ngay25!U6&lt;&gt;"",ngay25!U6,"")</f>
        <v>-</v>
      </c>
      <c r="J5" s="386" t="str">
        <f>IF(ngay26!U6&lt;&gt;"",ngay26!U6,"")</f>
        <v>-</v>
      </c>
      <c r="K5" s="386" t="str">
        <f>IF(ngay27!U6&lt;&gt;"",ngay27!U6,"")</f>
        <v>-</v>
      </c>
      <c r="L5" s="386" t="str">
        <f>IF(ngay28!U6&lt;&gt;"",ngay28!U6,"")</f>
        <v>-</v>
      </c>
      <c r="M5" s="386">
        <f>IF(ngay29!U6&lt;&gt;"",ngay29!U6,"")</f>
        <v>6.4</v>
      </c>
      <c r="N5" s="386">
        <f>IF(ngay30!U6&lt;&gt;"",ngay30!U6,"")</f>
        <v>10.199999999999999</v>
      </c>
      <c r="O5" s="387">
        <f>IF(ngay31!U6&lt;&gt;"",ngay31!U6,"")</f>
        <v>12.1</v>
      </c>
      <c r="P5" s="341">
        <f t="shared" si="0"/>
        <v>98.8</v>
      </c>
      <c r="Q5" s="340">
        <f t="shared" si="1"/>
        <v>28.700000000000003</v>
      </c>
      <c r="R5" s="342">
        <f t="shared" si="2"/>
        <v>127.5</v>
      </c>
    </row>
    <row r="6" spans="1:18" ht="15" customHeight="1">
      <c r="A6" s="324">
        <v>4</v>
      </c>
      <c r="B6" s="501"/>
      <c r="C6" s="325" t="s">
        <v>150</v>
      </c>
      <c r="D6" s="381" t="s">
        <v>130</v>
      </c>
      <c r="E6" s="385">
        <f>IF(ngay21!U7&lt;&gt;"",ngay21!U7,"")</f>
        <v>6</v>
      </c>
      <c r="F6" s="386">
        <f>IF(ngay22!U7&lt;&gt;"",ngay22!U7,"")</f>
        <v>14.7</v>
      </c>
      <c r="G6" s="386" t="str">
        <f>IF(ngay23!U7&lt;&gt;"",ngay23!U7,"")</f>
        <v>-</v>
      </c>
      <c r="H6" s="386" t="str">
        <f>IF(ngay24!U7&lt;&gt;"",ngay24!U7,"")</f>
        <v>-</v>
      </c>
      <c r="I6" s="386" t="str">
        <f>IF(ngay25!U7&lt;&gt;"",ngay25!U7,"")</f>
        <v>-</v>
      </c>
      <c r="J6" s="386" t="str">
        <f>IF(ngay26!U7&lt;&gt;"",ngay26!U7,"")</f>
        <v>-</v>
      </c>
      <c r="K6" s="386" t="str">
        <f>IF(ngay27!U7&lt;&gt;"",ngay27!U7,"")</f>
        <v>-</v>
      </c>
      <c r="L6" s="386">
        <f>IF(ngay28!U7&lt;&gt;"",ngay28!U7,"")</f>
        <v>53.4</v>
      </c>
      <c r="M6" s="386">
        <f>IF(ngay29!U7&lt;&gt;"",ngay29!U7,"")</f>
        <v>0.7</v>
      </c>
      <c r="N6" s="386">
        <f>IF(ngay30!U7&lt;&gt;"",ngay30!U7,"")</f>
        <v>4</v>
      </c>
      <c r="O6" s="387">
        <f>IF(ngay31!U7&lt;&gt;"",ngay31!U7,"")</f>
        <v>23.3</v>
      </c>
      <c r="P6" s="341">
        <f t="shared" si="0"/>
        <v>20.7</v>
      </c>
      <c r="Q6" s="340">
        <f t="shared" si="1"/>
        <v>81.400000000000006</v>
      </c>
      <c r="R6" s="342">
        <f t="shared" si="2"/>
        <v>102.1</v>
      </c>
    </row>
    <row r="7" spans="1:18" ht="15" customHeight="1">
      <c r="A7" s="331">
        <v>5</v>
      </c>
      <c r="B7" s="501"/>
      <c r="C7" s="325" t="s">
        <v>125</v>
      </c>
      <c r="D7" s="381" t="s">
        <v>115</v>
      </c>
      <c r="E7" s="385">
        <f>IF(ngay21!U8&lt;&gt;"",ngay21!U8,"")</f>
        <v>7.3</v>
      </c>
      <c r="F7" s="386">
        <f>IF(ngay22!U8&lt;&gt;"",ngay22!U8,"")</f>
        <v>129.30000000000001</v>
      </c>
      <c r="G7" s="386" t="str">
        <f>IF(ngay23!U8&lt;&gt;"",ngay23!U8,"")</f>
        <v>-</v>
      </c>
      <c r="H7" s="386" t="str">
        <f>IF(ngay24!U8&lt;&gt;"",ngay24!U8,"")</f>
        <v>-</v>
      </c>
      <c r="I7" s="386" t="str">
        <f>IF(ngay25!U8&lt;&gt;"",ngay25!U8,"")</f>
        <v>-</v>
      </c>
      <c r="J7" s="386" t="str">
        <f>IF(ngay26!U8&lt;&gt;"",ngay26!U8,"")</f>
        <v>-</v>
      </c>
      <c r="K7" s="386" t="str">
        <f>IF(ngay27!U8&lt;&gt;"",ngay27!U8,"")</f>
        <v>-</v>
      </c>
      <c r="L7" s="386">
        <f>IF(ngay28!U8&lt;&gt;"",ngay28!U8,"")</f>
        <v>37.200000000000003</v>
      </c>
      <c r="M7" s="386">
        <f>IF(ngay29!U8&lt;&gt;"",ngay29!U8,"")</f>
        <v>11.3</v>
      </c>
      <c r="N7" s="386">
        <f>IF(ngay30!U8&lt;&gt;"",ngay30!U8,"")</f>
        <v>0.3</v>
      </c>
      <c r="O7" s="387">
        <f>IF(ngay31!U8&lt;&gt;"",ngay31!U8,"")</f>
        <v>5.7</v>
      </c>
      <c r="P7" s="341">
        <f t="shared" si="0"/>
        <v>136.60000000000002</v>
      </c>
      <c r="Q7" s="340">
        <f t="shared" si="1"/>
        <v>54.5</v>
      </c>
      <c r="R7" s="342">
        <f t="shared" si="2"/>
        <v>191.10000000000002</v>
      </c>
    </row>
    <row r="8" spans="1:18" ht="15" customHeight="1">
      <c r="A8" s="324">
        <v>6</v>
      </c>
      <c r="B8" s="501"/>
      <c r="C8" s="330" t="s">
        <v>179</v>
      </c>
      <c r="D8" s="381" t="s">
        <v>177</v>
      </c>
      <c r="E8" s="385">
        <f>IF(ngay21!U9&lt;&gt;"",ngay21!U9,"")</f>
        <v>10.9</v>
      </c>
      <c r="F8" s="386">
        <f>IF(ngay22!U9&lt;&gt;"",ngay22!U9,"")</f>
        <v>1.4</v>
      </c>
      <c r="G8" s="386" t="str">
        <f>IF(ngay23!U9&lt;&gt;"",ngay23!U9,"")</f>
        <v>-</v>
      </c>
      <c r="H8" s="386" t="str">
        <f>IF(ngay24!U9&lt;&gt;"",ngay24!U9,"")</f>
        <v>-</v>
      </c>
      <c r="I8" s="386" t="str">
        <f>IF(ngay25!U9&lt;&gt;"",ngay25!U9,"")</f>
        <v>-</v>
      </c>
      <c r="J8" s="386" t="str">
        <f>IF(ngay26!U9&lt;&gt;"",ngay26!U9,"")</f>
        <v>-</v>
      </c>
      <c r="K8" s="386" t="str">
        <f>IF(ngay27!U9&lt;&gt;"",ngay27!U9,"")</f>
        <v>-</v>
      </c>
      <c r="L8" s="386">
        <f>IF(ngay28!U9&lt;&gt;"",ngay28!U9,"")</f>
        <v>11.3</v>
      </c>
      <c r="M8" s="386">
        <f>IF(ngay29!U9&lt;&gt;"",ngay29!U9,"")</f>
        <v>1.3</v>
      </c>
      <c r="N8" s="386" t="str">
        <f>IF(ngay30!U9&lt;&gt;"",ngay30!U9,"")</f>
        <v>-</v>
      </c>
      <c r="O8" s="387">
        <f>IF(ngay31!U9&lt;&gt;"",ngay31!U9,"")</f>
        <v>0.2</v>
      </c>
      <c r="P8" s="341">
        <f t="shared" si="0"/>
        <v>12.3</v>
      </c>
      <c r="Q8" s="340">
        <f t="shared" si="1"/>
        <v>12.8</v>
      </c>
      <c r="R8" s="342">
        <f t="shared" si="2"/>
        <v>25.1</v>
      </c>
    </row>
    <row r="9" spans="1:18" ht="15" customHeight="1">
      <c r="A9" s="331">
        <v>7</v>
      </c>
      <c r="B9" s="501"/>
      <c r="C9" s="325" t="s">
        <v>148</v>
      </c>
      <c r="D9" s="381" t="s">
        <v>97</v>
      </c>
      <c r="E9" s="385">
        <f>IF(ngay21!U10&lt;&gt;"",ngay21!U10,"")</f>
        <v>7.7</v>
      </c>
      <c r="F9" s="386">
        <f>IF(ngay22!U10&lt;&gt;"",ngay22!U10,"")</f>
        <v>18.7</v>
      </c>
      <c r="G9" s="386" t="str">
        <f>IF(ngay23!U10&lt;&gt;"",ngay23!U10,"")</f>
        <v>-</v>
      </c>
      <c r="H9" s="386" t="str">
        <f>IF(ngay24!U10&lt;&gt;"",ngay24!U10,"")</f>
        <v>-</v>
      </c>
      <c r="I9" s="386" t="str">
        <f>IF(ngay25!U10&lt;&gt;"",ngay25!U10,"")</f>
        <v>-</v>
      </c>
      <c r="J9" s="386" t="str">
        <f>IF(ngay26!U10&lt;&gt;"",ngay26!U10,"")</f>
        <v>-</v>
      </c>
      <c r="K9" s="386" t="str">
        <f>IF(ngay27!U10&lt;&gt;"",ngay27!U10,"")</f>
        <v>-</v>
      </c>
      <c r="L9" s="386" t="str">
        <f>IF(ngay28!U10&lt;&gt;"",ngay28!U10,"")</f>
        <v>-</v>
      </c>
      <c r="M9" s="386" t="str">
        <f>IF(ngay29!U10&lt;&gt;"",ngay29!U10,"")</f>
        <v>-</v>
      </c>
      <c r="N9" s="386">
        <f>IF(ngay30!U10&lt;&gt;"",ngay30!U10,"")</f>
        <v>22.6</v>
      </c>
      <c r="O9" s="387">
        <f>IF(ngay31!U10&lt;&gt;"",ngay31!U10,"")</f>
        <v>1.9</v>
      </c>
      <c r="P9" s="339">
        <f t="shared" si="0"/>
        <v>26.4</v>
      </c>
      <c r="Q9" s="340">
        <f t="shared" si="1"/>
        <v>24.5</v>
      </c>
      <c r="R9" s="342">
        <f t="shared" si="2"/>
        <v>50.9</v>
      </c>
    </row>
    <row r="10" spans="1:18" ht="15" customHeight="1">
      <c r="A10" s="324">
        <v>8</v>
      </c>
      <c r="B10" s="376"/>
      <c r="C10" s="30" t="s">
        <v>205</v>
      </c>
      <c r="D10" s="313" t="s">
        <v>206</v>
      </c>
      <c r="E10" s="388">
        <f>IF(ngay21!U11&lt;&gt;"",ngay21!U11,"")</f>
        <v>1.7</v>
      </c>
      <c r="F10" s="389">
        <f>IF(ngay22!U11&lt;&gt;"",ngay22!U11,"")</f>
        <v>6</v>
      </c>
      <c r="G10" s="389" t="str">
        <f>IF(ngay23!U11&lt;&gt;"",ngay23!U11,"")</f>
        <v>-</v>
      </c>
      <c r="H10" s="389">
        <f>IF(ngay24!U11&lt;&gt;"",ngay24!U11,"")</f>
        <v>0.8</v>
      </c>
      <c r="I10" s="389" t="str">
        <f>IF(ngay25!U11&lt;&gt;"",ngay25!U11,"")</f>
        <v>-</v>
      </c>
      <c r="J10" s="389" t="str">
        <f>IF(ngay26!U11&lt;&gt;"",ngay26!U11,"")</f>
        <v>-</v>
      </c>
      <c r="K10" s="389" t="str">
        <f>IF(ngay27!U11&lt;&gt;"",ngay27!U11,"")</f>
        <v>-</v>
      </c>
      <c r="L10" s="389" t="str">
        <f>IF(ngay28!U11&lt;&gt;"",ngay28!U11,"")</f>
        <v>-</v>
      </c>
      <c r="M10" s="389" t="str">
        <f>IF(ngay29!U11&lt;&gt;"",ngay29!U11,"")</f>
        <v>-</v>
      </c>
      <c r="N10" s="389">
        <f>IF(ngay30!U11&lt;&gt;"",ngay30!U11,"")</f>
        <v>11.1</v>
      </c>
      <c r="O10" s="390">
        <f>IF(ngay31!U11&lt;&gt;"",ngay31!U11,"")</f>
        <v>140</v>
      </c>
      <c r="P10" s="335">
        <f t="shared" ref="P10" si="3">IF(COUNT(E10:I10)=0,"",SUM(E10:I10))</f>
        <v>8.5</v>
      </c>
      <c r="Q10" s="336">
        <f t="shared" ref="Q10" si="4">IF(COUNT(J10:O10)=0,"",SUM(J10:O10))</f>
        <v>151.1</v>
      </c>
      <c r="R10" s="338">
        <f t="shared" ref="R10" si="5">IF(COUNT(E10:O10)=0,"",SUM(E10:O10))</f>
        <v>159.6</v>
      </c>
    </row>
    <row r="11" spans="1:18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IF(ngay21!U12&lt;&gt;"",ngay21!U12,"")</f>
        <v>3.4</v>
      </c>
      <c r="F11" s="392">
        <f>IF(ngay22!U12&lt;&gt;"",ngay22!U12,"")</f>
        <v>0.7</v>
      </c>
      <c r="G11" s="392" t="str">
        <f>IF(ngay23!U12&lt;&gt;"",ngay23!U12,"")</f>
        <v>-</v>
      </c>
      <c r="H11" s="392" t="str">
        <f>IF(ngay24!U12&lt;&gt;"",ngay24!U12,"")</f>
        <v>-</v>
      </c>
      <c r="I11" s="392" t="str">
        <f>IF(ngay25!U12&lt;&gt;"",ngay25!U12,"")</f>
        <v>-</v>
      </c>
      <c r="J11" s="392" t="str">
        <f>IF(ngay26!U12&lt;&gt;"",ngay26!U12,"")</f>
        <v>-</v>
      </c>
      <c r="K11" s="392">
        <f>IF(ngay27!U12&lt;&gt;"",ngay27!U12,"")</f>
        <v>15.4</v>
      </c>
      <c r="L11" s="392">
        <f>IF(ngay28!U12&lt;&gt;"",ngay28!U12,"")</f>
        <v>6.6</v>
      </c>
      <c r="M11" s="392" t="str">
        <f>IF(ngay29!U12&lt;&gt;"",ngay29!U12,"")</f>
        <v>-</v>
      </c>
      <c r="N11" s="392">
        <f>IF(ngay30!U12&lt;&gt;"",ngay30!U12,"")</f>
        <v>15.7</v>
      </c>
      <c r="O11" s="393">
        <f>IF(ngay31!U12&lt;&gt;"",ngay31!U12,"")</f>
        <v>1.1000000000000001</v>
      </c>
      <c r="P11" s="341">
        <f t="shared" si="0"/>
        <v>4.0999999999999996</v>
      </c>
      <c r="Q11" s="340">
        <f t="shared" si="1"/>
        <v>38.800000000000004</v>
      </c>
      <c r="R11" s="342">
        <f t="shared" si="2"/>
        <v>42.9</v>
      </c>
    </row>
    <row r="12" spans="1:18" ht="15" customHeight="1">
      <c r="A12" s="324">
        <v>10</v>
      </c>
      <c r="B12" s="501"/>
      <c r="C12" s="325" t="s">
        <v>152</v>
      </c>
      <c r="D12" s="381" t="s">
        <v>117</v>
      </c>
      <c r="E12" s="385">
        <f>IF(ngay21!U13&lt;&gt;"",ngay21!U13,"")</f>
        <v>25.7</v>
      </c>
      <c r="F12" s="386">
        <f>IF(ngay22!U13&lt;&gt;"",ngay22!U13,"")</f>
        <v>16.399999999999999</v>
      </c>
      <c r="G12" s="386" t="str">
        <f>IF(ngay23!U13&lt;&gt;"",ngay23!U13,"")</f>
        <v>-</v>
      </c>
      <c r="H12" s="386" t="str">
        <f>IF(ngay24!U13&lt;&gt;"",ngay24!U13,"")</f>
        <v>-</v>
      </c>
      <c r="I12" s="386" t="str">
        <f>IF(ngay25!U13&lt;&gt;"",ngay25!U13,"")</f>
        <v>-</v>
      </c>
      <c r="J12" s="386" t="str">
        <f>IF(ngay26!U13&lt;&gt;"",ngay26!U13,"")</f>
        <v>-</v>
      </c>
      <c r="K12" s="386" t="str">
        <f>IF(ngay27!U13&lt;&gt;"",ngay27!U13,"")</f>
        <v>-</v>
      </c>
      <c r="L12" s="386" t="str">
        <f>IF(ngay28!U13&lt;&gt;"",ngay28!U13,"")</f>
        <v>-</v>
      </c>
      <c r="M12" s="386">
        <f>IF(ngay29!U13&lt;&gt;"",ngay29!U13,"")</f>
        <v>1.6</v>
      </c>
      <c r="N12" s="386">
        <f>IF(ngay30!U13&lt;&gt;"",ngay30!U13,"")</f>
        <v>23.9</v>
      </c>
      <c r="O12" s="387">
        <f>IF(ngay31!U13&lt;&gt;"",ngay31!U13,"")</f>
        <v>2.4</v>
      </c>
      <c r="P12" s="341">
        <f t="shared" si="0"/>
        <v>42.099999999999994</v>
      </c>
      <c r="Q12" s="340">
        <f t="shared" si="1"/>
        <v>27.9</v>
      </c>
      <c r="R12" s="342">
        <f t="shared" si="2"/>
        <v>70</v>
      </c>
    </row>
    <row r="13" spans="1:18" ht="15" customHeight="1">
      <c r="A13" s="331">
        <v>11</v>
      </c>
      <c r="B13" s="501"/>
      <c r="C13" s="325" t="s">
        <v>154</v>
      </c>
      <c r="D13" s="381" t="s">
        <v>107</v>
      </c>
      <c r="E13" s="385">
        <f>IF(ngay21!U14&lt;&gt;"",ngay21!U14,"")</f>
        <v>19.100000000000001</v>
      </c>
      <c r="F13" s="386">
        <f>IF(ngay22!U14&lt;&gt;"",ngay22!U14,"")</f>
        <v>1.8</v>
      </c>
      <c r="G13" s="386" t="str">
        <f>IF(ngay23!U14&lt;&gt;"",ngay23!U14,"")</f>
        <v>-</v>
      </c>
      <c r="H13" s="386" t="str">
        <f>IF(ngay24!U14&lt;&gt;"",ngay24!U14,"")</f>
        <v>-</v>
      </c>
      <c r="I13" s="386" t="str">
        <f>IF(ngay25!U14&lt;&gt;"",ngay25!U14,"")</f>
        <v>-</v>
      </c>
      <c r="J13" s="386" t="str">
        <f>IF(ngay26!U14&lt;&gt;"",ngay26!U14,"")</f>
        <v>-</v>
      </c>
      <c r="K13" s="386">
        <f>IF(ngay27!U14&lt;&gt;"",ngay27!U14,"")</f>
        <v>4</v>
      </c>
      <c r="L13" s="386">
        <f>IF(ngay28!U14&lt;&gt;"",ngay28!U14,"")</f>
        <v>43.1</v>
      </c>
      <c r="M13" s="386">
        <f>IF(ngay29!U14&lt;&gt;"",ngay29!U14,"")</f>
        <v>1.9</v>
      </c>
      <c r="N13" s="386">
        <f>IF(ngay30!U14&lt;&gt;"",ngay30!U14,"")</f>
        <v>2.2000000000000002</v>
      </c>
      <c r="O13" s="387">
        <f>IF(ngay31!U14&lt;&gt;"",ngay31!U14,"")</f>
        <v>0.1</v>
      </c>
      <c r="P13" s="341">
        <f t="shared" ref="P13:P24" si="6">IF(COUNT(E13:I13)=0,"",SUM(E13:I13))</f>
        <v>20.900000000000002</v>
      </c>
      <c r="Q13" s="340">
        <f t="shared" ref="Q13:Q24" si="7">IF(COUNT(J13:O13)=0,"",SUM(J13:O13))</f>
        <v>51.300000000000004</v>
      </c>
      <c r="R13" s="342">
        <f t="shared" ref="R13:R24" si="8">IF(COUNT(E13:O13)=0,"",SUM(E13:O13))</f>
        <v>72.2</v>
      </c>
    </row>
    <row r="14" spans="1:18" ht="15" customHeight="1">
      <c r="A14" s="324">
        <v>12</v>
      </c>
      <c r="B14" s="501"/>
      <c r="C14" s="330" t="s">
        <v>180</v>
      </c>
      <c r="D14" s="381" t="s">
        <v>178</v>
      </c>
      <c r="E14" s="385">
        <f>IF(ngay21!U15&lt;&gt;"",ngay21!U15,"")</f>
        <v>10.7</v>
      </c>
      <c r="F14" s="386">
        <f>IF(ngay22!U15&lt;&gt;"",ngay22!U15,"")</f>
        <v>0.9</v>
      </c>
      <c r="G14" s="386" t="str">
        <f>IF(ngay23!U15&lt;&gt;"",ngay23!U15,"")</f>
        <v>-</v>
      </c>
      <c r="H14" s="386" t="str">
        <f>IF(ngay24!U15&lt;&gt;"",ngay24!U15,"")</f>
        <v>-</v>
      </c>
      <c r="I14" s="386" t="str">
        <f>IF(ngay25!U15&lt;&gt;"",ngay25!U15,"")</f>
        <v>-</v>
      </c>
      <c r="J14" s="386" t="str">
        <f>IF(ngay26!U15&lt;&gt;"",ngay26!U15,"")</f>
        <v>-</v>
      </c>
      <c r="K14" s="386" t="str">
        <f>IF(ngay27!U15&lt;&gt;"",ngay27!U15,"")</f>
        <v>-</v>
      </c>
      <c r="L14" s="386">
        <f>IF(ngay28!U15&lt;&gt;"",ngay28!U15,"")</f>
        <v>21.8</v>
      </c>
      <c r="M14" s="386">
        <f>IF(ngay29!U15&lt;&gt;"",ngay29!U15,"")</f>
        <v>33.200000000000003</v>
      </c>
      <c r="N14" s="386">
        <f>IF(ngay30!U15&lt;&gt;"",ngay30!U15,"")</f>
        <v>0.4</v>
      </c>
      <c r="O14" s="387" t="str">
        <f>IF(ngay31!U15&lt;&gt;"",ngay31!U15,"")</f>
        <v>-</v>
      </c>
      <c r="P14" s="341">
        <f t="shared" si="6"/>
        <v>11.6</v>
      </c>
      <c r="Q14" s="340">
        <f t="shared" si="7"/>
        <v>55.4</v>
      </c>
      <c r="R14" s="342">
        <f t="shared" si="8"/>
        <v>67</v>
      </c>
    </row>
    <row r="15" spans="1:18" ht="15" customHeight="1">
      <c r="A15" s="331">
        <v>13</v>
      </c>
      <c r="B15" s="501"/>
      <c r="C15" s="325" t="s">
        <v>151</v>
      </c>
      <c r="D15" s="381" t="s">
        <v>99</v>
      </c>
      <c r="E15" s="385">
        <f>IF(ngay21!U16&lt;&gt;"",ngay21!U16,"")</f>
        <v>66.900000000000006</v>
      </c>
      <c r="F15" s="386">
        <f>IF(ngay22!U16&lt;&gt;"",ngay22!U16,"")</f>
        <v>3.9</v>
      </c>
      <c r="G15" s="386" t="str">
        <f>IF(ngay23!U16&lt;&gt;"",ngay23!U16,"")</f>
        <v>-</v>
      </c>
      <c r="H15" s="386" t="str">
        <f>IF(ngay24!U16&lt;&gt;"",ngay24!U16,"")</f>
        <v>-</v>
      </c>
      <c r="I15" s="386" t="str">
        <f>IF(ngay25!U16&lt;&gt;"",ngay25!U16,"")</f>
        <v>-</v>
      </c>
      <c r="J15" s="386" t="str">
        <f>IF(ngay26!U16&lt;&gt;"",ngay26!U16,"")</f>
        <v>-</v>
      </c>
      <c r="K15" s="386" t="str">
        <f>IF(ngay27!U16&lt;&gt;"",ngay27!U16,"")</f>
        <v>-</v>
      </c>
      <c r="L15" s="386">
        <f>IF(ngay28!U16&lt;&gt;"",ngay28!U16,"")</f>
        <v>22</v>
      </c>
      <c r="M15" s="386">
        <f>IF(ngay29!U16&lt;&gt;"",ngay29!U16,"")</f>
        <v>1.4</v>
      </c>
      <c r="N15" s="386" t="str">
        <f>IF(ngay30!U16&lt;&gt;"",ngay30!U16,"")</f>
        <v>-</v>
      </c>
      <c r="O15" s="387">
        <f>IF(ngay31!U16&lt;&gt;"",ngay31!U16,"")</f>
        <v>0.5</v>
      </c>
      <c r="P15" s="341">
        <f t="shared" si="6"/>
        <v>70.800000000000011</v>
      </c>
      <c r="Q15" s="340">
        <f t="shared" si="7"/>
        <v>23.9</v>
      </c>
      <c r="R15" s="342">
        <f t="shared" si="8"/>
        <v>94.700000000000017</v>
      </c>
    </row>
    <row r="16" spans="1:18" ht="15" customHeight="1">
      <c r="A16" s="324">
        <v>14</v>
      </c>
      <c r="B16" s="501"/>
      <c r="C16" s="325" t="s">
        <v>127</v>
      </c>
      <c r="D16" s="381" t="s">
        <v>101</v>
      </c>
      <c r="E16" s="385">
        <f>IF(ngay21!U17&lt;&gt;"",ngay21!U17,"")</f>
        <v>21.8</v>
      </c>
      <c r="F16" s="386">
        <f>IF(ngay22!U17&lt;&gt;"",ngay22!U17,"")</f>
        <v>5.8</v>
      </c>
      <c r="G16" s="386" t="str">
        <f>IF(ngay23!U17&lt;&gt;"",ngay23!U17,"")</f>
        <v>-</v>
      </c>
      <c r="H16" s="386">
        <f>IF(ngay24!U17&lt;&gt;"",ngay24!U17,"")</f>
        <v>2</v>
      </c>
      <c r="I16" s="386">
        <f>IF(ngay25!U17&lt;&gt;"",ngay25!U17,"")</f>
        <v>0.2</v>
      </c>
      <c r="J16" s="386" t="str">
        <f>IF(ngay26!U17&lt;&gt;"",ngay26!U17,"")</f>
        <v>-</v>
      </c>
      <c r="K16" s="386" t="str">
        <f>IF(ngay27!U17&lt;&gt;"",ngay27!U17,"")</f>
        <v>-</v>
      </c>
      <c r="L16" s="386">
        <f>IF(ngay28!U17&lt;&gt;"",ngay28!U17,"")</f>
        <v>3.5</v>
      </c>
      <c r="M16" s="386" t="str">
        <f>IF(ngay29!U17&lt;&gt;"",ngay29!U17,"")</f>
        <v>-</v>
      </c>
      <c r="N16" s="386" t="str">
        <f>IF(ngay30!U17&lt;&gt;"",ngay30!U17,"")</f>
        <v>-</v>
      </c>
      <c r="O16" s="387" t="str">
        <f>IF(ngay31!U17&lt;&gt;"",ngay31!U17,"")</f>
        <v>-</v>
      </c>
      <c r="P16" s="341">
        <f t="shared" si="6"/>
        <v>29.8</v>
      </c>
      <c r="Q16" s="340">
        <f t="shared" si="7"/>
        <v>3.5</v>
      </c>
      <c r="R16" s="342">
        <f t="shared" si="8"/>
        <v>33.299999999999997</v>
      </c>
    </row>
    <row r="17" spans="1:18" ht="15" customHeight="1">
      <c r="A17" s="331">
        <v>15</v>
      </c>
      <c r="B17" s="501"/>
      <c r="C17" s="325" t="s">
        <v>155</v>
      </c>
      <c r="D17" s="381" t="s">
        <v>102</v>
      </c>
      <c r="E17" s="385">
        <f>IF(ngay21!U18&lt;&gt;"",ngay21!U18,"")</f>
        <v>50.4</v>
      </c>
      <c r="F17" s="386">
        <f>IF(ngay22!U18&lt;&gt;"",ngay22!U18,"")</f>
        <v>6.8</v>
      </c>
      <c r="G17" s="386" t="str">
        <f>IF(ngay23!U18&lt;&gt;"",ngay23!U18,"")</f>
        <v>-</v>
      </c>
      <c r="H17" s="386" t="str">
        <f>IF(ngay24!U18&lt;&gt;"",ngay24!U18,"")</f>
        <v>-</v>
      </c>
      <c r="I17" s="386">
        <f>IF(ngay25!U18&lt;&gt;"",ngay25!U18,"")</f>
        <v>0.6</v>
      </c>
      <c r="J17" s="386" t="str">
        <f>IF(ngay26!U18&lt;&gt;"",ngay26!U18,"")</f>
        <v>-</v>
      </c>
      <c r="K17" s="386" t="str">
        <f>IF(ngay27!U18&lt;&gt;"",ngay27!U18,"")</f>
        <v>-</v>
      </c>
      <c r="L17" s="386">
        <f>IF(ngay28!U18&lt;&gt;"",ngay28!U18,"")</f>
        <v>0.6</v>
      </c>
      <c r="M17" s="386">
        <f>IF(ngay29!U18&lt;&gt;"",ngay29!U18,"")</f>
        <v>4.0999999999999996</v>
      </c>
      <c r="N17" s="386" t="str">
        <f>IF(ngay30!U18&lt;&gt;"",ngay30!U18,"")</f>
        <v>-</v>
      </c>
      <c r="O17" s="387" t="str">
        <f>IF(ngay31!U18&lt;&gt;"",ngay31!U18,"")</f>
        <v>-</v>
      </c>
      <c r="P17" s="341">
        <f t="shared" si="6"/>
        <v>57.8</v>
      </c>
      <c r="Q17" s="340">
        <f t="shared" si="7"/>
        <v>4.6999999999999993</v>
      </c>
      <c r="R17" s="342">
        <f t="shared" si="8"/>
        <v>62.5</v>
      </c>
    </row>
    <row r="18" spans="1:18" ht="15" customHeight="1">
      <c r="A18" s="324">
        <v>16</v>
      </c>
      <c r="B18" s="503"/>
      <c r="C18" s="330" t="s">
        <v>156</v>
      </c>
      <c r="D18" s="401" t="s">
        <v>103</v>
      </c>
      <c r="E18" s="385">
        <f>IF(ngay21!U19&lt;&gt;"",ngay21!U19,"")</f>
        <v>63.3</v>
      </c>
      <c r="F18" s="386">
        <f>IF(ngay22!U19&lt;&gt;"",ngay22!U19,"")</f>
        <v>3</v>
      </c>
      <c r="G18" s="386" t="str">
        <f>IF(ngay23!U19&lt;&gt;"",ngay23!U19,"")</f>
        <v>-</v>
      </c>
      <c r="H18" s="386" t="str">
        <f>IF(ngay24!U19&lt;&gt;"",ngay24!U19,"")</f>
        <v>-</v>
      </c>
      <c r="I18" s="386" t="str">
        <f>IF(ngay25!U19&lt;&gt;"",ngay25!U19,"")</f>
        <v>-</v>
      </c>
      <c r="J18" s="386" t="str">
        <f>IF(ngay26!U19&lt;&gt;"",ngay26!U19,"")</f>
        <v>-</v>
      </c>
      <c r="K18" s="386" t="str">
        <f>IF(ngay27!U19&lt;&gt;"",ngay27!U19,"")</f>
        <v>-</v>
      </c>
      <c r="L18" s="386">
        <f>IF(ngay28!U19&lt;&gt;"",ngay28!U19,"")</f>
        <v>11.9</v>
      </c>
      <c r="M18" s="386">
        <f>IF(ngay29!U19&lt;&gt;"",ngay29!U19,"")</f>
        <v>0.2</v>
      </c>
      <c r="N18" s="386" t="str">
        <f>IF(ngay30!U19&lt;&gt;"",ngay30!U19,"")</f>
        <v>-</v>
      </c>
      <c r="O18" s="387" t="str">
        <f>IF(ngay31!U19&lt;&gt;"",ngay31!U19,"")</f>
        <v>-</v>
      </c>
      <c r="P18" s="341">
        <f t="shared" si="6"/>
        <v>66.3</v>
      </c>
      <c r="Q18" s="340">
        <f t="shared" si="7"/>
        <v>12.1</v>
      </c>
      <c r="R18" s="342">
        <f t="shared" si="8"/>
        <v>78.400000000000006</v>
      </c>
    </row>
    <row r="19" spans="1:18" ht="15" customHeight="1">
      <c r="A19" s="331">
        <v>17</v>
      </c>
      <c r="B19" s="504"/>
      <c r="C19" s="328" t="s">
        <v>91</v>
      </c>
      <c r="D19" s="399" t="s">
        <v>118</v>
      </c>
      <c r="E19" s="388">
        <f>IF(ngay21!U20&lt;&gt;"",ngay21!U20,"")</f>
        <v>47.9</v>
      </c>
      <c r="F19" s="389">
        <f>IF(ngay22!U20&lt;&gt;"",ngay22!U20,"")</f>
        <v>2.2999999999999998</v>
      </c>
      <c r="G19" s="389" t="str">
        <f>IF(ngay23!U20&lt;&gt;"",ngay23!U20,"")</f>
        <v>-</v>
      </c>
      <c r="H19" s="389" t="str">
        <f>IF(ngay24!U20&lt;&gt;"",ngay24!U20,"")</f>
        <v>-</v>
      </c>
      <c r="I19" s="389" t="str">
        <f>IF(ngay25!U20&lt;&gt;"",ngay25!U20,"")</f>
        <v>-</v>
      </c>
      <c r="J19" s="389" t="str">
        <f>IF(ngay26!U20&lt;&gt;"",ngay26!U20,"")</f>
        <v>-</v>
      </c>
      <c r="K19" s="389" t="str">
        <f>IF(ngay27!U20&lt;&gt;"",ngay27!U20,"")</f>
        <v>-</v>
      </c>
      <c r="L19" s="389">
        <f>IF(ngay28!U20&lt;&gt;"",ngay28!U20,"")</f>
        <v>44.7</v>
      </c>
      <c r="M19" s="389" t="str">
        <f>IF(ngay29!U20&lt;&gt;"",ngay29!U20,"")</f>
        <v>-</v>
      </c>
      <c r="N19" s="389">
        <f>IF(ngay30!U20&lt;&gt;"",ngay30!U20,"")</f>
        <v>0</v>
      </c>
      <c r="O19" s="390" t="str">
        <f>IF(ngay31!U20&lt;&gt;"",ngay31!U20,"")</f>
        <v>-</v>
      </c>
      <c r="P19" s="341">
        <f t="shared" si="6"/>
        <v>50.199999999999996</v>
      </c>
      <c r="Q19" s="340">
        <f t="shared" si="7"/>
        <v>44.7</v>
      </c>
      <c r="R19" s="342">
        <f t="shared" si="8"/>
        <v>94.9</v>
      </c>
    </row>
    <row r="20" spans="1:18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>
        <f>IF(ngay21!U21&lt;&gt;"",ngay21!U21,"")</f>
        <v>10.8</v>
      </c>
      <c r="F20" s="392" t="str">
        <f>IF(ngay22!U21&lt;&gt;"",ngay22!U21,"")</f>
        <v>-</v>
      </c>
      <c r="G20" s="392" t="str">
        <f>IF(ngay23!U21&lt;&gt;"",ngay23!U21,"")</f>
        <v>-</v>
      </c>
      <c r="H20" s="392" t="str">
        <f>IF(ngay24!U21&lt;&gt;"",ngay24!U21,"")</f>
        <v>-</v>
      </c>
      <c r="I20" s="392" t="str">
        <f>IF(ngay25!U21&lt;&gt;"",ngay25!U21,"")</f>
        <v>-</v>
      </c>
      <c r="J20" s="392" t="str">
        <f>IF(ngay26!U21&lt;&gt;"",ngay26!U21,"")</f>
        <v>-</v>
      </c>
      <c r="K20" s="392" t="str">
        <f>IF(ngay27!U21&lt;&gt;"",ngay27!U21,"")</f>
        <v>-</v>
      </c>
      <c r="L20" s="392">
        <f>IF(ngay28!U21&lt;&gt;"",ngay28!U21,"")</f>
        <v>5.7</v>
      </c>
      <c r="M20" s="392">
        <f>IF(ngay29!U21&lt;&gt;"",ngay29!U21,"")</f>
        <v>6.9</v>
      </c>
      <c r="N20" s="392" t="str">
        <f>IF(ngay30!U21&lt;&gt;"",ngay30!U21,"")</f>
        <v>-</v>
      </c>
      <c r="O20" s="393" t="str">
        <f>IF(ngay31!U21&lt;&gt;"",ngay31!U21,"")</f>
        <v>-</v>
      </c>
      <c r="P20" s="349">
        <f t="shared" si="6"/>
        <v>10.8</v>
      </c>
      <c r="Q20" s="348">
        <f t="shared" si="7"/>
        <v>12.600000000000001</v>
      </c>
      <c r="R20" s="350">
        <f t="shared" si="8"/>
        <v>23.4</v>
      </c>
    </row>
    <row r="21" spans="1:18" ht="15" customHeight="1">
      <c r="A21" s="331">
        <v>19</v>
      </c>
      <c r="B21" s="501"/>
      <c r="C21" s="325" t="s">
        <v>128</v>
      </c>
      <c r="D21" s="381" t="s">
        <v>119</v>
      </c>
      <c r="E21" s="385">
        <f>IF(ngay21!U22&lt;&gt;"",ngay21!U22,"")</f>
        <v>166.5</v>
      </c>
      <c r="F21" s="386">
        <f>IF(ngay22!U22&lt;&gt;"",ngay22!U22,"")</f>
        <v>13.2</v>
      </c>
      <c r="G21" s="386" t="str">
        <f>IF(ngay23!U22&lt;&gt;"",ngay23!U22,"")</f>
        <v>-</v>
      </c>
      <c r="H21" s="386" t="str">
        <f>IF(ngay24!U22&lt;&gt;"",ngay24!U22,"")</f>
        <v>-</v>
      </c>
      <c r="I21" s="386" t="str">
        <f>IF(ngay25!U22&lt;&gt;"",ngay25!U22,"")</f>
        <v>-</v>
      </c>
      <c r="J21" s="386" t="str">
        <f>IF(ngay26!U22&lt;&gt;"",ngay26!U22,"")</f>
        <v>-</v>
      </c>
      <c r="K21" s="386" t="str">
        <f>IF(ngay27!U22&lt;&gt;"",ngay27!U22,"")</f>
        <v>-</v>
      </c>
      <c r="L21" s="386">
        <f>IF(ngay28!U22&lt;&gt;"",ngay28!U22,"")</f>
        <v>7.4</v>
      </c>
      <c r="M21" s="386" t="str">
        <f>IF(ngay29!U22&lt;&gt;"",ngay29!U22,"")</f>
        <v>-</v>
      </c>
      <c r="N21" s="386" t="str">
        <f>IF(ngay30!U22&lt;&gt;"",ngay30!U22,"")</f>
        <v>-</v>
      </c>
      <c r="O21" s="387" t="str">
        <f>IF(ngay31!U22&lt;&gt;"",ngay31!U22,"")</f>
        <v>-</v>
      </c>
      <c r="P21" s="341">
        <f t="shared" si="6"/>
        <v>179.7</v>
      </c>
      <c r="Q21" s="340">
        <f t="shared" si="7"/>
        <v>7.4</v>
      </c>
      <c r="R21" s="342">
        <f t="shared" si="8"/>
        <v>187.1</v>
      </c>
    </row>
    <row r="22" spans="1:18" ht="15" customHeight="1">
      <c r="A22" s="324">
        <v>20</v>
      </c>
      <c r="B22" s="501"/>
      <c r="C22" s="325" t="s">
        <v>157</v>
      </c>
      <c r="D22" s="381" t="s">
        <v>105</v>
      </c>
      <c r="E22" s="385">
        <f>IF(ngay21!U23&lt;&gt;"",ngay21!U23,"")</f>
        <v>12.8</v>
      </c>
      <c r="F22" s="386" t="str">
        <f>IF(ngay22!U23&lt;&gt;"",ngay22!U23,"")</f>
        <v>-</v>
      </c>
      <c r="G22" s="386" t="str">
        <f>IF(ngay23!U23&lt;&gt;"",ngay23!U23,"")</f>
        <v>-</v>
      </c>
      <c r="H22" s="386" t="str">
        <f>IF(ngay24!U23&lt;&gt;"",ngay24!U23,"")</f>
        <v>-</v>
      </c>
      <c r="I22" s="386" t="str">
        <f>IF(ngay25!U23&lt;&gt;"",ngay25!U23,"")</f>
        <v>-</v>
      </c>
      <c r="J22" s="386" t="str">
        <f>IF(ngay26!U23&lt;&gt;"",ngay26!U23,"")</f>
        <v>-</v>
      </c>
      <c r="K22" s="386" t="str">
        <f>IF(ngay27!U23&lt;&gt;"",ngay27!U23,"")</f>
        <v>-</v>
      </c>
      <c r="L22" s="386" t="str">
        <f>IF(ngay28!U23&lt;&gt;"",ngay28!U23,"")</f>
        <v>-</v>
      </c>
      <c r="M22" s="386" t="str">
        <f>IF(ngay29!U23&lt;&gt;"",ngay29!U23,"")</f>
        <v>-</v>
      </c>
      <c r="N22" s="386" t="str">
        <f>IF(ngay30!U23&lt;&gt;"",ngay30!U23,"")</f>
        <v>-</v>
      </c>
      <c r="O22" s="387" t="str">
        <f>IF(ngay31!U23&lt;&gt;"",ngay31!U23,"")</f>
        <v>-</v>
      </c>
      <c r="P22" s="341">
        <f t="shared" si="6"/>
        <v>12.8</v>
      </c>
      <c r="Q22" s="340" t="str">
        <f t="shared" si="7"/>
        <v/>
      </c>
      <c r="R22" s="342">
        <f t="shared" si="8"/>
        <v>12.8</v>
      </c>
    </row>
    <row r="23" spans="1:18" ht="15" customHeight="1">
      <c r="A23" s="331">
        <v>21</v>
      </c>
      <c r="B23" s="501"/>
      <c r="C23" s="325" t="s">
        <v>191</v>
      </c>
      <c r="D23" s="381" t="s">
        <v>203</v>
      </c>
      <c r="E23" s="385">
        <f>IF(ngay21!U24&lt;&gt;"",ngay21!U24,"")</f>
        <v>33.200000000000003</v>
      </c>
      <c r="F23" s="386">
        <f>IF(ngay22!U24&lt;&gt;"",ngay22!U24,"")</f>
        <v>2.9</v>
      </c>
      <c r="G23" s="386" t="str">
        <f>IF(ngay23!U24&lt;&gt;"",ngay23!U24,"")</f>
        <v>-</v>
      </c>
      <c r="H23" s="386" t="str">
        <f>IF(ngay24!U24&lt;&gt;"",ngay24!U24,"")</f>
        <v>-</v>
      </c>
      <c r="I23" s="386" t="str">
        <f>IF(ngay25!U24&lt;&gt;"",ngay25!U24,"")</f>
        <v>-</v>
      </c>
      <c r="J23" s="386" t="str">
        <f>IF(ngay26!U24&lt;&gt;"",ngay26!U24,"")</f>
        <v>-</v>
      </c>
      <c r="K23" s="386" t="str">
        <f>IF(ngay27!U24&lt;&gt;"",ngay27!U24,"")</f>
        <v>-</v>
      </c>
      <c r="L23" s="386">
        <f>IF(ngay28!U24&lt;&gt;"",ngay28!U24,"")</f>
        <v>12</v>
      </c>
      <c r="M23" s="386" t="str">
        <f>IF(ngay29!U24&lt;&gt;"",ngay29!U24,"")</f>
        <v>-</v>
      </c>
      <c r="N23" s="386" t="str">
        <f>IF(ngay30!U24&lt;&gt;"",ngay30!U24,"")</f>
        <v>-</v>
      </c>
      <c r="O23" s="387" t="str">
        <f>IF(ngay31!U24&lt;&gt;"",ngay31!U24,"")</f>
        <v>-</v>
      </c>
      <c r="P23" s="341">
        <f t="shared" si="6"/>
        <v>36.1</v>
      </c>
      <c r="Q23" s="340">
        <f t="shared" si="7"/>
        <v>12</v>
      </c>
      <c r="R23" s="342">
        <f t="shared" si="8"/>
        <v>48.1</v>
      </c>
    </row>
    <row r="24" spans="1:18" ht="15" customHeight="1">
      <c r="A24" s="324">
        <v>22</v>
      </c>
      <c r="B24" s="502"/>
      <c r="C24" s="343" t="s">
        <v>129</v>
      </c>
      <c r="D24" s="400" t="s">
        <v>104</v>
      </c>
      <c r="E24" s="394">
        <f>IF(ngay21!U25&lt;&gt;"",ngay21!U25,"")</f>
        <v>11.3</v>
      </c>
      <c r="F24" s="395">
        <f>IF(ngay22!U25&lt;&gt;"",ngay22!U25,"")</f>
        <v>0.1</v>
      </c>
      <c r="G24" s="395" t="str">
        <f>IF(ngay23!U25&lt;&gt;"",ngay23!U25,"")</f>
        <v>-</v>
      </c>
      <c r="H24" s="395" t="str">
        <f>IF(ngay24!U25&lt;&gt;"",ngay24!U25,"")</f>
        <v>-</v>
      </c>
      <c r="I24" s="395" t="str">
        <f>IF(ngay25!U25&lt;&gt;"",ngay25!U25,"")</f>
        <v>-</v>
      </c>
      <c r="J24" s="395" t="str">
        <f>IF(ngay26!U25&lt;&gt;"",ngay26!U25,"")</f>
        <v>-</v>
      </c>
      <c r="K24" s="395" t="str">
        <f>IF(ngay27!U25&lt;&gt;"",ngay27!U25,"")</f>
        <v>-</v>
      </c>
      <c r="L24" s="395">
        <f>IF(ngay28!U25&lt;&gt;"",ngay28!U25,"")</f>
        <v>21</v>
      </c>
      <c r="M24" s="395">
        <f>IF(ngay29!U25&lt;&gt;"",ngay29!U25,"")</f>
        <v>1.4</v>
      </c>
      <c r="N24" s="395" t="str">
        <f>IF(ngay30!U25&lt;&gt;"",ngay30!U25,"")</f>
        <v>-</v>
      </c>
      <c r="O24" s="396" t="str">
        <f>IF(ngay31!U25&lt;&gt;"",ngay31!U25,"")</f>
        <v>-</v>
      </c>
      <c r="P24" s="346">
        <f t="shared" si="6"/>
        <v>11.4</v>
      </c>
      <c r="Q24" s="345">
        <f t="shared" si="7"/>
        <v>22.4</v>
      </c>
      <c r="R24" s="347">
        <f t="shared" si="8"/>
        <v>33.799999999999997</v>
      </c>
    </row>
    <row r="25" spans="1:18" ht="31.5" customHeight="1">
      <c r="A25" s="363"/>
      <c r="B25" s="364"/>
      <c r="C25" s="365"/>
      <c r="D25" s="365"/>
      <c r="E25" s="366" t="s">
        <v>212</v>
      </c>
      <c r="F25" s="366"/>
      <c r="G25" s="366" t="str">
        <f>IF(COUNT(P3:P24)=0,"",INDEX(C3:P24,MATCH(MIN(P3:P24),P3:P24,0),1))</f>
        <v>Hồi Xuân</v>
      </c>
      <c r="H25" s="366"/>
      <c r="I25" s="375"/>
      <c r="J25" s="375"/>
      <c r="K25" s="375"/>
      <c r="L25" s="375"/>
      <c r="M25" s="375"/>
      <c r="N25" s="375"/>
      <c r="O25" s="375"/>
      <c r="P25" s="369">
        <f>IF(COUNT(P3:P24)=0,"",MIN(P3:P24))</f>
        <v>1.8</v>
      </c>
      <c r="Q25" s="368"/>
      <c r="R25" s="368"/>
    </row>
    <row r="26" spans="1:18" ht="15" customHeight="1">
      <c r="A26" s="363"/>
      <c r="B26" s="364"/>
      <c r="C26" s="365"/>
      <c r="D26" s="365"/>
      <c r="E26" s="370"/>
      <c r="F26" s="370"/>
      <c r="G26" s="370" t="str">
        <f>IF(COUNT(Q3:Q24)=0,"",INDEX(C3:Q24,MATCH(MIN(Q3:Q24),Q3:Q24,0),1))</f>
        <v>Quỳnh Lưu</v>
      </c>
      <c r="H26" s="370"/>
      <c r="I26" s="375"/>
      <c r="J26" s="375"/>
      <c r="K26" s="375"/>
      <c r="L26" s="375"/>
      <c r="M26" s="375"/>
      <c r="N26" s="375"/>
      <c r="O26" s="375"/>
      <c r="P26" s="369"/>
      <c r="Q26" s="369">
        <f>IF(COUNT(Q3:Q24)=0,"",MIN(Q3:Q24))</f>
        <v>3.5</v>
      </c>
      <c r="R26" s="369"/>
    </row>
    <row r="27" spans="1:18" ht="15" customHeight="1">
      <c r="A27" s="363"/>
      <c r="B27" s="364"/>
      <c r="C27" s="365"/>
      <c r="D27" s="365"/>
      <c r="E27" s="370"/>
      <c r="F27" s="370"/>
      <c r="G27" s="370" t="str">
        <f>IF(COUNT(R3:R24)=0,"",INDEX(C3:R24,MATCH(MIN(R3:R24),R3:R24,0),1))</f>
        <v>Hương Khê</v>
      </c>
      <c r="H27" s="370"/>
      <c r="I27" s="375"/>
      <c r="J27" s="375"/>
      <c r="K27" s="375"/>
      <c r="L27" s="375"/>
      <c r="M27" s="375"/>
      <c r="N27" s="375"/>
      <c r="O27" s="375"/>
      <c r="P27" s="369"/>
      <c r="Q27" s="369"/>
      <c r="R27" s="369">
        <f>IF(COUNT(R3:R24)=0,"",MIN(R3:R24))</f>
        <v>12.8</v>
      </c>
    </row>
    <row r="28" spans="1:18" ht="15" customHeight="1">
      <c r="A28" s="363"/>
      <c r="B28" s="364"/>
      <c r="C28" s="365"/>
      <c r="D28" s="365"/>
      <c r="E28" s="366" t="s">
        <v>214</v>
      </c>
      <c r="F28" s="366"/>
      <c r="G28" s="366" t="str">
        <f>IF(COUNT(P3:P24)=0,"",INDEX(C3:P24,MATCH(MAX(P3:P24),P3:P24,0),1))</f>
        <v>Hà Tĩnh</v>
      </c>
      <c r="H28" s="366"/>
      <c r="I28" s="375"/>
      <c r="J28" s="375"/>
      <c r="K28" s="375"/>
      <c r="L28" s="375"/>
      <c r="M28" s="375"/>
      <c r="N28" s="375"/>
      <c r="O28" s="375"/>
      <c r="P28" s="368">
        <f>IF(COUNT(P3:P24)=0,"",MAX(P3:P24))</f>
        <v>179.7</v>
      </c>
      <c r="Q28" s="368"/>
      <c r="R28" s="368"/>
    </row>
    <row r="29" spans="1:18" ht="15" customHeight="1">
      <c r="A29" s="363"/>
      <c r="B29" s="364"/>
      <c r="C29" s="365"/>
      <c r="D29" s="365"/>
      <c r="E29" s="370"/>
      <c r="F29" s="370"/>
      <c r="G29" s="370" t="str">
        <f>IF(COUNT(Q3:Q24)=0,"",INDEX(C3:Q24,MATCH(MAX(Q3:Q24),Q3:Q24,0),1))</f>
        <v>Nga Sơn</v>
      </c>
      <c r="H29" s="370"/>
      <c r="I29" s="375"/>
      <c r="J29" s="375"/>
      <c r="K29" s="375"/>
      <c r="L29" s="375"/>
      <c r="M29" s="375"/>
      <c r="N29" s="375"/>
      <c r="O29" s="375"/>
      <c r="P29" s="369"/>
      <c r="Q29" s="369">
        <f>IF(COUNT(Q3:Q24)=0,"",MAX(Q3:Q24))</f>
        <v>151.1</v>
      </c>
      <c r="R29" s="369"/>
    </row>
    <row r="30" spans="1:18" ht="15" customHeight="1">
      <c r="A30" s="363"/>
      <c r="B30" s="364"/>
      <c r="C30" s="365"/>
      <c r="D30" s="365"/>
      <c r="E30" s="370"/>
      <c r="F30" s="370"/>
      <c r="G30" s="370" t="str">
        <f>IF(COUNT(R3:R24)=0,"",INDEX(C3:R24,MATCH(MAX(R3:R24),R3:R24,0),1))</f>
        <v>Thanh Hóa</v>
      </c>
      <c r="H30" s="370"/>
      <c r="I30" s="375"/>
      <c r="J30" s="375"/>
      <c r="K30" s="375"/>
      <c r="L30" s="375"/>
      <c r="M30" s="375"/>
      <c r="N30" s="375"/>
      <c r="O30" s="375"/>
      <c r="P30" s="369"/>
      <c r="Q30" s="369"/>
      <c r="R30" s="369">
        <f>IF(COUNT(R3:R24)=0,"",MAX(R3:R24))</f>
        <v>191.10000000000002</v>
      </c>
    </row>
    <row r="31" spans="1:18" ht="15" customHeight="1">
      <c r="A31" s="363"/>
      <c r="B31" s="364"/>
      <c r="C31" s="365"/>
      <c r="D31" s="365"/>
      <c r="I31" s="375"/>
      <c r="J31" s="375"/>
      <c r="K31" s="375"/>
      <c r="L31" s="375"/>
      <c r="M31" s="375"/>
      <c r="N31" s="375"/>
      <c r="O31" s="375"/>
      <c r="P31" s="369"/>
      <c r="Q31" s="369"/>
      <c r="R31" s="369"/>
    </row>
    <row r="32" spans="1:18" ht="15" customHeight="1">
      <c r="A32" s="363"/>
      <c r="B32" s="364"/>
      <c r="C32" s="365"/>
      <c r="D32" s="36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69"/>
      <c r="Q32" s="369"/>
      <c r="R32" s="369"/>
    </row>
    <row r="33" spans="1:18" ht="15" customHeight="1">
      <c r="A33" s="363"/>
      <c r="B33" s="364"/>
      <c r="C33" s="365"/>
      <c r="D33" s="36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</row>
    <row r="34" spans="1:18" ht="15" customHeight="1">
      <c r="A34" s="363"/>
      <c r="B34" s="364"/>
      <c r="C34" s="365"/>
      <c r="D34" s="36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</row>
    <row r="35" spans="1:18" ht="15" customHeight="1">
      <c r="A35" s="363"/>
      <c r="B35" s="364"/>
      <c r="C35" s="365"/>
      <c r="D35" s="36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</row>
    <row r="36" spans="1:18" ht="15" customHeight="1">
      <c r="A36" s="363"/>
      <c r="B36" s="364"/>
      <c r="C36" s="365"/>
      <c r="D36" s="36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</row>
    <row r="37" spans="1:18" ht="15" customHeight="1">
      <c r="A37" s="363"/>
      <c r="B37" s="364"/>
      <c r="C37" s="365"/>
      <c r="D37" s="36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5"/>
      <c r="P37" s="375"/>
      <c r="Q37" s="375"/>
      <c r="R37" s="375"/>
    </row>
    <row r="38" spans="1:18" ht="15" customHeight="1">
      <c r="A38" s="363"/>
      <c r="B38" s="364"/>
      <c r="C38" s="365"/>
      <c r="D38" s="36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</row>
    <row r="39" spans="1:18" ht="15" customHeight="1">
      <c r="A39" s="363"/>
      <c r="B39" s="364"/>
      <c r="C39" s="365"/>
      <c r="D39" s="36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</row>
    <row r="40" spans="1:18" ht="15" customHeight="1">
      <c r="A40" s="363"/>
      <c r="B40" s="364"/>
      <c r="C40" s="365"/>
      <c r="D40" s="36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</row>
    <row r="41" spans="1:18" ht="15" customHeight="1">
      <c r="A41" s="363"/>
      <c r="B41" s="364"/>
      <c r="C41" s="365"/>
      <c r="D41" s="36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</row>
    <row r="42" spans="1:18" ht="15" customHeight="1">
      <c r="A42" s="363"/>
      <c r="B42" s="364"/>
      <c r="C42" s="365"/>
      <c r="D42" s="365"/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</row>
    <row r="43" spans="1:18" ht="15" customHeight="1">
      <c r="A43" s="363"/>
      <c r="B43" s="364"/>
      <c r="C43" s="365"/>
      <c r="D43" s="36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</row>
    <row r="44" spans="1:18" ht="15" customHeight="1">
      <c r="A44" s="363"/>
      <c r="B44" s="364"/>
      <c r="C44" s="365"/>
      <c r="D44" s="36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</row>
    <row r="45" spans="1:18" ht="15" customHeight="1">
      <c r="A45" s="363"/>
      <c r="B45" s="364"/>
      <c r="C45" s="365"/>
      <c r="D45" s="36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</row>
    <row r="46" spans="1:18" ht="15" customHeight="1">
      <c r="A46" s="363"/>
      <c r="B46" s="364"/>
      <c r="C46" s="365"/>
      <c r="D46" s="36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</row>
    <row r="47" spans="1:18" ht="15" customHeight="1">
      <c r="A47" s="363"/>
      <c r="B47" s="364"/>
      <c r="C47" s="365"/>
      <c r="D47" s="36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</row>
    <row r="48" spans="1:18" ht="15" customHeight="1">
      <c r="A48" s="363"/>
      <c r="B48" s="364"/>
      <c r="C48" s="365"/>
      <c r="D48" s="36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</row>
    <row r="49" spans="1:18" ht="15" customHeight="1">
      <c r="A49" s="363"/>
      <c r="B49" s="364"/>
      <c r="C49" s="365"/>
      <c r="D49" s="36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</row>
    <row r="50" spans="1:18" ht="15" customHeight="1">
      <c r="A50" s="363"/>
      <c r="B50" s="364"/>
      <c r="C50" s="365"/>
      <c r="D50" s="36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</row>
    <row r="51" spans="1:18" ht="15" customHeight="1">
      <c r="A51" s="363"/>
      <c r="B51" s="364"/>
      <c r="C51" s="365"/>
      <c r="D51" s="36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/>
      <c r="R51" s="375"/>
    </row>
    <row r="52" spans="1:18" ht="15" customHeight="1">
      <c r="A52" s="363"/>
      <c r="B52" s="364"/>
      <c r="C52" s="365"/>
      <c r="D52" s="36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</row>
    <row r="53" spans="1:18" ht="15" customHeight="1">
      <c r="A53" s="363"/>
      <c r="B53" s="364"/>
      <c r="C53" s="365"/>
      <c r="D53" s="36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</row>
    <row r="54" spans="1:18" ht="15" customHeight="1">
      <c r="A54" s="363"/>
      <c r="B54" s="364"/>
      <c r="C54" s="365"/>
      <c r="D54" s="36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</row>
    <row r="55" spans="1:18" ht="15" customHeight="1">
      <c r="A55" s="363"/>
      <c r="B55" s="364"/>
      <c r="C55" s="365"/>
      <c r="D55" s="36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</row>
    <row r="56" spans="1:18" ht="15" customHeight="1">
      <c r="A56" s="363"/>
      <c r="B56" s="364"/>
      <c r="C56" s="365"/>
      <c r="D56" s="36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</row>
    <row r="57" spans="1:18" ht="15" customHeight="1">
      <c r="A57" s="363"/>
      <c r="B57" s="364"/>
      <c r="C57" s="365"/>
      <c r="D57" s="36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</row>
    <row r="58" spans="1:18" ht="15" customHeight="1">
      <c r="A58" s="363"/>
      <c r="B58" s="364"/>
      <c r="C58" s="365"/>
      <c r="D58" s="36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</row>
    <row r="59" spans="1:18" ht="15" customHeight="1">
      <c r="A59" s="363"/>
      <c r="B59" s="364"/>
      <c r="C59" s="365"/>
      <c r="D59" s="36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</row>
    <row r="60" spans="1:18" ht="15" customHeight="1">
      <c r="A60" s="363"/>
      <c r="B60" s="364"/>
      <c r="C60" s="365"/>
      <c r="D60" s="36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</row>
    <row r="61" spans="1:18" ht="15" customHeight="1">
      <c r="A61" s="363"/>
      <c r="B61" s="364"/>
      <c r="C61" s="365"/>
      <c r="D61" s="36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</row>
    <row r="62" spans="1:18" ht="15" customHeight="1">
      <c r="A62" s="363"/>
      <c r="B62" s="364"/>
      <c r="C62" s="365"/>
      <c r="D62" s="36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</row>
    <row r="63" spans="1:18" ht="15" customHeight="1">
      <c r="A63" s="363"/>
      <c r="B63" s="364"/>
      <c r="C63" s="365"/>
      <c r="D63" s="36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</row>
    <row r="64" spans="1:18" ht="15" customHeight="1">
      <c r="A64" s="363"/>
      <c r="B64" s="364"/>
      <c r="C64" s="365"/>
      <c r="D64" s="36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</row>
    <row r="65" spans="1:18" ht="15" customHeight="1">
      <c r="A65" s="363"/>
      <c r="B65" s="364"/>
      <c r="C65" s="365"/>
      <c r="D65" s="365"/>
      <c r="E65" s="375"/>
      <c r="F65" s="375"/>
      <c r="G65" s="375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</row>
    <row r="66" spans="1:18" ht="15" customHeight="1">
      <c r="A66" s="363"/>
      <c r="B66" s="364"/>
      <c r="C66" s="365"/>
      <c r="D66" s="36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</row>
    <row r="67" spans="1:18" ht="15" customHeight="1">
      <c r="A67" s="363"/>
      <c r="B67" s="364"/>
      <c r="C67" s="365"/>
      <c r="D67" s="36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</row>
    <row r="68" spans="1:18" ht="15" customHeight="1">
      <c r="A68" s="363"/>
      <c r="B68" s="364"/>
      <c r="C68" s="365"/>
      <c r="D68" s="36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</row>
    <row r="69" spans="1:18" ht="15" customHeight="1">
      <c r="A69" s="363"/>
      <c r="B69" s="364"/>
      <c r="C69" s="365"/>
      <c r="D69" s="36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5"/>
      <c r="P69" s="375"/>
      <c r="Q69" s="375"/>
      <c r="R69" s="375"/>
    </row>
    <row r="70" spans="1:18" ht="15" customHeight="1">
      <c r="A70" s="363"/>
      <c r="B70" s="364"/>
      <c r="C70" s="365"/>
      <c r="D70" s="36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5"/>
      <c r="P70" s="375"/>
      <c r="Q70" s="375"/>
      <c r="R70" s="375"/>
    </row>
    <row r="71" spans="1:18" ht="15" customHeight="1">
      <c r="A71" s="363"/>
      <c r="B71" s="364"/>
      <c r="C71" s="365"/>
      <c r="D71" s="365"/>
      <c r="E71" s="375"/>
      <c r="F71" s="375"/>
      <c r="G71" s="375"/>
      <c r="H71" s="375"/>
      <c r="I71" s="375"/>
      <c r="J71" s="375"/>
      <c r="K71" s="375"/>
      <c r="L71" s="375"/>
      <c r="M71" s="375"/>
      <c r="N71" s="375"/>
      <c r="O71" s="375"/>
      <c r="P71" s="375"/>
      <c r="Q71" s="375"/>
      <c r="R71" s="375"/>
    </row>
    <row r="72" spans="1:18" ht="15" customHeight="1">
      <c r="A72" s="363"/>
      <c r="B72" s="364"/>
      <c r="C72" s="365"/>
      <c r="D72" s="365"/>
      <c r="E72" s="375"/>
      <c r="F72" s="375"/>
      <c r="G72" s="375"/>
      <c r="H72" s="375"/>
      <c r="I72" s="375"/>
      <c r="J72" s="375"/>
      <c r="K72" s="375"/>
      <c r="L72" s="375"/>
      <c r="M72" s="375"/>
      <c r="N72" s="375"/>
      <c r="O72" s="375"/>
      <c r="P72" s="375"/>
      <c r="Q72" s="375"/>
      <c r="R72" s="375"/>
    </row>
    <row r="73" spans="1:18" ht="15" customHeight="1">
      <c r="A73" s="363"/>
      <c r="B73" s="364"/>
      <c r="C73" s="365"/>
      <c r="D73" s="365"/>
      <c r="E73" s="375"/>
      <c r="F73" s="375"/>
      <c r="G73" s="375"/>
      <c r="H73" s="375"/>
      <c r="I73" s="375"/>
      <c r="J73" s="375"/>
      <c r="K73" s="375"/>
      <c r="L73" s="375"/>
      <c r="M73" s="375"/>
      <c r="N73" s="375"/>
      <c r="O73" s="375"/>
      <c r="P73" s="375"/>
      <c r="Q73" s="375"/>
      <c r="R73" s="375"/>
    </row>
    <row r="74" spans="1:18" ht="15" customHeight="1">
      <c r="A74" s="363"/>
      <c r="B74" s="364"/>
      <c r="C74" s="365"/>
      <c r="D74" s="365"/>
      <c r="E74" s="375"/>
      <c r="F74" s="375"/>
      <c r="G74" s="375"/>
      <c r="H74" s="375"/>
      <c r="I74" s="375"/>
      <c r="J74" s="375"/>
      <c r="K74" s="375"/>
      <c r="L74" s="375"/>
      <c r="M74" s="375"/>
      <c r="N74" s="375"/>
      <c r="O74" s="375"/>
      <c r="P74" s="375"/>
      <c r="Q74" s="375"/>
      <c r="R74" s="375"/>
    </row>
    <row r="75" spans="1:18" ht="15" customHeight="1">
      <c r="A75" s="363"/>
      <c r="B75" s="364"/>
      <c r="C75" s="365"/>
      <c r="D75" s="36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5"/>
      <c r="P75" s="375"/>
      <c r="Q75" s="375"/>
      <c r="R75" s="375"/>
    </row>
    <row r="76" spans="1:18" ht="15" customHeight="1">
      <c r="A76" s="363"/>
      <c r="B76" s="364"/>
      <c r="C76" s="365"/>
      <c r="D76" s="36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5"/>
      <c r="P76" s="375"/>
      <c r="Q76" s="375"/>
      <c r="R76" s="375"/>
    </row>
    <row r="77" spans="1:18" ht="15" customHeight="1">
      <c r="A77" s="363"/>
      <c r="B77" s="364"/>
      <c r="C77" s="365"/>
      <c r="D77" s="36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375"/>
      <c r="P77" s="375"/>
      <c r="Q77" s="375"/>
      <c r="R77" s="375"/>
    </row>
    <row r="78" spans="1:18" ht="15" customHeight="1">
      <c r="A78" s="363"/>
      <c r="B78" s="364"/>
      <c r="C78" s="365"/>
      <c r="D78" s="365"/>
      <c r="E78" s="375"/>
      <c r="F78" s="375"/>
      <c r="G78" s="375"/>
      <c r="H78" s="375"/>
      <c r="I78" s="375"/>
      <c r="J78" s="375"/>
      <c r="K78" s="375"/>
      <c r="L78" s="375"/>
      <c r="M78" s="375"/>
      <c r="N78" s="375"/>
      <c r="O78" s="375"/>
      <c r="P78" s="375"/>
      <c r="Q78" s="375"/>
      <c r="R78" s="375"/>
    </row>
    <row r="79" spans="1:18" ht="15" customHeight="1">
      <c r="A79" s="363"/>
      <c r="B79" s="364"/>
      <c r="C79" s="365"/>
      <c r="D79" s="365"/>
      <c r="E79" s="375"/>
      <c r="F79" s="375"/>
      <c r="G79" s="375"/>
      <c r="H79" s="375"/>
      <c r="I79" s="375"/>
      <c r="J79" s="375"/>
      <c r="K79" s="375"/>
      <c r="L79" s="375"/>
      <c r="M79" s="375"/>
      <c r="N79" s="375"/>
      <c r="O79" s="375"/>
      <c r="P79" s="375"/>
      <c r="Q79" s="375"/>
      <c r="R79" s="375"/>
    </row>
    <row r="80" spans="1:18" ht="15" customHeight="1">
      <c r="B80" s="364"/>
      <c r="E80" s="375"/>
      <c r="F80" s="375"/>
      <c r="G80" s="375"/>
      <c r="H80" s="375"/>
      <c r="I80" s="375"/>
      <c r="J80" s="375"/>
      <c r="K80" s="375"/>
      <c r="L80" s="375"/>
      <c r="M80" s="375"/>
      <c r="N80" s="375"/>
      <c r="O80" s="375"/>
      <c r="P80" s="375"/>
      <c r="Q80" s="375"/>
      <c r="R80" s="375"/>
    </row>
    <row r="81" spans="2:18" ht="15" customHeight="1">
      <c r="B81" s="364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5"/>
      <c r="P81" s="375"/>
      <c r="Q81" s="375"/>
      <c r="R81" s="375"/>
    </row>
    <row r="82" spans="2:18" ht="15" customHeight="1">
      <c r="B82" s="364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</row>
    <row r="83" spans="2:18" ht="15" customHeight="1">
      <c r="B83" s="364"/>
      <c r="E83" s="375"/>
      <c r="F83" s="375"/>
      <c r="G83" s="375"/>
      <c r="H83" s="375"/>
      <c r="I83" s="375"/>
      <c r="J83" s="375"/>
      <c r="K83" s="375"/>
      <c r="L83" s="375"/>
      <c r="M83" s="375"/>
      <c r="N83" s="375"/>
      <c r="O83" s="375"/>
      <c r="P83" s="375"/>
      <c r="Q83" s="375"/>
      <c r="R83" s="375"/>
    </row>
    <row r="84" spans="2:18" ht="15" customHeight="1">
      <c r="B84" s="364"/>
      <c r="E84" s="375"/>
      <c r="F84" s="375"/>
      <c r="G84" s="375"/>
      <c r="H84" s="375"/>
      <c r="I84" s="375"/>
      <c r="J84" s="375"/>
      <c r="K84" s="375"/>
      <c r="L84" s="375"/>
      <c r="M84" s="375"/>
      <c r="N84" s="375"/>
      <c r="O84" s="375"/>
      <c r="P84" s="375"/>
      <c r="Q84" s="375"/>
      <c r="R84" s="375"/>
    </row>
    <row r="85" spans="2:18" ht="15" customHeight="1">
      <c r="B85" s="364"/>
      <c r="E85" s="375"/>
      <c r="F85" s="375"/>
      <c r="G85" s="375"/>
      <c r="H85" s="375"/>
      <c r="I85" s="375"/>
      <c r="J85" s="375"/>
      <c r="K85" s="375"/>
      <c r="L85" s="375"/>
      <c r="M85" s="375"/>
      <c r="N85" s="375"/>
      <c r="O85" s="375"/>
      <c r="P85" s="375"/>
      <c r="Q85" s="375"/>
      <c r="R85" s="375"/>
    </row>
    <row r="86" spans="2:18" ht="15" customHeight="1">
      <c r="B86" s="364"/>
      <c r="E86" s="375"/>
      <c r="F86" s="375"/>
      <c r="G86" s="375"/>
      <c r="H86" s="375"/>
      <c r="I86" s="375"/>
      <c r="J86" s="375"/>
      <c r="K86" s="375"/>
      <c r="L86" s="375"/>
      <c r="M86" s="375"/>
      <c r="N86" s="375"/>
      <c r="O86" s="375"/>
      <c r="P86" s="375"/>
      <c r="Q86" s="375"/>
      <c r="R86" s="375"/>
    </row>
    <row r="87" spans="2:18" ht="15" customHeight="1">
      <c r="B87" s="364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</row>
    <row r="88" spans="2:18" ht="15" customHeight="1">
      <c r="B88" s="364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5"/>
      <c r="P88" s="375"/>
      <c r="Q88" s="375"/>
      <c r="R88" s="375"/>
    </row>
    <row r="89" spans="2:18" ht="15" customHeight="1">
      <c r="B89" s="364"/>
      <c r="E89" s="375"/>
      <c r="F89" s="375"/>
      <c r="G89" s="375"/>
      <c r="H89" s="375"/>
      <c r="I89" s="375"/>
      <c r="J89" s="375"/>
      <c r="K89" s="375"/>
      <c r="L89" s="375"/>
      <c r="M89" s="375"/>
      <c r="N89" s="375"/>
      <c r="O89" s="375"/>
      <c r="P89" s="375"/>
      <c r="Q89" s="375"/>
      <c r="R89" s="375"/>
    </row>
    <row r="90" spans="2:18" ht="15" customHeight="1">
      <c r="B90" s="364"/>
      <c r="E90" s="375"/>
      <c r="F90" s="375"/>
      <c r="G90" s="375"/>
      <c r="H90" s="375"/>
      <c r="I90" s="375"/>
      <c r="J90" s="375"/>
      <c r="K90" s="375"/>
      <c r="L90" s="375"/>
      <c r="M90" s="375"/>
      <c r="N90" s="375"/>
      <c r="O90" s="375"/>
      <c r="P90" s="375"/>
      <c r="Q90" s="375"/>
      <c r="R90" s="375"/>
    </row>
    <row r="91" spans="2:18" ht="15" customHeight="1">
      <c r="B91" s="364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</row>
    <row r="92" spans="2:18" ht="15" customHeight="1">
      <c r="B92" s="364"/>
      <c r="E92" s="375"/>
      <c r="F92" s="375"/>
      <c r="G92" s="375"/>
      <c r="H92" s="375"/>
      <c r="I92" s="375"/>
      <c r="J92" s="375"/>
      <c r="K92" s="375"/>
      <c r="L92" s="375"/>
      <c r="M92" s="375"/>
      <c r="N92" s="375"/>
      <c r="O92" s="375"/>
      <c r="P92" s="375"/>
      <c r="Q92" s="375"/>
      <c r="R92" s="375"/>
    </row>
    <row r="93" spans="2:18" ht="15" customHeight="1">
      <c r="B93" s="364"/>
      <c r="E93" s="375"/>
      <c r="F93" s="375"/>
      <c r="G93" s="375"/>
      <c r="H93" s="375"/>
      <c r="I93" s="375"/>
      <c r="J93" s="375"/>
      <c r="K93" s="375"/>
      <c r="L93" s="375"/>
      <c r="M93" s="375"/>
      <c r="N93" s="375"/>
      <c r="O93" s="375"/>
      <c r="P93" s="375"/>
      <c r="Q93" s="375"/>
      <c r="R93" s="375"/>
    </row>
    <row r="94" spans="2:18" ht="15" customHeight="1">
      <c r="B94" s="364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</row>
    <row r="95" spans="2:18" ht="15" customHeight="1">
      <c r="B95" s="364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</row>
    <row r="96" spans="2:18" ht="15" customHeight="1">
      <c r="B96" s="364"/>
      <c r="E96" s="375"/>
      <c r="F96" s="375"/>
      <c r="G96" s="375"/>
      <c r="H96" s="375"/>
      <c r="I96" s="375"/>
      <c r="J96" s="375"/>
      <c r="K96" s="375"/>
      <c r="L96" s="375"/>
      <c r="M96" s="375"/>
      <c r="N96" s="375"/>
      <c r="O96" s="375"/>
      <c r="P96" s="375"/>
      <c r="Q96" s="375"/>
      <c r="R96" s="375"/>
    </row>
    <row r="97" spans="2:18" ht="15" customHeight="1">
      <c r="B97" s="364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5"/>
      <c r="P97" s="375"/>
      <c r="Q97" s="375"/>
      <c r="R97" s="375"/>
    </row>
    <row r="98" spans="2:18" ht="15" customHeight="1">
      <c r="B98" s="364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5"/>
      <c r="P98" s="375"/>
      <c r="Q98" s="375"/>
      <c r="R98" s="375"/>
    </row>
    <row r="99" spans="2:18" ht="15" customHeight="1">
      <c r="B99" s="364"/>
      <c r="E99" s="375"/>
      <c r="F99" s="375"/>
      <c r="G99" s="375"/>
      <c r="H99" s="375"/>
      <c r="I99" s="375"/>
      <c r="J99" s="375"/>
      <c r="K99" s="375"/>
      <c r="L99" s="375"/>
      <c r="M99" s="375"/>
      <c r="N99" s="375"/>
      <c r="O99" s="375"/>
      <c r="P99" s="375"/>
      <c r="Q99" s="375"/>
      <c r="R99" s="375"/>
    </row>
    <row r="100" spans="2:18" ht="15" customHeight="1">
      <c r="B100" s="364"/>
      <c r="E100" s="375"/>
      <c r="F100" s="375"/>
      <c r="G100" s="375"/>
      <c r="H100" s="375"/>
      <c r="I100" s="375"/>
      <c r="J100" s="375"/>
      <c r="K100" s="375"/>
      <c r="L100" s="375"/>
      <c r="M100" s="375"/>
      <c r="N100" s="375"/>
      <c r="O100" s="375"/>
      <c r="P100" s="375"/>
      <c r="Q100" s="375"/>
      <c r="R100" s="375"/>
    </row>
    <row r="101" spans="2:18" ht="15" customHeight="1">
      <c r="B101" s="364"/>
      <c r="E101" s="375"/>
      <c r="F101" s="375"/>
      <c r="G101" s="375"/>
      <c r="H101" s="375"/>
      <c r="I101" s="375"/>
      <c r="J101" s="375"/>
      <c r="K101" s="375"/>
      <c r="L101" s="375"/>
      <c r="M101" s="375"/>
      <c r="N101" s="375"/>
      <c r="O101" s="375"/>
      <c r="P101" s="375"/>
      <c r="Q101" s="375"/>
      <c r="R101" s="375"/>
    </row>
    <row r="102" spans="2:18" ht="15" customHeight="1">
      <c r="E102" s="375"/>
      <c r="F102" s="375"/>
      <c r="G102" s="375"/>
      <c r="H102" s="375"/>
      <c r="I102" s="375"/>
      <c r="J102" s="375"/>
      <c r="K102" s="375"/>
      <c r="L102" s="375"/>
      <c r="M102" s="375"/>
      <c r="N102" s="375"/>
      <c r="O102" s="375"/>
      <c r="P102" s="375"/>
      <c r="Q102" s="375"/>
      <c r="R102" s="375"/>
    </row>
    <row r="103" spans="2:18" ht="15" customHeight="1"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</row>
    <row r="104" spans="2:18" ht="15" customHeight="1"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</row>
    <row r="105" spans="2:18" ht="15" customHeight="1">
      <c r="E105" s="375"/>
      <c r="F105" s="375"/>
      <c r="G105" s="375"/>
      <c r="H105" s="375"/>
      <c r="I105" s="375"/>
      <c r="J105" s="375"/>
      <c r="K105" s="375"/>
      <c r="L105" s="375"/>
      <c r="M105" s="375"/>
      <c r="N105" s="375"/>
      <c r="O105" s="375"/>
      <c r="P105" s="375"/>
      <c r="Q105" s="375"/>
      <c r="R105" s="375"/>
    </row>
    <row r="106" spans="2:18" ht="15" customHeight="1"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</row>
    <row r="107" spans="2:18" ht="15" customHeight="1">
      <c r="E107" s="375"/>
      <c r="F107" s="375"/>
      <c r="G107" s="375"/>
      <c r="H107" s="375"/>
      <c r="I107" s="375"/>
      <c r="J107" s="375"/>
      <c r="K107" s="375"/>
      <c r="L107" s="375"/>
      <c r="M107" s="375"/>
      <c r="N107" s="375"/>
      <c r="O107" s="375"/>
      <c r="P107" s="375"/>
      <c r="Q107" s="375"/>
      <c r="R107" s="375"/>
    </row>
    <row r="108" spans="2:18" ht="15" customHeight="1">
      <c r="E108" s="375"/>
      <c r="F108" s="375"/>
      <c r="G108" s="375"/>
      <c r="H108" s="375"/>
      <c r="I108" s="375"/>
      <c r="J108" s="375"/>
      <c r="K108" s="375"/>
      <c r="L108" s="375"/>
      <c r="M108" s="375"/>
      <c r="N108" s="375"/>
      <c r="O108" s="375"/>
      <c r="P108" s="375"/>
      <c r="Q108" s="375"/>
      <c r="R108" s="375"/>
    </row>
    <row r="109" spans="2:18" ht="15" customHeight="1">
      <c r="E109" s="375"/>
      <c r="F109" s="375"/>
      <c r="G109" s="375"/>
      <c r="H109" s="375"/>
      <c r="I109" s="375"/>
      <c r="J109" s="375"/>
      <c r="K109" s="375"/>
      <c r="L109" s="375"/>
      <c r="M109" s="375"/>
      <c r="N109" s="375"/>
      <c r="O109" s="375"/>
      <c r="P109" s="375"/>
      <c r="Q109" s="375"/>
      <c r="R109" s="375"/>
    </row>
    <row r="110" spans="2:18" ht="15" customHeight="1">
      <c r="E110" s="375"/>
      <c r="F110" s="375"/>
      <c r="G110" s="375"/>
      <c r="H110" s="375"/>
      <c r="I110" s="375"/>
      <c r="J110" s="375"/>
      <c r="K110" s="375"/>
      <c r="L110" s="375"/>
      <c r="M110" s="375"/>
      <c r="N110" s="375"/>
      <c r="O110" s="375"/>
      <c r="P110" s="375"/>
      <c r="Q110" s="375"/>
      <c r="R110" s="375"/>
    </row>
    <row r="111" spans="2:18" ht="15" customHeight="1">
      <c r="E111" s="375"/>
      <c r="F111" s="375"/>
      <c r="G111" s="375"/>
      <c r="H111" s="375"/>
      <c r="I111" s="375"/>
      <c r="J111" s="375"/>
      <c r="K111" s="375"/>
      <c r="L111" s="375"/>
      <c r="M111" s="375"/>
      <c r="N111" s="375"/>
      <c r="O111" s="375"/>
      <c r="P111" s="375"/>
      <c r="Q111" s="375"/>
      <c r="R111" s="375"/>
    </row>
    <row r="112" spans="2:18" ht="15" customHeight="1"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5"/>
      <c r="P112" s="375"/>
      <c r="Q112" s="375"/>
      <c r="R112" s="375"/>
    </row>
    <row r="113" spans="5:18" ht="15" customHeight="1"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</row>
    <row r="114" spans="5:18" ht="15" customHeight="1">
      <c r="E114" s="375"/>
      <c r="F114" s="375"/>
      <c r="G114" s="375"/>
      <c r="H114" s="375"/>
      <c r="I114" s="375"/>
      <c r="J114" s="375"/>
      <c r="K114" s="375"/>
      <c r="L114" s="375"/>
      <c r="M114" s="375"/>
      <c r="N114" s="375"/>
      <c r="O114" s="375"/>
      <c r="P114" s="375"/>
      <c r="Q114" s="375"/>
      <c r="R114" s="375"/>
    </row>
    <row r="115" spans="5:18" ht="15" customHeight="1">
      <c r="E115" s="375"/>
      <c r="F115" s="375"/>
      <c r="G115" s="375"/>
      <c r="H115" s="375"/>
      <c r="I115" s="375"/>
      <c r="J115" s="375"/>
      <c r="K115" s="375"/>
      <c r="L115" s="375"/>
      <c r="M115" s="375"/>
      <c r="N115" s="375"/>
      <c r="O115" s="375"/>
      <c r="P115" s="375"/>
      <c r="Q115" s="375"/>
      <c r="R115" s="375"/>
    </row>
    <row r="116" spans="5:18" ht="15" customHeight="1"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5"/>
      <c r="P116" s="375"/>
      <c r="Q116" s="375"/>
      <c r="R116" s="375"/>
    </row>
    <row r="117" spans="5:18" ht="15" customHeight="1"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5"/>
      <c r="P117" s="375"/>
      <c r="Q117" s="375"/>
      <c r="R117" s="375"/>
    </row>
    <row r="118" spans="5:18" ht="15" customHeight="1">
      <c r="E118" s="375"/>
      <c r="F118" s="375"/>
      <c r="G118" s="375"/>
      <c r="H118" s="375"/>
      <c r="I118" s="375"/>
      <c r="J118" s="375"/>
      <c r="K118" s="375"/>
      <c r="L118" s="375"/>
      <c r="M118" s="375"/>
      <c r="N118" s="375"/>
      <c r="O118" s="375"/>
      <c r="P118" s="375"/>
      <c r="Q118" s="375"/>
      <c r="R118" s="375"/>
    </row>
    <row r="119" spans="5:18" ht="15" customHeight="1"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</row>
    <row r="120" spans="5:18" ht="15" customHeight="1"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</row>
    <row r="121" spans="5:18" ht="15" customHeight="1"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</row>
    <row r="122" spans="5:18" ht="15" customHeight="1">
      <c r="E122" s="375"/>
      <c r="F122" s="375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375"/>
    </row>
    <row r="123" spans="5:18" ht="15" customHeight="1"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</row>
    <row r="124" spans="5:18" ht="15" customHeight="1">
      <c r="E124" s="375"/>
      <c r="F124" s="375"/>
      <c r="G124" s="375"/>
      <c r="H124" s="375"/>
      <c r="I124" s="375"/>
      <c r="J124" s="375"/>
      <c r="K124" s="375"/>
      <c r="L124" s="375"/>
      <c r="M124" s="375"/>
      <c r="N124" s="375"/>
      <c r="O124" s="375"/>
      <c r="P124" s="375"/>
      <c r="Q124" s="375"/>
      <c r="R124" s="375"/>
    </row>
    <row r="125" spans="5:18" ht="15" customHeight="1">
      <c r="E125" s="375"/>
      <c r="F125" s="375"/>
      <c r="G125" s="375"/>
      <c r="H125" s="375"/>
      <c r="I125" s="375"/>
      <c r="J125" s="375"/>
      <c r="K125" s="375"/>
      <c r="L125" s="375"/>
      <c r="M125" s="375"/>
      <c r="N125" s="375"/>
      <c r="O125" s="375"/>
      <c r="P125" s="375"/>
      <c r="Q125" s="375"/>
      <c r="R125" s="375"/>
    </row>
    <row r="126" spans="5:18" ht="15" customHeight="1"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5"/>
      <c r="P126" s="375"/>
      <c r="Q126" s="375"/>
      <c r="R126" s="375"/>
    </row>
    <row r="127" spans="5:18" ht="15" customHeight="1"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5"/>
      <c r="P127" s="375"/>
      <c r="Q127" s="375"/>
      <c r="R127" s="375"/>
    </row>
    <row r="128" spans="5:18" ht="15" customHeight="1">
      <c r="E128" s="375"/>
      <c r="F128" s="375"/>
      <c r="G128" s="375"/>
      <c r="H128" s="375"/>
      <c r="I128" s="375"/>
      <c r="J128" s="375"/>
      <c r="K128" s="375"/>
      <c r="L128" s="375"/>
      <c r="M128" s="375"/>
      <c r="N128" s="375"/>
      <c r="O128" s="375"/>
      <c r="P128" s="375"/>
      <c r="Q128" s="375"/>
      <c r="R128" s="375"/>
    </row>
    <row r="129" spans="5:18" ht="15" customHeight="1"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</row>
    <row r="130" spans="5:18" ht="15" customHeight="1"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</row>
    <row r="131" spans="5:18" ht="15" customHeight="1"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</row>
    <row r="132" spans="5:18" ht="15" customHeight="1"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</row>
    <row r="133" spans="5:18" ht="15" customHeight="1"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5"/>
      <c r="P133" s="375"/>
      <c r="Q133" s="375"/>
      <c r="R133" s="375"/>
    </row>
    <row r="134" spans="5:18" ht="15" customHeight="1">
      <c r="E134" s="375"/>
      <c r="F134" s="375"/>
      <c r="G134" s="375"/>
      <c r="H134" s="375"/>
      <c r="I134" s="375"/>
      <c r="J134" s="375"/>
      <c r="K134" s="375"/>
      <c r="L134" s="375"/>
      <c r="M134" s="375"/>
      <c r="N134" s="375"/>
      <c r="O134" s="375"/>
      <c r="P134" s="375"/>
      <c r="Q134" s="375"/>
      <c r="R134" s="375"/>
    </row>
    <row r="135" spans="5:18" ht="15" customHeight="1">
      <c r="E135" s="375"/>
      <c r="F135" s="375"/>
      <c r="G135" s="375"/>
      <c r="H135" s="375"/>
      <c r="I135" s="375"/>
      <c r="J135" s="375"/>
      <c r="K135" s="375"/>
      <c r="L135" s="375"/>
      <c r="M135" s="375"/>
      <c r="N135" s="375"/>
      <c r="O135" s="375"/>
      <c r="P135" s="375"/>
      <c r="Q135" s="375"/>
      <c r="R135" s="375"/>
    </row>
    <row r="136" spans="5:18" ht="15" customHeight="1">
      <c r="E136" s="375"/>
      <c r="F136" s="375"/>
      <c r="G136" s="375"/>
      <c r="H136" s="375"/>
      <c r="I136" s="375"/>
      <c r="J136" s="375"/>
      <c r="K136" s="375"/>
      <c r="L136" s="375"/>
      <c r="M136" s="375"/>
      <c r="N136" s="375"/>
      <c r="O136" s="375"/>
      <c r="P136" s="375"/>
      <c r="Q136" s="375"/>
      <c r="R136" s="375"/>
    </row>
    <row r="137" spans="5:18" ht="15" customHeight="1"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</row>
    <row r="138" spans="5:18" ht="15" customHeight="1"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</row>
    <row r="139" spans="5:18" ht="15" customHeight="1"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</row>
    <row r="140" spans="5:18" ht="15" customHeight="1"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</row>
    <row r="141" spans="5:18" ht="15" customHeight="1">
      <c r="E141" s="375"/>
      <c r="F141" s="375"/>
      <c r="G141" s="375"/>
      <c r="H141" s="375"/>
      <c r="I141" s="375"/>
      <c r="J141" s="375"/>
      <c r="K141" s="375"/>
      <c r="L141" s="375"/>
      <c r="M141" s="375"/>
      <c r="N141" s="375"/>
      <c r="O141" s="375"/>
      <c r="P141" s="375"/>
      <c r="Q141" s="375"/>
      <c r="R141" s="375"/>
    </row>
    <row r="142" spans="5:18" ht="15" customHeight="1">
      <c r="E142" s="375"/>
      <c r="F142" s="375"/>
      <c r="G142" s="375"/>
      <c r="H142" s="375"/>
      <c r="I142" s="375"/>
      <c r="J142" s="375"/>
      <c r="K142" s="375"/>
      <c r="L142" s="375"/>
      <c r="M142" s="375"/>
      <c r="N142" s="375"/>
      <c r="O142" s="375"/>
      <c r="P142" s="375"/>
      <c r="Q142" s="375"/>
      <c r="R142" s="375"/>
    </row>
    <row r="143" spans="5:18" ht="15" customHeight="1"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5"/>
      <c r="P143" s="375"/>
      <c r="Q143" s="375"/>
      <c r="R143" s="375"/>
    </row>
    <row r="144" spans="5:18" ht="15" customHeight="1"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375"/>
    </row>
    <row r="145" spans="5:18" ht="15" customHeight="1">
      <c r="E145" s="375"/>
      <c r="F145" s="375"/>
      <c r="G145" s="375"/>
      <c r="H145" s="375"/>
      <c r="I145" s="375"/>
      <c r="J145" s="375"/>
      <c r="K145" s="375"/>
      <c r="L145" s="375"/>
      <c r="M145" s="375"/>
      <c r="N145" s="375"/>
      <c r="O145" s="375"/>
      <c r="P145" s="375"/>
      <c r="Q145" s="375"/>
      <c r="R145" s="375"/>
    </row>
    <row r="146" spans="5:18" ht="15" customHeight="1"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</row>
    <row r="147" spans="5:18" ht="15" customHeight="1"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</row>
    <row r="148" spans="5:18" ht="15" customHeight="1"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5"/>
      <c r="P148" s="375"/>
      <c r="Q148" s="375"/>
      <c r="R148" s="375"/>
    </row>
    <row r="149" spans="5:18" ht="15" customHeight="1"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</row>
    <row r="150" spans="5:18" ht="15" customHeight="1">
      <c r="E150" s="375"/>
      <c r="F150" s="375"/>
      <c r="G150" s="375"/>
      <c r="H150" s="375"/>
      <c r="I150" s="375"/>
      <c r="J150" s="375"/>
      <c r="K150" s="375"/>
      <c r="L150" s="375"/>
      <c r="M150" s="375"/>
      <c r="N150" s="375"/>
      <c r="O150" s="375"/>
      <c r="P150" s="375"/>
      <c r="Q150" s="375"/>
      <c r="R150" s="375"/>
    </row>
    <row r="151" spans="5:18" ht="15" customHeight="1"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</row>
    <row r="152" spans="5:18" ht="15" customHeight="1"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</row>
    <row r="153" spans="5:18" ht="15" customHeight="1"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5"/>
      <c r="P153" s="375"/>
      <c r="Q153" s="375"/>
      <c r="R153" s="375"/>
    </row>
    <row r="154" spans="5:18" ht="15" customHeight="1"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</row>
    <row r="155" spans="5:18" ht="15" customHeight="1">
      <c r="E155" s="375"/>
      <c r="F155" s="375"/>
      <c r="G155" s="375"/>
      <c r="H155" s="375"/>
      <c r="I155" s="375"/>
      <c r="J155" s="375"/>
      <c r="K155" s="375"/>
      <c r="L155" s="375"/>
      <c r="M155" s="375"/>
      <c r="N155" s="375"/>
      <c r="O155" s="375"/>
      <c r="P155" s="375"/>
      <c r="Q155" s="375"/>
      <c r="R155" s="375"/>
    </row>
    <row r="156" spans="5:18" ht="15" customHeight="1"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</row>
    <row r="157" spans="5:18" ht="15" customHeight="1">
      <c r="E157" s="375"/>
      <c r="F157" s="375"/>
      <c r="G157" s="375"/>
      <c r="H157" s="375"/>
      <c r="I157" s="375"/>
      <c r="J157" s="375"/>
      <c r="K157" s="375"/>
      <c r="L157" s="375"/>
      <c r="M157" s="375"/>
      <c r="N157" s="375"/>
      <c r="O157" s="375"/>
      <c r="P157" s="375"/>
      <c r="Q157" s="375"/>
      <c r="R157" s="375"/>
    </row>
    <row r="158" spans="5:18" ht="15" customHeight="1"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5"/>
      <c r="P158" s="375"/>
      <c r="Q158" s="375"/>
      <c r="R158" s="375"/>
    </row>
    <row r="159" spans="5:18" ht="15" customHeight="1"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</row>
    <row r="160" spans="5:18" ht="15" customHeight="1"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</row>
    <row r="161" spans="5:18" ht="15" customHeight="1">
      <c r="E161" s="375"/>
      <c r="F161" s="375"/>
      <c r="G161" s="375"/>
      <c r="H161" s="375"/>
      <c r="I161" s="375"/>
      <c r="J161" s="375"/>
      <c r="K161" s="375"/>
      <c r="L161" s="375"/>
      <c r="M161" s="375"/>
      <c r="N161" s="375"/>
      <c r="O161" s="375"/>
      <c r="P161" s="375"/>
      <c r="Q161" s="375"/>
      <c r="R161" s="375"/>
    </row>
    <row r="162" spans="5:18" ht="15" customHeight="1">
      <c r="E162" s="375"/>
      <c r="F162" s="375"/>
      <c r="G162" s="375"/>
      <c r="H162" s="375"/>
      <c r="I162" s="375"/>
      <c r="J162" s="375"/>
      <c r="K162" s="375"/>
      <c r="L162" s="375"/>
      <c r="M162" s="375"/>
      <c r="N162" s="375"/>
      <c r="O162" s="375"/>
      <c r="P162" s="375"/>
      <c r="Q162" s="375"/>
      <c r="R162" s="375"/>
    </row>
    <row r="163" spans="5:18" ht="15" customHeight="1">
      <c r="E163" s="375"/>
      <c r="F163" s="375"/>
      <c r="G163" s="375"/>
      <c r="H163" s="375"/>
      <c r="I163" s="375"/>
      <c r="J163" s="375"/>
      <c r="K163" s="375"/>
      <c r="L163" s="375"/>
      <c r="M163" s="375"/>
      <c r="N163" s="375"/>
      <c r="O163" s="375"/>
      <c r="P163" s="375"/>
      <c r="Q163" s="375"/>
      <c r="R163" s="375"/>
    </row>
    <row r="164" spans="5:18" ht="15" customHeight="1">
      <c r="E164" s="375"/>
      <c r="F164" s="375"/>
      <c r="G164" s="375"/>
      <c r="H164" s="375"/>
      <c r="I164" s="375"/>
      <c r="J164" s="375"/>
      <c r="K164" s="375"/>
      <c r="L164" s="375"/>
      <c r="M164" s="375"/>
      <c r="N164" s="375"/>
      <c r="O164" s="375"/>
      <c r="P164" s="375"/>
      <c r="Q164" s="375"/>
      <c r="R164" s="375"/>
    </row>
    <row r="165" spans="5:18" ht="15" customHeight="1"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</row>
    <row r="166" spans="5:18" ht="15" customHeight="1"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</row>
    <row r="167" spans="5:18" ht="15" customHeight="1">
      <c r="E167" s="375"/>
      <c r="F167" s="375"/>
      <c r="G167" s="375"/>
      <c r="H167" s="375"/>
      <c r="I167" s="375"/>
      <c r="J167" s="375"/>
      <c r="K167" s="375"/>
      <c r="L167" s="375"/>
      <c r="M167" s="375"/>
      <c r="N167" s="375"/>
      <c r="O167" s="375"/>
      <c r="P167" s="375"/>
      <c r="Q167" s="375"/>
      <c r="R167" s="375"/>
    </row>
    <row r="168" spans="5:18" ht="15" customHeight="1"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</row>
    <row r="169" spans="5:18" ht="15" customHeight="1">
      <c r="E169" s="375"/>
      <c r="F169" s="375"/>
      <c r="G169" s="375"/>
      <c r="H169" s="375"/>
      <c r="I169" s="375"/>
      <c r="J169" s="375"/>
      <c r="K169" s="375"/>
      <c r="L169" s="375"/>
      <c r="M169" s="375"/>
      <c r="N169" s="375"/>
      <c r="O169" s="375"/>
      <c r="P169" s="375"/>
      <c r="Q169" s="375"/>
      <c r="R169" s="375"/>
    </row>
    <row r="170" spans="5:18" ht="15" customHeight="1"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</row>
    <row r="171" spans="5:18" ht="15" customHeight="1"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</row>
    <row r="172" spans="5:18" ht="15" customHeight="1">
      <c r="E172" s="375"/>
      <c r="F172" s="375"/>
      <c r="G172" s="375"/>
      <c r="H172" s="375"/>
      <c r="I172" s="375"/>
      <c r="J172" s="375"/>
      <c r="K172" s="375"/>
      <c r="L172" s="375"/>
      <c r="M172" s="375"/>
      <c r="N172" s="375"/>
      <c r="O172" s="375"/>
      <c r="P172" s="375"/>
      <c r="Q172" s="375"/>
      <c r="R172" s="375"/>
    </row>
    <row r="173" spans="5:18" ht="15" customHeight="1"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5"/>
      <c r="P173" s="375"/>
      <c r="Q173" s="375"/>
      <c r="R173" s="375"/>
    </row>
    <row r="174" spans="5:18" ht="15" customHeight="1"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5"/>
      <c r="P174" s="375"/>
      <c r="Q174" s="375"/>
      <c r="R174" s="375"/>
    </row>
    <row r="175" spans="5:18" ht="15" customHeight="1">
      <c r="E175" s="375"/>
      <c r="F175" s="375"/>
      <c r="G175" s="375"/>
      <c r="H175" s="375"/>
      <c r="I175" s="375"/>
      <c r="J175" s="375"/>
      <c r="K175" s="375"/>
      <c r="L175" s="375"/>
      <c r="M175" s="375"/>
      <c r="N175" s="375"/>
      <c r="O175" s="375"/>
      <c r="P175" s="375"/>
      <c r="Q175" s="375"/>
      <c r="R175" s="375"/>
    </row>
    <row r="176" spans="5:18" ht="15" customHeight="1">
      <c r="E176" s="375"/>
      <c r="F176" s="375"/>
      <c r="G176" s="375"/>
      <c r="H176" s="375"/>
      <c r="I176" s="375"/>
      <c r="J176" s="375"/>
      <c r="K176" s="375"/>
      <c r="L176" s="375"/>
      <c r="M176" s="375"/>
      <c r="N176" s="375"/>
      <c r="O176" s="375"/>
      <c r="P176" s="375"/>
      <c r="Q176" s="375"/>
      <c r="R176" s="375"/>
    </row>
    <row r="177" spans="5:18" ht="15" customHeight="1"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</row>
    <row r="178" spans="5:18" ht="15" customHeight="1"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5"/>
      <c r="P178" s="375"/>
      <c r="Q178" s="375"/>
      <c r="R178" s="375"/>
    </row>
    <row r="179" spans="5:18" ht="15" customHeight="1">
      <c r="E179" s="375"/>
      <c r="F179" s="375"/>
      <c r="G179" s="375"/>
      <c r="H179" s="375"/>
      <c r="I179" s="375"/>
      <c r="J179" s="375"/>
      <c r="K179" s="375"/>
      <c r="L179" s="375"/>
      <c r="M179" s="375"/>
      <c r="N179" s="375"/>
      <c r="O179" s="375"/>
      <c r="P179" s="375"/>
      <c r="Q179" s="375"/>
      <c r="R179" s="375"/>
    </row>
    <row r="180" spans="5:18" ht="15" customHeight="1"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</row>
    <row r="181" spans="5:18" ht="15" customHeight="1">
      <c r="E181" s="375"/>
      <c r="F181" s="375"/>
      <c r="G181" s="375"/>
      <c r="H181" s="375"/>
      <c r="I181" s="375"/>
      <c r="J181" s="375"/>
      <c r="K181" s="375"/>
      <c r="L181" s="375"/>
      <c r="M181" s="375"/>
      <c r="N181" s="375"/>
      <c r="O181" s="375"/>
      <c r="P181" s="375"/>
      <c r="Q181" s="375"/>
      <c r="R181" s="375"/>
    </row>
    <row r="182" spans="5:18" ht="15" customHeight="1">
      <c r="E182" s="375"/>
      <c r="F182" s="375"/>
      <c r="G182" s="375"/>
      <c r="H182" s="375"/>
      <c r="I182" s="375"/>
      <c r="J182" s="375"/>
      <c r="K182" s="375"/>
      <c r="L182" s="375"/>
      <c r="M182" s="375"/>
      <c r="N182" s="375"/>
      <c r="O182" s="375"/>
      <c r="P182" s="375"/>
      <c r="Q182" s="375"/>
      <c r="R182" s="375"/>
    </row>
    <row r="183" spans="5:18" ht="15" customHeight="1"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5"/>
      <c r="P183" s="375"/>
      <c r="Q183" s="375"/>
      <c r="R183" s="375"/>
    </row>
    <row r="184" spans="5:18" ht="15" customHeight="1"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</row>
    <row r="185" spans="5:18" ht="15" customHeight="1">
      <c r="E185" s="375"/>
      <c r="F185" s="375"/>
      <c r="G185" s="375"/>
      <c r="H185" s="375"/>
      <c r="I185" s="375"/>
      <c r="J185" s="375"/>
      <c r="K185" s="375"/>
      <c r="L185" s="375"/>
      <c r="M185" s="375"/>
      <c r="N185" s="375"/>
      <c r="O185" s="375"/>
      <c r="P185" s="375"/>
      <c r="Q185" s="375"/>
      <c r="R185" s="375"/>
    </row>
    <row r="186" spans="5:18" ht="15" customHeight="1"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</row>
    <row r="187" spans="5:18" ht="15" customHeight="1">
      <c r="E187" s="375"/>
      <c r="F187" s="375"/>
      <c r="G187" s="375"/>
      <c r="H187" s="375"/>
      <c r="I187" s="375"/>
      <c r="J187" s="375"/>
      <c r="K187" s="375"/>
      <c r="L187" s="375"/>
      <c r="M187" s="375"/>
      <c r="N187" s="375"/>
      <c r="O187" s="375"/>
      <c r="P187" s="375"/>
      <c r="Q187" s="375"/>
      <c r="R187" s="375"/>
    </row>
    <row r="188" spans="5:18" ht="15" customHeight="1">
      <c r="E188" s="375"/>
      <c r="F188" s="375"/>
      <c r="G188" s="375"/>
      <c r="H188" s="375"/>
      <c r="I188" s="375"/>
      <c r="J188" s="375"/>
      <c r="K188" s="375"/>
      <c r="L188" s="375"/>
      <c r="M188" s="375"/>
      <c r="N188" s="375"/>
      <c r="O188" s="375"/>
      <c r="P188" s="375"/>
      <c r="Q188" s="375"/>
      <c r="R188" s="375"/>
    </row>
    <row r="189" spans="5:18" ht="15" customHeight="1">
      <c r="E189" s="375"/>
      <c r="F189" s="375"/>
      <c r="G189" s="375"/>
      <c r="H189" s="375"/>
      <c r="I189" s="375"/>
      <c r="J189" s="375"/>
      <c r="K189" s="375"/>
      <c r="L189" s="375"/>
      <c r="M189" s="375"/>
      <c r="N189" s="375"/>
      <c r="O189" s="375"/>
      <c r="P189" s="375"/>
      <c r="Q189" s="375"/>
      <c r="R189" s="375"/>
    </row>
    <row r="190" spans="5:18" ht="15" customHeight="1"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5"/>
      <c r="P190" s="375"/>
      <c r="Q190" s="375"/>
      <c r="R190" s="375"/>
    </row>
    <row r="191" spans="5:18" ht="15" customHeight="1"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</row>
    <row r="192" spans="5:18" ht="15" customHeight="1"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</row>
    <row r="193" spans="5:18" ht="15" customHeight="1">
      <c r="E193" s="375"/>
      <c r="F193" s="375"/>
      <c r="G193" s="375"/>
      <c r="H193" s="375"/>
      <c r="I193" s="375"/>
      <c r="J193" s="375"/>
      <c r="K193" s="375"/>
      <c r="L193" s="375"/>
      <c r="M193" s="375"/>
      <c r="N193" s="375"/>
      <c r="O193" s="375"/>
      <c r="P193" s="375"/>
      <c r="Q193" s="375"/>
      <c r="R193" s="375"/>
    </row>
    <row r="194" spans="5:18" ht="15" customHeight="1">
      <c r="E194" s="375"/>
      <c r="F194" s="375"/>
      <c r="G194" s="375"/>
      <c r="H194" s="375"/>
      <c r="I194" s="375"/>
      <c r="J194" s="375"/>
      <c r="K194" s="375"/>
      <c r="L194" s="375"/>
      <c r="M194" s="375"/>
      <c r="N194" s="375"/>
      <c r="O194" s="375"/>
      <c r="P194" s="375"/>
      <c r="Q194" s="375"/>
      <c r="R194" s="375"/>
    </row>
    <row r="195" spans="5:18" ht="15" customHeight="1"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</row>
    <row r="196" spans="5:18" ht="15" customHeight="1"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</row>
    <row r="197" spans="5:18" ht="15" customHeight="1"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</row>
    <row r="198" spans="5:18" ht="15" customHeight="1">
      <c r="E198" s="375"/>
      <c r="F198" s="375"/>
      <c r="G198" s="375"/>
      <c r="H198" s="375"/>
      <c r="I198" s="375"/>
      <c r="J198" s="375"/>
      <c r="K198" s="375"/>
      <c r="L198" s="375"/>
      <c r="M198" s="375"/>
      <c r="N198" s="375"/>
      <c r="O198" s="375"/>
      <c r="P198" s="375"/>
      <c r="Q198" s="375"/>
      <c r="R198" s="375"/>
    </row>
    <row r="199" spans="5:18" ht="15" customHeight="1">
      <c r="E199" s="375"/>
      <c r="F199" s="375"/>
      <c r="G199" s="375"/>
      <c r="H199" s="375"/>
      <c r="I199" s="375"/>
      <c r="J199" s="375"/>
      <c r="K199" s="375"/>
      <c r="L199" s="375"/>
      <c r="M199" s="375"/>
      <c r="N199" s="375"/>
      <c r="O199" s="375"/>
      <c r="P199" s="375"/>
      <c r="Q199" s="375"/>
      <c r="R199" s="375"/>
    </row>
    <row r="200" spans="5:18" ht="15" customHeight="1"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5"/>
      <c r="P200" s="375"/>
      <c r="Q200" s="375"/>
      <c r="R200" s="375"/>
    </row>
    <row r="201" spans="5:18" ht="15" customHeight="1"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</row>
    <row r="202" spans="5:18" ht="15" customHeight="1">
      <c r="E202" s="375"/>
      <c r="F202" s="375"/>
      <c r="G202" s="375"/>
      <c r="H202" s="375"/>
      <c r="I202" s="375"/>
      <c r="J202" s="375"/>
      <c r="K202" s="375"/>
      <c r="L202" s="375"/>
      <c r="M202" s="375"/>
      <c r="N202" s="375"/>
      <c r="O202" s="375"/>
      <c r="P202" s="375"/>
      <c r="Q202" s="375"/>
      <c r="R202" s="375"/>
    </row>
    <row r="203" spans="5:18" ht="15" customHeight="1">
      <c r="E203" s="375"/>
      <c r="F203" s="375"/>
      <c r="G203" s="375"/>
      <c r="H203" s="375"/>
      <c r="I203" s="375"/>
      <c r="J203" s="375"/>
      <c r="K203" s="375"/>
      <c r="L203" s="375"/>
      <c r="M203" s="375"/>
      <c r="N203" s="375"/>
      <c r="O203" s="375"/>
      <c r="P203" s="375"/>
      <c r="Q203" s="375"/>
      <c r="R203" s="375"/>
    </row>
    <row r="204" spans="5:18" ht="15" customHeight="1"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</row>
    <row r="205" spans="5:18" ht="15" customHeight="1"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</row>
    <row r="206" spans="5:18" ht="15" customHeight="1">
      <c r="E206" s="375"/>
      <c r="F206" s="375"/>
      <c r="G206" s="375"/>
      <c r="H206" s="375"/>
      <c r="I206" s="375"/>
      <c r="J206" s="375"/>
      <c r="K206" s="375"/>
      <c r="L206" s="375"/>
      <c r="M206" s="375"/>
      <c r="N206" s="375"/>
      <c r="O206" s="375"/>
      <c r="P206" s="375"/>
      <c r="Q206" s="375"/>
      <c r="R206" s="375"/>
    </row>
    <row r="207" spans="5:18" ht="15" customHeight="1">
      <c r="E207" s="375"/>
      <c r="F207" s="375"/>
      <c r="G207" s="375"/>
      <c r="H207" s="375"/>
      <c r="I207" s="375"/>
      <c r="J207" s="375"/>
      <c r="K207" s="375"/>
      <c r="L207" s="375"/>
      <c r="M207" s="375"/>
      <c r="N207" s="375"/>
      <c r="O207" s="375"/>
      <c r="P207" s="375"/>
      <c r="Q207" s="375"/>
      <c r="R207" s="375"/>
    </row>
    <row r="208" spans="5:18" ht="15" customHeight="1"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</row>
    <row r="209" spans="5:18" ht="15" customHeight="1"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5"/>
      <c r="P209" s="375"/>
      <c r="Q209" s="375"/>
      <c r="R209" s="375"/>
    </row>
    <row r="210" spans="5:18" ht="15" customHeight="1"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</row>
    <row r="211" spans="5:18" ht="15" customHeight="1">
      <c r="E211" s="375"/>
      <c r="F211" s="375"/>
      <c r="G211" s="375"/>
      <c r="H211" s="375"/>
      <c r="I211" s="375"/>
      <c r="J211" s="375"/>
      <c r="K211" s="375"/>
      <c r="L211" s="375"/>
      <c r="M211" s="375"/>
      <c r="N211" s="375"/>
      <c r="O211" s="375"/>
      <c r="P211" s="375"/>
      <c r="Q211" s="375"/>
      <c r="R211" s="375"/>
    </row>
    <row r="212" spans="5:18" ht="15" customHeight="1">
      <c r="E212" s="375"/>
      <c r="F212" s="375"/>
      <c r="G212" s="375"/>
      <c r="H212" s="375"/>
      <c r="I212" s="375"/>
      <c r="J212" s="375"/>
      <c r="K212" s="375"/>
      <c r="L212" s="375"/>
      <c r="M212" s="375"/>
      <c r="N212" s="375"/>
      <c r="O212" s="375"/>
      <c r="P212" s="375"/>
      <c r="Q212" s="375"/>
      <c r="R212" s="375"/>
    </row>
    <row r="213" spans="5:18" ht="15" customHeight="1"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5"/>
      <c r="P213" s="375"/>
      <c r="Q213" s="375"/>
      <c r="R213" s="375"/>
    </row>
    <row r="214" spans="5:18" ht="15" customHeight="1"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</row>
    <row r="215" spans="5:18" ht="15" customHeight="1">
      <c r="E215" s="375"/>
      <c r="F215" s="375"/>
      <c r="G215" s="375"/>
      <c r="H215" s="375"/>
      <c r="I215" s="375"/>
      <c r="J215" s="375"/>
      <c r="K215" s="375"/>
      <c r="L215" s="375"/>
      <c r="M215" s="375"/>
      <c r="N215" s="375"/>
      <c r="O215" s="375"/>
      <c r="P215" s="375"/>
      <c r="Q215" s="375"/>
      <c r="R215" s="375"/>
    </row>
    <row r="216" spans="5:18" ht="15" customHeight="1">
      <c r="E216" s="375"/>
      <c r="F216" s="375"/>
      <c r="G216" s="375"/>
      <c r="H216" s="375"/>
      <c r="I216" s="375"/>
      <c r="J216" s="375"/>
      <c r="K216" s="375"/>
      <c r="L216" s="375"/>
      <c r="M216" s="375"/>
      <c r="N216" s="375"/>
      <c r="O216" s="375"/>
      <c r="P216" s="375"/>
      <c r="Q216" s="375"/>
      <c r="R216" s="375"/>
    </row>
    <row r="217" spans="5:18" ht="15" customHeight="1">
      <c r="E217" s="375"/>
      <c r="F217" s="375"/>
      <c r="G217" s="375"/>
      <c r="H217" s="375"/>
      <c r="I217" s="375"/>
      <c r="J217" s="375"/>
      <c r="K217" s="375"/>
      <c r="L217" s="375"/>
      <c r="M217" s="375"/>
      <c r="N217" s="375"/>
      <c r="O217" s="375"/>
      <c r="P217" s="375"/>
      <c r="Q217" s="375"/>
      <c r="R217" s="375"/>
    </row>
  </sheetData>
  <mergeCells count="4">
    <mergeCell ref="B20:B24"/>
    <mergeCell ref="B3:B9"/>
    <mergeCell ref="B11:B19"/>
    <mergeCell ref="A1:R1"/>
  </mergeCells>
  <pageMargins left="0.81" right="0.26" top="0.56999999999999995" bottom="0.5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S101"/>
  <sheetViews>
    <sheetView showGridLines="0" workbookViewId="0">
      <pane xSplit="4" ySplit="2" topLeftCell="E3" activePane="bottomRight" state="frozen"/>
      <selection activeCell="I38" sqref="I38"/>
      <selection pane="topRight" activeCell="I38" sqref="I38"/>
      <selection pane="bottomLeft" activeCell="I38" sqref="I38"/>
      <selection pane="bottomRight" activeCell="A2" sqref="A2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256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</v>
      </c>
      <c r="F2" s="320">
        <v>2</v>
      </c>
      <c r="G2" s="320">
        <v>3</v>
      </c>
      <c r="H2" s="320">
        <v>4</v>
      </c>
      <c r="I2" s="320">
        <v>5</v>
      </c>
      <c r="J2" s="320">
        <v>6</v>
      </c>
      <c r="K2" s="320">
        <v>7</v>
      </c>
      <c r="L2" s="320">
        <v>8</v>
      </c>
      <c r="M2" s="320">
        <v>9</v>
      </c>
      <c r="N2" s="320">
        <v>10</v>
      </c>
      <c r="O2" s="322" t="s">
        <v>236</v>
      </c>
      <c r="P2" s="322" t="s">
        <v>237</v>
      </c>
      <c r="Q2" s="323" t="s">
        <v>238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IF(ngay1!AL4&lt;&gt;"",ngay1!AL4,"")</f>
        <v>76.048749999999998</v>
      </c>
      <c r="F3" s="383">
        <f>IF(ngay2!AL4&lt;&gt;"",ngay2!AL4,"")</f>
        <v>81.407500000000013</v>
      </c>
      <c r="G3" s="383">
        <f>IF(ngay3!AL4&lt;&gt;"",ngay3!AL4,"")</f>
        <v>81.648750000000007</v>
      </c>
      <c r="H3" s="383">
        <f>IF(ngay4!AL4&lt;&gt;"",ngay4!AL4,"")</f>
        <v>85.583750000000023</v>
      </c>
      <c r="I3" s="383">
        <f>IF(ngay5!AL4&lt;&gt;"",ngay5!AL4,"")</f>
        <v>81.763750000000002</v>
      </c>
      <c r="J3" s="383">
        <f>IF(ngay6!AL4&lt;&gt;"",ngay6!AL4,"")</f>
        <v>78.194285714285712</v>
      </c>
      <c r="K3" s="383">
        <f>IF(ngay7!AL4&lt;&gt;"",ngay7!AL4,"")</f>
        <v>81.637499999999989</v>
      </c>
      <c r="L3" s="383">
        <f>IF(ngay8!AL4&lt;&gt;"",ngay8!AL4,"")</f>
        <v>83.295000000000002</v>
      </c>
      <c r="M3" s="383">
        <f>IF(ngay9!AL4&lt;&gt;"",ngay9!AL4,"")</f>
        <v>84.342500000000001</v>
      </c>
      <c r="N3" s="384">
        <f>IF(ngay10!AL4&lt;&gt;"",ngay10!AL4,"")</f>
        <v>81.914999999999992</v>
      </c>
      <c r="O3" s="356">
        <f t="shared" ref="O3:O24" si="0">IF(COUNT(E3:I3)=0,"",AVERAGE(E3:I3))</f>
        <v>81.290500000000009</v>
      </c>
      <c r="P3" s="357">
        <f t="shared" ref="P3:P24" si="1">IF(COUNT(J3:N3)=0,"",AVERAGE(J3:N3))</f>
        <v>81.876857142857119</v>
      </c>
      <c r="Q3" s="359">
        <f t="shared" ref="Q3:Q24" si="2">IF(COUNT(E3:N3)=0,"",AVERAGE(E3:N3))</f>
        <v>81.583678571428564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IF(ngay1!AL5&lt;&gt;"",ngay1!AL5,"")</f>
        <v>78.252499999999998</v>
      </c>
      <c r="F4" s="386">
        <f>IF(ngay2!AL5&lt;&gt;"",ngay2!AL5,"")</f>
        <v>77.625</v>
      </c>
      <c r="G4" s="386">
        <f>IF(ngay3!AL5&lt;&gt;"",ngay3!AL5,"")</f>
        <v>77.715000000000003</v>
      </c>
      <c r="H4" s="386">
        <f>IF(ngay4!AL5&lt;&gt;"",ngay4!AL5,"")</f>
        <v>80.097499999999997</v>
      </c>
      <c r="I4" s="386">
        <f>IF(ngay5!AL5&lt;&gt;"",ngay5!AL5,"")</f>
        <v>76.132500000000007</v>
      </c>
      <c r="J4" s="386">
        <f>IF(ngay6!AL5&lt;&gt;"",ngay6!AL5,"")</f>
        <v>78.004999999999995</v>
      </c>
      <c r="K4" s="386">
        <f>IF(ngay7!AL5&lt;&gt;"",ngay7!AL5,"")</f>
        <v>77.509999999999991</v>
      </c>
      <c r="L4" s="386">
        <f>IF(ngay8!AL5&lt;&gt;"",ngay8!AL5,"")</f>
        <v>82.034999999999997</v>
      </c>
      <c r="M4" s="386">
        <f>IF(ngay9!AL5&lt;&gt;"",ngay9!AL5,"")</f>
        <v>87.03</v>
      </c>
      <c r="N4" s="387">
        <f>IF(ngay10!AL5&lt;&gt;"",ngay10!AL5,"")</f>
        <v>82.905000000000001</v>
      </c>
      <c r="O4" s="339">
        <f t="shared" si="0"/>
        <v>77.964500000000001</v>
      </c>
      <c r="P4" s="340">
        <f t="shared" si="1"/>
        <v>81.497</v>
      </c>
      <c r="Q4" s="342">
        <f t="shared" si="2"/>
        <v>79.730749999999986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IF(ngay1!AL6&lt;&gt;"",ngay1!AL6,"")</f>
        <v>71.782499999999999</v>
      </c>
      <c r="F5" s="386">
        <f>IF(ngay2!AL6&lt;&gt;"",ngay2!AL6,"")</f>
        <v>74.477499999999992</v>
      </c>
      <c r="G5" s="386">
        <f>IF(ngay3!AL6&lt;&gt;"",ngay3!AL6,"")</f>
        <v>70.577499999999986</v>
      </c>
      <c r="H5" s="386">
        <f>IF(ngay4!AL6&lt;&gt;"",ngay4!AL6,"")</f>
        <v>73.162499999999994</v>
      </c>
      <c r="I5" s="386">
        <f>IF(ngay5!AL6&lt;&gt;"",ngay5!AL6,"")</f>
        <v>71.825000000000003</v>
      </c>
      <c r="J5" s="386">
        <f>IF(ngay6!AL6&lt;&gt;"",ngay6!AL6,"")</f>
        <v>75.247500000000002</v>
      </c>
      <c r="K5" s="386">
        <f>IF(ngay7!AL6&lt;&gt;"",ngay7!AL6,"")</f>
        <v>79.527500000000003</v>
      </c>
      <c r="L5" s="386">
        <f>IF(ngay8!AL6&lt;&gt;"",ngay8!AL6,"")</f>
        <v>85.385000000000005</v>
      </c>
      <c r="M5" s="386">
        <f>IF(ngay9!AL6&lt;&gt;"",ngay9!AL6,"")</f>
        <v>71.322499999999991</v>
      </c>
      <c r="N5" s="387">
        <f>IF(ngay10!AL6&lt;&gt;"",ngay10!AL6,"")</f>
        <v>74.240000000000009</v>
      </c>
      <c r="O5" s="339">
        <f t="shared" si="0"/>
        <v>72.364999999999995</v>
      </c>
      <c r="P5" s="340">
        <f t="shared" si="1"/>
        <v>77.144500000000008</v>
      </c>
      <c r="Q5" s="342">
        <f t="shared" si="2"/>
        <v>74.754750000000001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IF(ngay1!AL7&lt;&gt;"",ngay1!AL7,"")</f>
        <v>75.397500000000008</v>
      </c>
      <c r="F6" s="386">
        <f>IF(ngay2!AL7&lt;&gt;"",ngay2!AL7,"")</f>
        <v>77.732500000000002</v>
      </c>
      <c r="G6" s="386">
        <f>IF(ngay3!AL7&lt;&gt;"",ngay3!AL7,"")</f>
        <v>81.75</v>
      </c>
      <c r="H6" s="386">
        <f>IF(ngay4!AL7&lt;&gt;"",ngay4!AL7,"")</f>
        <v>80.31</v>
      </c>
      <c r="I6" s="386">
        <f>IF(ngay5!AL7&lt;&gt;"",ngay5!AL7,"")</f>
        <v>79.91</v>
      </c>
      <c r="J6" s="386">
        <f>IF(ngay6!AL7&lt;&gt;"",ngay6!AL7,"")</f>
        <v>77.52</v>
      </c>
      <c r="K6" s="386">
        <f>IF(ngay7!AL7&lt;&gt;"",ngay7!AL7,"")</f>
        <v>71.149999999999991</v>
      </c>
      <c r="L6" s="386">
        <f>IF(ngay8!AL7&lt;&gt;"",ngay8!AL7,"")</f>
        <v>78.534999999999997</v>
      </c>
      <c r="M6" s="386">
        <f>IF(ngay9!AL7&lt;&gt;"",ngay9!AL7,"")</f>
        <v>84.97</v>
      </c>
      <c r="N6" s="387">
        <f>IF(ngay10!AL7&lt;&gt;"",ngay10!AL7,"")</f>
        <v>79.652500000000003</v>
      </c>
      <c r="O6" s="339">
        <f t="shared" si="0"/>
        <v>79.02000000000001</v>
      </c>
      <c r="P6" s="340">
        <f t="shared" si="1"/>
        <v>78.365499999999997</v>
      </c>
      <c r="Q6" s="342">
        <f t="shared" si="2"/>
        <v>78.692750000000004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IF(ngay1!AL8&lt;&gt;"",ngay1!AL8,"")</f>
        <v>73.298749999999998</v>
      </c>
      <c r="F7" s="386">
        <f>IF(ngay2!AL8&lt;&gt;"",ngay2!AL8,"")</f>
        <v>69.297499999999999</v>
      </c>
      <c r="G7" s="386">
        <f>IF(ngay3!AL8&lt;&gt;"",ngay3!AL8,"")</f>
        <v>69.563749999999999</v>
      </c>
      <c r="H7" s="386">
        <f>IF(ngay4!AL8&lt;&gt;"",ngay4!AL8,"")</f>
        <v>74.471249999999998</v>
      </c>
      <c r="I7" s="386">
        <f>IF(ngay5!AL8&lt;&gt;"",ngay5!AL8,"")</f>
        <v>74.021250000000009</v>
      </c>
      <c r="J7" s="386">
        <f>IF(ngay6!AL8&lt;&gt;"",ngay6!AL8,"")</f>
        <v>73.28428571428573</v>
      </c>
      <c r="K7" s="386">
        <f>IF(ngay7!AL8&lt;&gt;"",ngay7!AL8,"")</f>
        <v>75.734999999999999</v>
      </c>
      <c r="L7" s="386">
        <f>IF(ngay8!AL8&lt;&gt;"",ngay8!AL8,"")</f>
        <v>79.574999999999989</v>
      </c>
      <c r="M7" s="386">
        <f>IF(ngay9!AL8&lt;&gt;"",ngay9!AL8,"")</f>
        <v>76.773750000000007</v>
      </c>
      <c r="N7" s="387">
        <f>IF(ngay10!AL8&lt;&gt;"",ngay10!AL8,"")</f>
        <v>75.385000000000005</v>
      </c>
      <c r="O7" s="339">
        <f t="shared" si="0"/>
        <v>72.130500000000012</v>
      </c>
      <c r="P7" s="340">
        <f t="shared" si="1"/>
        <v>76.15060714285714</v>
      </c>
      <c r="Q7" s="342">
        <f t="shared" si="2"/>
        <v>74.140553571428583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IF(ngay1!AL9&lt;&gt;"",ngay1!AL9,"")</f>
        <v>73.510000000000005</v>
      </c>
      <c r="F8" s="386">
        <f>IF(ngay2!AL9&lt;&gt;"",ngay2!AL9,"")</f>
        <v>73.992499999999993</v>
      </c>
      <c r="G8" s="386">
        <f>IF(ngay3!AL9&lt;&gt;"",ngay3!AL9,"")</f>
        <v>74.14500000000001</v>
      </c>
      <c r="H8" s="386">
        <f>IF(ngay4!AL9&lt;&gt;"",ngay4!AL9,"")</f>
        <v>82.63</v>
      </c>
      <c r="I8" s="386">
        <f>IF(ngay5!AL9&lt;&gt;"",ngay5!AL9,"")</f>
        <v>79.88</v>
      </c>
      <c r="J8" s="386">
        <f>IF(ngay6!AL9&lt;&gt;"",ngay6!AL9,"")</f>
        <v>77.267499999999998</v>
      </c>
      <c r="K8" s="386">
        <f>IF(ngay7!AL9&lt;&gt;"",ngay7!AL9,"")</f>
        <v>74.22999999999999</v>
      </c>
      <c r="L8" s="386">
        <f>IF(ngay8!AL9&lt;&gt;"",ngay8!AL9,"")</f>
        <v>77.987499999999997</v>
      </c>
      <c r="M8" s="386">
        <f>IF(ngay9!AL9&lt;&gt;"",ngay9!AL9,"")</f>
        <v>80.47</v>
      </c>
      <c r="N8" s="387">
        <f>IF(ngay10!AL9&lt;&gt;"",ngay10!AL9,"")</f>
        <v>77.422500000000014</v>
      </c>
      <c r="O8" s="339">
        <f t="shared" si="0"/>
        <v>76.831500000000005</v>
      </c>
      <c r="P8" s="340">
        <f t="shared" si="1"/>
        <v>77.475500000000011</v>
      </c>
      <c r="Q8" s="342">
        <f t="shared" si="2"/>
        <v>77.153499999999994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IF(ngay1!AL10&lt;&gt;"",ngay1!AL10,"")</f>
        <v>71.669999999999987</v>
      </c>
      <c r="F9" s="386">
        <f>IF(ngay2!AL10&lt;&gt;"",ngay2!AL10,"")</f>
        <v>68.602500000000006</v>
      </c>
      <c r="G9" s="386">
        <f>IF(ngay3!AL10&lt;&gt;"",ngay3!AL10,"")</f>
        <v>61.569999999999993</v>
      </c>
      <c r="H9" s="386">
        <f>IF(ngay4!AL10&lt;&gt;"",ngay4!AL10,"")</f>
        <v>68.634999999999991</v>
      </c>
      <c r="I9" s="386">
        <f>IF(ngay5!AL10&lt;&gt;"",ngay5!AL10,"")</f>
        <v>74.81</v>
      </c>
      <c r="J9" s="386">
        <f>IF(ngay6!AL10&lt;&gt;"",ngay6!AL10,"")</f>
        <v>79.024999999999991</v>
      </c>
      <c r="K9" s="386">
        <f>IF(ngay7!AL10&lt;&gt;"",ngay7!AL10,"")</f>
        <v>82.174999999999997</v>
      </c>
      <c r="L9" s="386">
        <f>IF(ngay8!AL10&lt;&gt;"",ngay8!AL10,"")</f>
        <v>83.802500000000009</v>
      </c>
      <c r="M9" s="386">
        <f>IF(ngay9!AL10&lt;&gt;"",ngay9!AL10,"")</f>
        <v>79.84</v>
      </c>
      <c r="N9" s="387">
        <f>IF(ngay10!AL10&lt;&gt;"",ngay10!AL10,"")</f>
        <v>77.307500000000005</v>
      </c>
      <c r="O9" s="339">
        <f t="shared" si="0"/>
        <v>69.05749999999999</v>
      </c>
      <c r="P9" s="340">
        <f t="shared" si="1"/>
        <v>80.429999999999993</v>
      </c>
      <c r="Q9" s="342">
        <f t="shared" si="2"/>
        <v>74.743750000000006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8">
        <f>IF(ngay1!AL11&lt;&gt;"",ngay1!AL11,"")</f>
        <v>73.392499999999984</v>
      </c>
      <c r="F10" s="389">
        <f>IF(ngay2!AL11&lt;&gt;"",ngay2!AL11,"")</f>
        <v>74.48</v>
      </c>
      <c r="G10" s="389">
        <f>IF(ngay3!AL11&lt;&gt;"",ngay3!AL11,"")</f>
        <v>72.442499999999995</v>
      </c>
      <c r="H10" s="389">
        <f>IF(ngay4!AL11&lt;&gt;"",ngay4!AL11,"")</f>
        <v>77.162499999999994</v>
      </c>
      <c r="I10" s="389">
        <f>IF(ngay5!AL11&lt;&gt;"",ngay5!AL11,"")</f>
        <v>77.834999999999994</v>
      </c>
      <c r="J10" s="389">
        <f>IF(ngay6!AL11&lt;&gt;"",ngay6!AL11,"")</f>
        <v>80.672500000000014</v>
      </c>
      <c r="K10" s="389">
        <f>IF(ngay7!AL11&lt;&gt;"",ngay7!AL11,"")</f>
        <v>81.767499999999998</v>
      </c>
      <c r="L10" s="389">
        <f>IF(ngay8!AL11&lt;&gt;"",ngay8!AL11,"")</f>
        <v>85.574999999999989</v>
      </c>
      <c r="M10" s="389">
        <f>IF(ngay9!AL11&lt;&gt;"",ngay9!AL11,"")</f>
        <v>86.402500000000003</v>
      </c>
      <c r="N10" s="390">
        <f>IF(ngay10!AL11&lt;&gt;"",ngay10!AL11,"")</f>
        <v>81.724999999999994</v>
      </c>
      <c r="O10" s="377">
        <f t="shared" ref="O10" si="3">IF(COUNT(E10:I10)=0,"",AVERAGE(E10:I10))</f>
        <v>75.062499999999986</v>
      </c>
      <c r="P10" s="378">
        <f t="shared" ref="P10" si="4">IF(COUNT(J10:N10)=0,"",AVERAGE(J10:N10))</f>
        <v>83.228500000000011</v>
      </c>
      <c r="Q10" s="380">
        <f t="shared" ref="Q10" si="5">IF(COUNT(E10:N10)=0,"",AVERAGE(E10:N10))</f>
        <v>79.145499999999998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IF(ngay1!AL12&lt;&gt;"",ngay1!AL12,"")</f>
        <v>73.182500000000005</v>
      </c>
      <c r="F11" s="392">
        <f>IF(ngay2!AL12&lt;&gt;"",ngay2!AL12,"")</f>
        <v>76.585000000000008</v>
      </c>
      <c r="G11" s="392">
        <f>IF(ngay3!AL12&lt;&gt;"",ngay3!AL12,"")</f>
        <v>77.712500000000006</v>
      </c>
      <c r="H11" s="392">
        <f>IF(ngay4!AL12&lt;&gt;"",ngay4!AL12,"")</f>
        <v>82.362500000000011</v>
      </c>
      <c r="I11" s="392">
        <f>IF(ngay5!AL12&lt;&gt;"",ngay5!AL12,"")</f>
        <v>81.287499999999994</v>
      </c>
      <c r="J11" s="392">
        <f>IF(ngay6!AL12&lt;&gt;"",ngay6!AL12,"")</f>
        <v>71.167500000000004</v>
      </c>
      <c r="K11" s="392">
        <f>IF(ngay7!AL12&lt;&gt;"",ngay7!AL12,"")</f>
        <v>72.41749999999999</v>
      </c>
      <c r="L11" s="392">
        <f>IF(ngay8!AL12&lt;&gt;"",ngay8!AL12,"")</f>
        <v>76.155000000000001</v>
      </c>
      <c r="M11" s="392">
        <f>IF(ngay9!AL12&lt;&gt;"",ngay9!AL12,"")</f>
        <v>86.912499999999994</v>
      </c>
      <c r="N11" s="393">
        <f>IF(ngay10!AL12&lt;&gt;"",ngay10!AL12,"")</f>
        <v>84.47</v>
      </c>
      <c r="O11" s="402">
        <f t="shared" si="0"/>
        <v>78.225999999999999</v>
      </c>
      <c r="P11" s="403">
        <f t="shared" si="1"/>
        <v>78.224499999999992</v>
      </c>
      <c r="Q11" s="404">
        <f t="shared" si="2"/>
        <v>78.225250000000003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IF(ngay1!AL13&lt;&gt;"",ngay1!AL13,"")</f>
        <v>68.498750000000001</v>
      </c>
      <c r="F12" s="386">
        <f>IF(ngay2!AL13&lt;&gt;"",ngay2!AL13,"")</f>
        <v>68.967500000000015</v>
      </c>
      <c r="G12" s="386">
        <f>IF(ngay3!AL13&lt;&gt;"",ngay3!AL13,"")</f>
        <v>68.098749999999995</v>
      </c>
      <c r="H12" s="386">
        <f>IF(ngay4!AL13&lt;&gt;"",ngay4!AL13,"")</f>
        <v>69.272499999999994</v>
      </c>
      <c r="I12" s="386">
        <f>IF(ngay5!AL13&lt;&gt;"",ngay5!AL13,"")</f>
        <v>72.253749999999997</v>
      </c>
      <c r="J12" s="386">
        <f>IF(ngay6!AL13&lt;&gt;"",ngay6!AL13,"")</f>
        <v>67.324285714285708</v>
      </c>
      <c r="K12" s="386">
        <f>IF(ngay7!AL13&lt;&gt;"",ngay7!AL13,"")</f>
        <v>68.591250000000002</v>
      </c>
      <c r="L12" s="386">
        <f>IF(ngay8!AL13&lt;&gt;"",ngay8!AL13,"")</f>
        <v>69.648750000000007</v>
      </c>
      <c r="M12" s="386">
        <f>IF(ngay9!AL13&lt;&gt;"",ngay9!AL13,"")</f>
        <v>67.833749999999995</v>
      </c>
      <c r="N12" s="387">
        <f>IF(ngay10!AL13&lt;&gt;"",ngay10!AL13,"")</f>
        <v>69.058750000000003</v>
      </c>
      <c r="O12" s="341">
        <f t="shared" si="0"/>
        <v>69.418249999999986</v>
      </c>
      <c r="P12" s="340">
        <f t="shared" si="1"/>
        <v>68.49135714285714</v>
      </c>
      <c r="Q12" s="342">
        <f t="shared" si="2"/>
        <v>68.95480357142857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IF(ngay1!AL14&lt;&gt;"",ngay1!AL14,"")</f>
        <v>73.504999999999995</v>
      </c>
      <c r="F13" s="386">
        <f>IF(ngay2!AL14&lt;&gt;"",ngay2!AL14,"")</f>
        <v>72.88</v>
      </c>
      <c r="G13" s="386">
        <f>IF(ngay3!AL14&lt;&gt;"",ngay3!AL14,"")</f>
        <v>68.852500000000006</v>
      </c>
      <c r="H13" s="386">
        <f>IF(ngay4!AL14&lt;&gt;"",ngay4!AL14,"")</f>
        <v>75.217500000000001</v>
      </c>
      <c r="I13" s="386">
        <f>IF(ngay5!AL14&lt;&gt;"",ngay5!AL14,"")</f>
        <v>74.617499999999993</v>
      </c>
      <c r="J13" s="386">
        <f>IF(ngay6!AL14&lt;&gt;"",ngay6!AL14,"")</f>
        <v>72.27</v>
      </c>
      <c r="K13" s="386">
        <f>IF(ngay7!AL14&lt;&gt;"",ngay7!AL14,"")</f>
        <v>70.217500000000001</v>
      </c>
      <c r="L13" s="386">
        <f>IF(ngay8!AL14&lt;&gt;"",ngay8!AL14,"")</f>
        <v>75.289999999999992</v>
      </c>
      <c r="M13" s="386">
        <f>IF(ngay9!AL14&lt;&gt;"",ngay9!AL14,"")</f>
        <v>80.367500000000007</v>
      </c>
      <c r="N13" s="387">
        <f>IF(ngay10!AL14&lt;&gt;"",ngay10!AL14,"")</f>
        <v>79.015000000000001</v>
      </c>
      <c r="O13" s="341">
        <f t="shared" si="0"/>
        <v>73.014500000000012</v>
      </c>
      <c r="P13" s="340">
        <f t="shared" si="1"/>
        <v>75.431999999999988</v>
      </c>
      <c r="Q13" s="342">
        <f t="shared" si="2"/>
        <v>74.223249999999993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IF(ngay1!AL15&lt;&gt;"",ngay1!AL15,"")</f>
        <v>69.677499999999995</v>
      </c>
      <c r="F14" s="386">
        <f>IF(ngay2!AL15&lt;&gt;"",ngay2!AL15,"")</f>
        <v>67.332499999999996</v>
      </c>
      <c r="G14" s="386">
        <f>IF(ngay3!AL15&lt;&gt;"",ngay3!AL15,"")</f>
        <v>67.349999999999994</v>
      </c>
      <c r="H14" s="386">
        <f>IF(ngay4!AL15&lt;&gt;"",ngay4!AL15,"")</f>
        <v>70.015000000000001</v>
      </c>
      <c r="I14" s="386">
        <f>IF(ngay5!AL15&lt;&gt;"",ngay5!AL15,"")</f>
        <v>73.857500000000002</v>
      </c>
      <c r="J14" s="386">
        <f>IF(ngay6!AL15&lt;&gt;"",ngay6!AL15,"")</f>
        <v>72.650000000000006</v>
      </c>
      <c r="K14" s="386">
        <f>IF(ngay7!AL15&lt;&gt;"",ngay7!AL15,"")</f>
        <v>71.83250000000001</v>
      </c>
      <c r="L14" s="386">
        <f>IF(ngay8!AL15&lt;&gt;"",ngay8!AL15,"")</f>
        <v>74.402499999999989</v>
      </c>
      <c r="M14" s="386">
        <f>IF(ngay9!AL15&lt;&gt;"",ngay9!AL15,"")</f>
        <v>75.882500000000007</v>
      </c>
      <c r="N14" s="387">
        <f>IF(ngay10!AL15&lt;&gt;"",ngay10!AL15,"")</f>
        <v>81.642499999999998</v>
      </c>
      <c r="O14" s="341">
        <f t="shared" si="0"/>
        <v>69.646500000000003</v>
      </c>
      <c r="P14" s="340">
        <f t="shared" si="1"/>
        <v>75.281999999999996</v>
      </c>
      <c r="Q14" s="342">
        <f t="shared" si="2"/>
        <v>72.464250000000021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IF(ngay1!AL16&lt;&gt;"",ngay1!AL16,"")</f>
        <v>64.772500000000008</v>
      </c>
      <c r="F15" s="386">
        <f>IF(ngay2!AL16&lt;&gt;"",ngay2!AL16,"")</f>
        <v>66.682500000000005</v>
      </c>
      <c r="G15" s="386">
        <f>IF(ngay3!AL16&lt;&gt;"",ngay3!AL16,"")</f>
        <v>67.017499999999998</v>
      </c>
      <c r="H15" s="386">
        <f>IF(ngay4!AL16&lt;&gt;"",ngay4!AL16,"")</f>
        <v>68.575000000000003</v>
      </c>
      <c r="I15" s="386">
        <f>IF(ngay5!AL16&lt;&gt;"",ngay5!AL16,"")</f>
        <v>66.847499999999997</v>
      </c>
      <c r="J15" s="386">
        <f>IF(ngay6!AL16&lt;&gt;"",ngay6!AL16,"")</f>
        <v>68.197500000000005</v>
      </c>
      <c r="K15" s="386">
        <f>IF(ngay7!AL16&lt;&gt;"",ngay7!AL16,"")</f>
        <v>69.512499999999989</v>
      </c>
      <c r="L15" s="386">
        <f>IF(ngay8!AL16&lt;&gt;"",ngay8!AL16,"")</f>
        <v>72.752499999999998</v>
      </c>
      <c r="M15" s="386">
        <f>IF(ngay9!AL16&lt;&gt;"",ngay9!AL16,"")</f>
        <v>77.622499999999988</v>
      </c>
      <c r="N15" s="387">
        <f>IF(ngay10!AL16&lt;&gt;"",ngay10!AL16,"")</f>
        <v>75.995000000000005</v>
      </c>
      <c r="O15" s="341">
        <f t="shared" si="0"/>
        <v>66.778999999999996</v>
      </c>
      <c r="P15" s="340">
        <f t="shared" si="1"/>
        <v>72.816000000000003</v>
      </c>
      <c r="Q15" s="342">
        <f t="shared" si="2"/>
        <v>69.797499999999985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IF(ngay1!AL17&lt;&gt;"",ngay1!AL17,"")</f>
        <v>70.55</v>
      </c>
      <c r="F16" s="386">
        <f>IF(ngay2!AL17&lt;&gt;"",ngay2!AL17,"")</f>
        <v>68.908749999999998</v>
      </c>
      <c r="G16" s="386">
        <f>IF(ngay3!AL17&lt;&gt;"",ngay3!AL17,"")</f>
        <v>63.567500000000003</v>
      </c>
      <c r="H16" s="386">
        <f>IF(ngay4!AL17&lt;&gt;"",ngay4!AL17,"")</f>
        <v>68.857500000000002</v>
      </c>
      <c r="I16" s="386">
        <f>IF(ngay5!AL17&lt;&gt;"",ngay5!AL17,"")</f>
        <v>72.489999999999995</v>
      </c>
      <c r="J16" s="386">
        <f>IF(ngay6!AL17&lt;&gt;"",ngay6!AL17,"")</f>
        <v>76.441428571428574</v>
      </c>
      <c r="K16" s="386">
        <f>IF(ngay7!AL17&lt;&gt;"",ngay7!AL17,"")</f>
        <v>78.502499999999998</v>
      </c>
      <c r="L16" s="386">
        <f>IF(ngay8!AL17&lt;&gt;"",ngay8!AL17,"")</f>
        <v>81.382499999999993</v>
      </c>
      <c r="M16" s="386">
        <f>IF(ngay9!AL17&lt;&gt;"",ngay9!AL17,"")</f>
        <v>82.846249999999998</v>
      </c>
      <c r="N16" s="387">
        <f>IF(ngay10!AL17&lt;&gt;"",ngay10!AL17,"")</f>
        <v>81.03</v>
      </c>
      <c r="O16" s="341">
        <f t="shared" si="0"/>
        <v>68.874750000000006</v>
      </c>
      <c r="P16" s="340">
        <f t="shared" si="1"/>
        <v>80.04053571428571</v>
      </c>
      <c r="Q16" s="342">
        <f t="shared" si="2"/>
        <v>74.457642857142858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IF(ngay1!AL18&lt;&gt;"",ngay1!AL18,"")</f>
        <v>58.704999999999998</v>
      </c>
      <c r="F17" s="386">
        <f>IF(ngay2!AL18&lt;&gt;"",ngay2!AL18,"")</f>
        <v>61.022500000000001</v>
      </c>
      <c r="G17" s="386">
        <f>IF(ngay3!AL18&lt;&gt;"",ngay3!AL18,"")</f>
        <v>62.015000000000001</v>
      </c>
      <c r="H17" s="386">
        <f>IF(ngay4!AL18&lt;&gt;"",ngay4!AL18,"")</f>
        <v>62.015000000000001</v>
      </c>
      <c r="I17" s="386">
        <f>IF(ngay5!AL18&lt;&gt;"",ngay5!AL18,"")</f>
        <v>67.599999999999994</v>
      </c>
      <c r="J17" s="386">
        <f>IF(ngay6!AL18&lt;&gt;"",ngay6!AL18,"")</f>
        <v>71.922500000000014</v>
      </c>
      <c r="K17" s="386">
        <f>IF(ngay7!AL18&lt;&gt;"",ngay7!AL18,"")</f>
        <v>69.174999999999997</v>
      </c>
      <c r="L17" s="386">
        <f>IF(ngay8!AL18&lt;&gt;"",ngay8!AL18,"")</f>
        <v>71.9375</v>
      </c>
      <c r="M17" s="386">
        <f>IF(ngay9!AL18&lt;&gt;"",ngay9!AL18,"")</f>
        <v>76.977500000000006</v>
      </c>
      <c r="N17" s="387">
        <f>IF(ngay10!AL18&lt;&gt;"",ngay10!AL18,"")</f>
        <v>80.217500000000001</v>
      </c>
      <c r="O17" s="341">
        <f t="shared" si="0"/>
        <v>62.271499999999989</v>
      </c>
      <c r="P17" s="340">
        <f t="shared" si="1"/>
        <v>74.046000000000006</v>
      </c>
      <c r="Q17" s="342">
        <f t="shared" si="2"/>
        <v>68.158749999999984</v>
      </c>
    </row>
    <row r="18" spans="1:19" ht="15" customHeight="1">
      <c r="A18" s="324">
        <v>16</v>
      </c>
      <c r="B18" s="503"/>
      <c r="C18" s="351" t="s">
        <v>156</v>
      </c>
      <c r="D18" s="398" t="s">
        <v>103</v>
      </c>
      <c r="E18" s="385">
        <f>IF(ngay1!AL19&lt;&gt;"",ngay1!AL19,"")</f>
        <v>77.126249999999985</v>
      </c>
      <c r="F18" s="386">
        <f>IF(ngay2!AL19&lt;&gt;"",ngay2!AL19,"")</f>
        <v>70.210000000000008</v>
      </c>
      <c r="G18" s="386">
        <f>IF(ngay3!AL19&lt;&gt;"",ngay3!AL19,"")</f>
        <v>69.344999999999999</v>
      </c>
      <c r="H18" s="386">
        <f>IF(ngay4!AL19&lt;&gt;"",ngay4!AL19,"")</f>
        <v>71.758749999999992</v>
      </c>
      <c r="I18" s="386">
        <f>IF(ngay5!AL19&lt;&gt;"",ngay5!AL19,"")</f>
        <v>72.701250000000002</v>
      </c>
      <c r="J18" s="386">
        <f>IF(ngay6!AL19&lt;&gt;"",ngay6!AL19,"")</f>
        <v>73.40285714285713</v>
      </c>
      <c r="K18" s="386">
        <f>IF(ngay7!AL19&lt;&gt;"",ngay7!AL19,"")</f>
        <v>84.682500000000005</v>
      </c>
      <c r="L18" s="386">
        <f>IF(ngay8!AL19&lt;&gt;"",ngay8!AL19,"")</f>
        <v>87.893749999999997</v>
      </c>
      <c r="M18" s="386">
        <f>IF(ngay9!AL19&lt;&gt;"",ngay9!AL19,"")</f>
        <v>87.325000000000017</v>
      </c>
      <c r="N18" s="387">
        <f>IF(ngay10!AL19&lt;&gt;"",ngay10!AL19,"")</f>
        <v>85.643750000000011</v>
      </c>
      <c r="O18" s="341">
        <f t="shared" si="0"/>
        <v>72.228250000000003</v>
      </c>
      <c r="P18" s="340">
        <f t="shared" si="1"/>
        <v>83.789571428571421</v>
      </c>
      <c r="Q18" s="342">
        <f t="shared" si="2"/>
        <v>78.008910714285705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388">
        <f>IF(ngay1!AL20&lt;&gt;"",ngay1!AL20,"")</f>
        <v>62.725000000000009</v>
      </c>
      <c r="F19" s="389">
        <f>IF(ngay2!AL20&lt;&gt;"",ngay2!AL20,"")</f>
        <v>60.946249999999992</v>
      </c>
      <c r="G19" s="389">
        <f>IF(ngay3!AL20&lt;&gt;"",ngay3!AL20,"")</f>
        <v>59.783749999999998</v>
      </c>
      <c r="H19" s="389">
        <f>IF(ngay4!AL20&lt;&gt;"",ngay4!AL20,"")</f>
        <v>62.465000000000003</v>
      </c>
      <c r="I19" s="389">
        <f>IF(ngay5!AL20&lt;&gt;"",ngay5!AL20,"")</f>
        <v>65.533749999999998</v>
      </c>
      <c r="J19" s="389">
        <f>IF(ngay6!AL20&lt;&gt;"",ngay6!AL20,"")</f>
        <v>62.991428571428571</v>
      </c>
      <c r="K19" s="389">
        <f>IF(ngay7!AL20&lt;&gt;"",ngay7!AL20,"")</f>
        <v>72.341250000000002</v>
      </c>
      <c r="L19" s="389">
        <f>IF(ngay8!AL20&lt;&gt;"",ngay8!AL20,"")</f>
        <v>71.972499999999997</v>
      </c>
      <c r="M19" s="389">
        <f>IF(ngay9!AL20&lt;&gt;"",ngay9!AL20,"")</f>
        <v>77.858750000000001</v>
      </c>
      <c r="N19" s="390">
        <f>IF(ngay10!AL20&lt;&gt;"",ngay10!AL20,"")</f>
        <v>78.2</v>
      </c>
      <c r="O19" s="379">
        <f t="shared" si="0"/>
        <v>62.290750000000003</v>
      </c>
      <c r="P19" s="378">
        <f t="shared" si="1"/>
        <v>72.672785714285709</v>
      </c>
      <c r="Q19" s="380">
        <f t="shared" si="2"/>
        <v>67.481767857142856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85">
        <f>IF(ngay1!AL21&lt;&gt;"",ngay1!AL21,"")</f>
        <v>64.298749999999998</v>
      </c>
      <c r="F20" s="386">
        <f>IF(ngay2!AL21&lt;&gt;"",ngay2!AL21,"")</f>
        <v>62.709999999999994</v>
      </c>
      <c r="G20" s="386">
        <f>IF(ngay3!AL21&lt;&gt;"",ngay3!AL21,"")</f>
        <v>63.212500000000006</v>
      </c>
      <c r="H20" s="386">
        <f>IF(ngay4!AL21&lt;&gt;"",ngay4!AL21,"")</f>
        <v>69.47</v>
      </c>
      <c r="I20" s="386">
        <f>IF(ngay5!AL21&lt;&gt;"",ngay5!AL21,"")</f>
        <v>58.043750000000003</v>
      </c>
      <c r="J20" s="386">
        <f>IF(ngay6!AL21&lt;&gt;"",ngay6!AL21,"")</f>
        <v>63.578571428571429</v>
      </c>
      <c r="K20" s="386">
        <f>IF(ngay7!AL21&lt;&gt;"",ngay7!AL21,"")</f>
        <v>66.157500000000013</v>
      </c>
      <c r="L20" s="386">
        <f>IF(ngay8!AL21&lt;&gt;"",ngay8!AL21,"")</f>
        <v>70.036249999999995</v>
      </c>
      <c r="M20" s="386">
        <f>IF(ngay9!AL21&lt;&gt;"",ngay9!AL21,"")</f>
        <v>80.067499999999995</v>
      </c>
      <c r="N20" s="387">
        <f>IF(ngay10!AL21&lt;&gt;"",ngay10!AL21,"")</f>
        <v>78.553749999999994</v>
      </c>
      <c r="O20" s="341">
        <f t="shared" si="0"/>
        <v>63.54699999999999</v>
      </c>
      <c r="P20" s="340">
        <f t="shared" si="1"/>
        <v>71.678714285714278</v>
      </c>
      <c r="Q20" s="342">
        <f t="shared" si="2"/>
        <v>67.612857142857152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IF(ngay1!AL22&lt;&gt;"",ngay1!AL22,"")</f>
        <v>56.902499999999989</v>
      </c>
      <c r="F21" s="386">
        <f>IF(ngay2!AL22&lt;&gt;"",ngay2!AL22,"")</f>
        <v>57.981250000000003</v>
      </c>
      <c r="G21" s="386">
        <f>IF(ngay3!AL22&lt;&gt;"",ngay3!AL22,"")</f>
        <v>58.082500000000003</v>
      </c>
      <c r="H21" s="386">
        <f>IF(ngay4!AL22&lt;&gt;"",ngay4!AL22,"")</f>
        <v>60.103749999999991</v>
      </c>
      <c r="I21" s="386">
        <f>IF(ngay5!AL22&lt;&gt;"",ngay5!AL22,"")</f>
        <v>62.721249999999998</v>
      </c>
      <c r="J21" s="386">
        <f>IF(ngay6!AL22&lt;&gt;"",ngay6!AL22,"")</f>
        <v>61.472857142857144</v>
      </c>
      <c r="K21" s="386">
        <f>IF(ngay7!AL22&lt;&gt;"",ngay7!AL22,"")</f>
        <v>63.478750000000005</v>
      </c>
      <c r="L21" s="386">
        <f>IF(ngay8!AL22&lt;&gt;"",ngay8!AL22,"")</f>
        <v>68.847500000000011</v>
      </c>
      <c r="M21" s="386">
        <f>IF(ngay9!AL22&lt;&gt;"",ngay9!AL22,"")</f>
        <v>74.058750000000003</v>
      </c>
      <c r="N21" s="387">
        <f>IF(ngay10!AL22&lt;&gt;"",ngay10!AL22,"")</f>
        <v>75.349999999999994</v>
      </c>
      <c r="O21" s="341">
        <f t="shared" si="0"/>
        <v>59.158249999999995</v>
      </c>
      <c r="P21" s="340">
        <f t="shared" si="1"/>
        <v>68.641571428571439</v>
      </c>
      <c r="Q21" s="342">
        <f t="shared" si="2"/>
        <v>63.899910714285717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IF(ngay1!AL23&lt;&gt;"",ngay1!AL23,"")</f>
        <v>52.847500000000004</v>
      </c>
      <c r="F22" s="386">
        <f>IF(ngay2!AL23&lt;&gt;"",ngay2!AL23,"")</f>
        <v>55.36</v>
      </c>
      <c r="G22" s="386">
        <f>IF(ngay3!AL23&lt;&gt;"",ngay3!AL23,"")</f>
        <v>55.622500000000002</v>
      </c>
      <c r="H22" s="386">
        <f>IF(ngay4!AL23&lt;&gt;"",ngay4!AL23,"")</f>
        <v>58.232500000000002</v>
      </c>
      <c r="I22" s="386">
        <f>IF(ngay5!AL23&lt;&gt;"",ngay5!AL23,"")</f>
        <v>62.47</v>
      </c>
      <c r="J22" s="386">
        <f>IF(ngay6!AL23&lt;&gt;"",ngay6!AL23,"")</f>
        <v>67.11999999999999</v>
      </c>
      <c r="K22" s="386">
        <f>IF(ngay7!AL23&lt;&gt;"",ngay7!AL23,"")</f>
        <v>71.95</v>
      </c>
      <c r="L22" s="386">
        <f>IF(ngay8!AL23&lt;&gt;"",ngay8!AL23,"")</f>
        <v>71</v>
      </c>
      <c r="M22" s="386">
        <f>IF(ngay9!AL23&lt;&gt;"",ngay9!AL23,"")</f>
        <v>76.197499999999991</v>
      </c>
      <c r="N22" s="387">
        <f>IF(ngay10!AL23&lt;&gt;"",ngay10!AL23,"")</f>
        <v>74.422499999999999</v>
      </c>
      <c r="O22" s="341">
        <f t="shared" si="0"/>
        <v>56.906500000000008</v>
      </c>
      <c r="P22" s="340">
        <f t="shared" si="1"/>
        <v>72.138000000000005</v>
      </c>
      <c r="Q22" s="342">
        <f t="shared" si="2"/>
        <v>64.52225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>
        <f>IF(ngay1!AL24&lt;&gt;"",ngay1!AL24,"")</f>
        <v>62.872500000000002</v>
      </c>
      <c r="F23" s="386">
        <f>IF(ngay2!AL24&lt;&gt;"",ngay2!AL24,"")</f>
        <v>61.827500000000008</v>
      </c>
      <c r="G23" s="386">
        <f>IF(ngay3!AL24&lt;&gt;"",ngay3!AL24,"")</f>
        <v>60.614999999999995</v>
      </c>
      <c r="H23" s="386">
        <f>IF(ngay4!AL24&lt;&gt;"",ngay4!AL24,"")</f>
        <v>62.2425</v>
      </c>
      <c r="I23" s="386">
        <f>IF(ngay5!AL24&lt;&gt;"",ngay5!AL24,"")</f>
        <v>67.92</v>
      </c>
      <c r="J23" s="386">
        <f>IF(ngay6!AL24&lt;&gt;"",ngay6!AL24,"")</f>
        <v>71.41749999999999</v>
      </c>
      <c r="K23" s="386">
        <f>IF(ngay7!AL24&lt;&gt;"",ngay7!AL24,"")</f>
        <v>75.302500000000009</v>
      </c>
      <c r="L23" s="386">
        <f>IF(ngay8!AL24&lt;&gt;"",ngay8!AL24,"")</f>
        <v>83.025000000000006</v>
      </c>
      <c r="M23" s="386">
        <f>IF(ngay9!AL24&lt;&gt;"",ngay9!AL24,"")</f>
        <v>82.902500000000003</v>
      </c>
      <c r="N23" s="387">
        <f>IF(ngay10!AL24&lt;&gt;"",ngay10!AL24,"")</f>
        <v>81.74499999999999</v>
      </c>
      <c r="O23" s="341">
        <f t="shared" si="0"/>
        <v>63.095500000000001</v>
      </c>
      <c r="P23" s="340">
        <f t="shared" si="1"/>
        <v>78.878500000000003</v>
      </c>
      <c r="Q23" s="342">
        <f t="shared" si="2"/>
        <v>70.986999999999995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94">
        <f>IF(ngay1!AL25&lt;&gt;"",ngay1!AL25,"")</f>
        <v>60.767499999999998</v>
      </c>
      <c r="F24" s="395">
        <f>IF(ngay2!AL25&lt;&gt;"",ngay2!AL25,"")</f>
        <v>60.942500000000003</v>
      </c>
      <c r="G24" s="395">
        <f>IF(ngay3!AL25&lt;&gt;"",ngay3!AL25,"")</f>
        <v>63.033750000000005</v>
      </c>
      <c r="H24" s="395">
        <f>IF(ngay4!AL25&lt;&gt;"",ngay4!AL25,"")</f>
        <v>61.841250000000002</v>
      </c>
      <c r="I24" s="395">
        <f>IF(ngay5!AL25&lt;&gt;"",ngay5!AL25,"")</f>
        <v>64.851249999999993</v>
      </c>
      <c r="J24" s="395">
        <f>IF(ngay6!AL25&lt;&gt;"",ngay6!AL25,"")</f>
        <v>65.051428571428573</v>
      </c>
      <c r="K24" s="395">
        <f>IF(ngay7!AL25&lt;&gt;"",ngay7!AL25,"")</f>
        <v>66.903750000000002</v>
      </c>
      <c r="L24" s="395">
        <f>IF(ngay8!AL25&lt;&gt;"",ngay8!AL25,"")</f>
        <v>72.42</v>
      </c>
      <c r="M24" s="395">
        <f>IF(ngay9!AL25&lt;&gt;"",ngay9!AL25,"")</f>
        <v>77.221249999999998</v>
      </c>
      <c r="N24" s="396">
        <f>IF(ngay10!AL25&lt;&gt;"",ngay10!AL25,"")</f>
        <v>78.152500000000003</v>
      </c>
      <c r="O24" s="346">
        <f t="shared" si="0"/>
        <v>62.287249999999993</v>
      </c>
      <c r="P24" s="345">
        <f t="shared" si="1"/>
        <v>71.94978571428571</v>
      </c>
      <c r="Q24" s="347">
        <f t="shared" si="2"/>
        <v>67.118517857142848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Hương Khê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56.906500000000008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Tương Dương(Cưa Rào)</v>
      </c>
      <c r="H26" s="370"/>
      <c r="I26" s="371"/>
      <c r="N26" s="369"/>
      <c r="O26" s="369"/>
      <c r="P26" s="369">
        <f>IF(COUNT(P3:P24)=0,"",MIN(P3:P24))</f>
        <v>68.49135714285714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Hà Tĩnh</v>
      </c>
      <c r="H27" s="370"/>
      <c r="I27" s="371"/>
      <c r="N27" s="369"/>
      <c r="O27" s="369"/>
      <c r="P27" s="369"/>
      <c r="Q27" s="369">
        <f>IF(COUNT(Q3:Q24)=0,"",MIN(Q3:Q24))</f>
        <v>63.899910714285717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Hồi Xuân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81.290500000000009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Hòn Ngư</v>
      </c>
      <c r="H29" s="370"/>
      <c r="I29" s="371"/>
      <c r="N29" s="369"/>
      <c r="O29" s="369"/>
      <c r="P29" s="369">
        <f>IF(COUNT(P3:P24)=0,"",MAX(P3:P24))</f>
        <v>83.789571428571421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Hồi Xuân</v>
      </c>
      <c r="H30" s="370"/>
      <c r="I30" s="371"/>
      <c r="N30" s="369"/>
      <c r="O30" s="369"/>
      <c r="P30" s="369"/>
      <c r="Q30" s="369">
        <f>IF(COUNT(Q3:Q24)=0,"",MAX(Q3:Q24))</f>
        <v>81.583678571428564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sheetProtection password="CF7A" sheet="1" objects="1" scenarios="1"/>
  <mergeCells count="4">
    <mergeCell ref="B20:B24"/>
    <mergeCell ref="B3:B9"/>
    <mergeCell ref="B11:B19"/>
    <mergeCell ref="A1:Q1"/>
  </mergeCells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S101"/>
  <sheetViews>
    <sheetView showGridLines="0" workbookViewId="0">
      <pane xSplit="4" ySplit="2" topLeftCell="E11" activePane="bottomRight" state="frozen"/>
      <selection activeCell="I38" sqref="I38"/>
      <selection pane="topRight" activeCell="I38" sqref="I38"/>
      <selection pane="bottomLeft" activeCell="I38" sqref="I38"/>
      <selection pane="bottomRight" activeCell="A3" sqref="A3:A24"/>
    </sheetView>
  </sheetViews>
  <sheetFormatPr defaultColWidth="6.83203125" defaultRowHeight="15" customHeight="1"/>
  <cols>
    <col min="1" max="1" width="4.5" style="372" bestFit="1" customWidth="1"/>
    <col min="2" max="2" width="10.6640625" style="374" bestFit="1" customWidth="1"/>
    <col min="3" max="3" width="13.83203125" style="373" customWidth="1"/>
    <col min="4" max="4" width="6.1640625" style="373" bestFit="1" customWidth="1"/>
    <col min="5" max="9" width="6.83203125" style="314" customWidth="1"/>
    <col min="10" max="10" width="7" style="314" customWidth="1"/>
    <col min="11" max="256" width="6.83203125" style="314"/>
    <col min="257" max="257" width="4.5" style="314" bestFit="1" customWidth="1"/>
    <col min="258" max="258" width="10.6640625" style="314" bestFit="1" customWidth="1"/>
    <col min="259" max="259" width="13.83203125" style="314" customWidth="1"/>
    <col min="260" max="260" width="6.1640625" style="314" bestFit="1" customWidth="1"/>
    <col min="261" max="265" width="6.83203125" style="314" customWidth="1"/>
    <col min="266" max="266" width="7" style="314" customWidth="1"/>
    <col min="267" max="512" width="6.83203125" style="314"/>
    <col min="513" max="513" width="4.5" style="314" bestFit="1" customWidth="1"/>
    <col min="514" max="514" width="10.6640625" style="314" bestFit="1" customWidth="1"/>
    <col min="515" max="515" width="13.83203125" style="314" customWidth="1"/>
    <col min="516" max="516" width="6.1640625" style="314" bestFit="1" customWidth="1"/>
    <col min="517" max="521" width="6.83203125" style="314" customWidth="1"/>
    <col min="522" max="522" width="7" style="314" customWidth="1"/>
    <col min="523" max="768" width="6.83203125" style="314"/>
    <col min="769" max="769" width="4.5" style="314" bestFit="1" customWidth="1"/>
    <col min="770" max="770" width="10.6640625" style="314" bestFit="1" customWidth="1"/>
    <col min="771" max="771" width="13.83203125" style="314" customWidth="1"/>
    <col min="772" max="772" width="6.1640625" style="314" bestFit="1" customWidth="1"/>
    <col min="773" max="777" width="6.83203125" style="314" customWidth="1"/>
    <col min="778" max="778" width="7" style="314" customWidth="1"/>
    <col min="779" max="1024" width="6.83203125" style="314"/>
    <col min="1025" max="1025" width="4.5" style="314" bestFit="1" customWidth="1"/>
    <col min="1026" max="1026" width="10.6640625" style="314" bestFit="1" customWidth="1"/>
    <col min="1027" max="1027" width="13.83203125" style="314" customWidth="1"/>
    <col min="1028" max="1028" width="6.1640625" style="314" bestFit="1" customWidth="1"/>
    <col min="1029" max="1033" width="6.83203125" style="314" customWidth="1"/>
    <col min="1034" max="1034" width="7" style="314" customWidth="1"/>
    <col min="1035" max="1280" width="6.83203125" style="314"/>
    <col min="1281" max="1281" width="4.5" style="314" bestFit="1" customWidth="1"/>
    <col min="1282" max="1282" width="10.6640625" style="314" bestFit="1" customWidth="1"/>
    <col min="1283" max="1283" width="13.83203125" style="314" customWidth="1"/>
    <col min="1284" max="1284" width="6.1640625" style="314" bestFit="1" customWidth="1"/>
    <col min="1285" max="1289" width="6.83203125" style="314" customWidth="1"/>
    <col min="1290" max="1290" width="7" style="314" customWidth="1"/>
    <col min="1291" max="1536" width="6.83203125" style="314"/>
    <col min="1537" max="1537" width="4.5" style="314" bestFit="1" customWidth="1"/>
    <col min="1538" max="1538" width="10.6640625" style="314" bestFit="1" customWidth="1"/>
    <col min="1539" max="1539" width="13.83203125" style="314" customWidth="1"/>
    <col min="1540" max="1540" width="6.1640625" style="314" bestFit="1" customWidth="1"/>
    <col min="1541" max="1545" width="6.83203125" style="314" customWidth="1"/>
    <col min="1546" max="1546" width="7" style="314" customWidth="1"/>
    <col min="1547" max="1792" width="6.83203125" style="314"/>
    <col min="1793" max="1793" width="4.5" style="314" bestFit="1" customWidth="1"/>
    <col min="1794" max="1794" width="10.6640625" style="314" bestFit="1" customWidth="1"/>
    <col min="1795" max="1795" width="13.83203125" style="314" customWidth="1"/>
    <col min="1796" max="1796" width="6.1640625" style="314" bestFit="1" customWidth="1"/>
    <col min="1797" max="1801" width="6.83203125" style="314" customWidth="1"/>
    <col min="1802" max="1802" width="7" style="314" customWidth="1"/>
    <col min="1803" max="2048" width="6.83203125" style="314"/>
    <col min="2049" max="2049" width="4.5" style="314" bestFit="1" customWidth="1"/>
    <col min="2050" max="2050" width="10.6640625" style="314" bestFit="1" customWidth="1"/>
    <col min="2051" max="2051" width="13.83203125" style="314" customWidth="1"/>
    <col min="2052" max="2052" width="6.1640625" style="314" bestFit="1" customWidth="1"/>
    <col min="2053" max="2057" width="6.83203125" style="314" customWidth="1"/>
    <col min="2058" max="2058" width="7" style="314" customWidth="1"/>
    <col min="2059" max="2304" width="6.83203125" style="314"/>
    <col min="2305" max="2305" width="4.5" style="314" bestFit="1" customWidth="1"/>
    <col min="2306" max="2306" width="10.6640625" style="314" bestFit="1" customWidth="1"/>
    <col min="2307" max="2307" width="13.83203125" style="314" customWidth="1"/>
    <col min="2308" max="2308" width="6.1640625" style="314" bestFit="1" customWidth="1"/>
    <col min="2309" max="2313" width="6.83203125" style="314" customWidth="1"/>
    <col min="2314" max="2314" width="7" style="314" customWidth="1"/>
    <col min="2315" max="2560" width="6.83203125" style="314"/>
    <col min="2561" max="2561" width="4.5" style="314" bestFit="1" customWidth="1"/>
    <col min="2562" max="2562" width="10.6640625" style="314" bestFit="1" customWidth="1"/>
    <col min="2563" max="2563" width="13.83203125" style="314" customWidth="1"/>
    <col min="2564" max="2564" width="6.1640625" style="314" bestFit="1" customWidth="1"/>
    <col min="2565" max="2569" width="6.83203125" style="314" customWidth="1"/>
    <col min="2570" max="2570" width="7" style="314" customWidth="1"/>
    <col min="2571" max="2816" width="6.83203125" style="314"/>
    <col min="2817" max="2817" width="4.5" style="314" bestFit="1" customWidth="1"/>
    <col min="2818" max="2818" width="10.6640625" style="314" bestFit="1" customWidth="1"/>
    <col min="2819" max="2819" width="13.83203125" style="314" customWidth="1"/>
    <col min="2820" max="2820" width="6.1640625" style="314" bestFit="1" customWidth="1"/>
    <col min="2821" max="2825" width="6.83203125" style="314" customWidth="1"/>
    <col min="2826" max="2826" width="7" style="314" customWidth="1"/>
    <col min="2827" max="3072" width="6.83203125" style="314"/>
    <col min="3073" max="3073" width="4.5" style="314" bestFit="1" customWidth="1"/>
    <col min="3074" max="3074" width="10.6640625" style="314" bestFit="1" customWidth="1"/>
    <col min="3075" max="3075" width="13.83203125" style="314" customWidth="1"/>
    <col min="3076" max="3076" width="6.1640625" style="314" bestFit="1" customWidth="1"/>
    <col min="3077" max="3081" width="6.83203125" style="314" customWidth="1"/>
    <col min="3082" max="3082" width="7" style="314" customWidth="1"/>
    <col min="3083" max="3328" width="6.83203125" style="314"/>
    <col min="3329" max="3329" width="4.5" style="314" bestFit="1" customWidth="1"/>
    <col min="3330" max="3330" width="10.6640625" style="314" bestFit="1" customWidth="1"/>
    <col min="3331" max="3331" width="13.83203125" style="314" customWidth="1"/>
    <col min="3332" max="3332" width="6.1640625" style="314" bestFit="1" customWidth="1"/>
    <col min="3333" max="3337" width="6.83203125" style="314" customWidth="1"/>
    <col min="3338" max="3338" width="7" style="314" customWidth="1"/>
    <col min="3339" max="3584" width="6.83203125" style="314"/>
    <col min="3585" max="3585" width="4.5" style="314" bestFit="1" customWidth="1"/>
    <col min="3586" max="3586" width="10.6640625" style="314" bestFit="1" customWidth="1"/>
    <col min="3587" max="3587" width="13.83203125" style="314" customWidth="1"/>
    <col min="3588" max="3588" width="6.1640625" style="314" bestFit="1" customWidth="1"/>
    <col min="3589" max="3593" width="6.83203125" style="314" customWidth="1"/>
    <col min="3594" max="3594" width="7" style="314" customWidth="1"/>
    <col min="3595" max="3840" width="6.83203125" style="314"/>
    <col min="3841" max="3841" width="4.5" style="314" bestFit="1" customWidth="1"/>
    <col min="3842" max="3842" width="10.6640625" style="314" bestFit="1" customWidth="1"/>
    <col min="3843" max="3843" width="13.83203125" style="314" customWidth="1"/>
    <col min="3844" max="3844" width="6.1640625" style="314" bestFit="1" customWidth="1"/>
    <col min="3845" max="3849" width="6.83203125" style="314" customWidth="1"/>
    <col min="3850" max="3850" width="7" style="314" customWidth="1"/>
    <col min="3851" max="4096" width="6.83203125" style="314"/>
    <col min="4097" max="4097" width="4.5" style="314" bestFit="1" customWidth="1"/>
    <col min="4098" max="4098" width="10.6640625" style="314" bestFit="1" customWidth="1"/>
    <col min="4099" max="4099" width="13.83203125" style="314" customWidth="1"/>
    <col min="4100" max="4100" width="6.1640625" style="314" bestFit="1" customWidth="1"/>
    <col min="4101" max="4105" width="6.83203125" style="314" customWidth="1"/>
    <col min="4106" max="4106" width="7" style="314" customWidth="1"/>
    <col min="4107" max="4352" width="6.83203125" style="314"/>
    <col min="4353" max="4353" width="4.5" style="314" bestFit="1" customWidth="1"/>
    <col min="4354" max="4354" width="10.6640625" style="314" bestFit="1" customWidth="1"/>
    <col min="4355" max="4355" width="13.83203125" style="314" customWidth="1"/>
    <col min="4356" max="4356" width="6.1640625" style="314" bestFit="1" customWidth="1"/>
    <col min="4357" max="4361" width="6.83203125" style="314" customWidth="1"/>
    <col min="4362" max="4362" width="7" style="314" customWidth="1"/>
    <col min="4363" max="4608" width="6.83203125" style="314"/>
    <col min="4609" max="4609" width="4.5" style="314" bestFit="1" customWidth="1"/>
    <col min="4610" max="4610" width="10.6640625" style="314" bestFit="1" customWidth="1"/>
    <col min="4611" max="4611" width="13.83203125" style="314" customWidth="1"/>
    <col min="4612" max="4612" width="6.1640625" style="314" bestFit="1" customWidth="1"/>
    <col min="4613" max="4617" width="6.83203125" style="314" customWidth="1"/>
    <col min="4618" max="4618" width="7" style="314" customWidth="1"/>
    <col min="4619" max="4864" width="6.83203125" style="314"/>
    <col min="4865" max="4865" width="4.5" style="314" bestFit="1" customWidth="1"/>
    <col min="4866" max="4866" width="10.6640625" style="314" bestFit="1" customWidth="1"/>
    <col min="4867" max="4867" width="13.83203125" style="314" customWidth="1"/>
    <col min="4868" max="4868" width="6.1640625" style="314" bestFit="1" customWidth="1"/>
    <col min="4869" max="4873" width="6.83203125" style="314" customWidth="1"/>
    <col min="4874" max="4874" width="7" style="314" customWidth="1"/>
    <col min="4875" max="5120" width="6.83203125" style="314"/>
    <col min="5121" max="5121" width="4.5" style="314" bestFit="1" customWidth="1"/>
    <col min="5122" max="5122" width="10.6640625" style="314" bestFit="1" customWidth="1"/>
    <col min="5123" max="5123" width="13.83203125" style="314" customWidth="1"/>
    <col min="5124" max="5124" width="6.1640625" style="314" bestFit="1" customWidth="1"/>
    <col min="5125" max="5129" width="6.83203125" style="314" customWidth="1"/>
    <col min="5130" max="5130" width="7" style="314" customWidth="1"/>
    <col min="5131" max="5376" width="6.83203125" style="314"/>
    <col min="5377" max="5377" width="4.5" style="314" bestFit="1" customWidth="1"/>
    <col min="5378" max="5378" width="10.6640625" style="314" bestFit="1" customWidth="1"/>
    <col min="5379" max="5379" width="13.83203125" style="314" customWidth="1"/>
    <col min="5380" max="5380" width="6.1640625" style="314" bestFit="1" customWidth="1"/>
    <col min="5381" max="5385" width="6.83203125" style="314" customWidth="1"/>
    <col min="5386" max="5386" width="7" style="314" customWidth="1"/>
    <col min="5387" max="5632" width="6.83203125" style="314"/>
    <col min="5633" max="5633" width="4.5" style="314" bestFit="1" customWidth="1"/>
    <col min="5634" max="5634" width="10.6640625" style="314" bestFit="1" customWidth="1"/>
    <col min="5635" max="5635" width="13.83203125" style="314" customWidth="1"/>
    <col min="5636" max="5636" width="6.1640625" style="314" bestFit="1" customWidth="1"/>
    <col min="5637" max="5641" width="6.83203125" style="314" customWidth="1"/>
    <col min="5642" max="5642" width="7" style="314" customWidth="1"/>
    <col min="5643" max="5888" width="6.83203125" style="314"/>
    <col min="5889" max="5889" width="4.5" style="314" bestFit="1" customWidth="1"/>
    <col min="5890" max="5890" width="10.6640625" style="314" bestFit="1" customWidth="1"/>
    <col min="5891" max="5891" width="13.83203125" style="314" customWidth="1"/>
    <col min="5892" max="5892" width="6.1640625" style="314" bestFit="1" customWidth="1"/>
    <col min="5893" max="5897" width="6.83203125" style="314" customWidth="1"/>
    <col min="5898" max="5898" width="7" style="314" customWidth="1"/>
    <col min="5899" max="6144" width="6.83203125" style="314"/>
    <col min="6145" max="6145" width="4.5" style="314" bestFit="1" customWidth="1"/>
    <col min="6146" max="6146" width="10.6640625" style="314" bestFit="1" customWidth="1"/>
    <col min="6147" max="6147" width="13.83203125" style="314" customWidth="1"/>
    <col min="6148" max="6148" width="6.1640625" style="314" bestFit="1" customWidth="1"/>
    <col min="6149" max="6153" width="6.83203125" style="314" customWidth="1"/>
    <col min="6154" max="6154" width="7" style="314" customWidth="1"/>
    <col min="6155" max="6400" width="6.83203125" style="314"/>
    <col min="6401" max="6401" width="4.5" style="314" bestFit="1" customWidth="1"/>
    <col min="6402" max="6402" width="10.6640625" style="314" bestFit="1" customWidth="1"/>
    <col min="6403" max="6403" width="13.83203125" style="314" customWidth="1"/>
    <col min="6404" max="6404" width="6.1640625" style="314" bestFit="1" customWidth="1"/>
    <col min="6405" max="6409" width="6.83203125" style="314" customWidth="1"/>
    <col min="6410" max="6410" width="7" style="314" customWidth="1"/>
    <col min="6411" max="6656" width="6.83203125" style="314"/>
    <col min="6657" max="6657" width="4.5" style="314" bestFit="1" customWidth="1"/>
    <col min="6658" max="6658" width="10.6640625" style="314" bestFit="1" customWidth="1"/>
    <col min="6659" max="6659" width="13.83203125" style="314" customWidth="1"/>
    <col min="6660" max="6660" width="6.1640625" style="314" bestFit="1" customWidth="1"/>
    <col min="6661" max="6665" width="6.83203125" style="314" customWidth="1"/>
    <col min="6666" max="6666" width="7" style="314" customWidth="1"/>
    <col min="6667" max="6912" width="6.83203125" style="314"/>
    <col min="6913" max="6913" width="4.5" style="314" bestFit="1" customWidth="1"/>
    <col min="6914" max="6914" width="10.6640625" style="314" bestFit="1" customWidth="1"/>
    <col min="6915" max="6915" width="13.83203125" style="314" customWidth="1"/>
    <col min="6916" max="6916" width="6.1640625" style="314" bestFit="1" customWidth="1"/>
    <col min="6917" max="6921" width="6.83203125" style="314" customWidth="1"/>
    <col min="6922" max="6922" width="7" style="314" customWidth="1"/>
    <col min="6923" max="7168" width="6.83203125" style="314"/>
    <col min="7169" max="7169" width="4.5" style="314" bestFit="1" customWidth="1"/>
    <col min="7170" max="7170" width="10.6640625" style="314" bestFit="1" customWidth="1"/>
    <col min="7171" max="7171" width="13.83203125" style="314" customWidth="1"/>
    <col min="7172" max="7172" width="6.1640625" style="314" bestFit="1" customWidth="1"/>
    <col min="7173" max="7177" width="6.83203125" style="314" customWidth="1"/>
    <col min="7178" max="7178" width="7" style="314" customWidth="1"/>
    <col min="7179" max="7424" width="6.83203125" style="314"/>
    <col min="7425" max="7425" width="4.5" style="314" bestFit="1" customWidth="1"/>
    <col min="7426" max="7426" width="10.6640625" style="314" bestFit="1" customWidth="1"/>
    <col min="7427" max="7427" width="13.83203125" style="314" customWidth="1"/>
    <col min="7428" max="7428" width="6.1640625" style="314" bestFit="1" customWidth="1"/>
    <col min="7429" max="7433" width="6.83203125" style="314" customWidth="1"/>
    <col min="7434" max="7434" width="7" style="314" customWidth="1"/>
    <col min="7435" max="7680" width="6.83203125" style="314"/>
    <col min="7681" max="7681" width="4.5" style="314" bestFit="1" customWidth="1"/>
    <col min="7682" max="7682" width="10.6640625" style="314" bestFit="1" customWidth="1"/>
    <col min="7683" max="7683" width="13.83203125" style="314" customWidth="1"/>
    <col min="7684" max="7684" width="6.1640625" style="314" bestFit="1" customWidth="1"/>
    <col min="7685" max="7689" width="6.83203125" style="314" customWidth="1"/>
    <col min="7690" max="7690" width="7" style="314" customWidth="1"/>
    <col min="7691" max="7936" width="6.83203125" style="314"/>
    <col min="7937" max="7937" width="4.5" style="314" bestFit="1" customWidth="1"/>
    <col min="7938" max="7938" width="10.6640625" style="314" bestFit="1" customWidth="1"/>
    <col min="7939" max="7939" width="13.83203125" style="314" customWidth="1"/>
    <col min="7940" max="7940" width="6.1640625" style="314" bestFit="1" customWidth="1"/>
    <col min="7941" max="7945" width="6.83203125" style="314" customWidth="1"/>
    <col min="7946" max="7946" width="7" style="314" customWidth="1"/>
    <col min="7947" max="8192" width="6.83203125" style="314"/>
    <col min="8193" max="8193" width="4.5" style="314" bestFit="1" customWidth="1"/>
    <col min="8194" max="8194" width="10.6640625" style="314" bestFit="1" customWidth="1"/>
    <col min="8195" max="8195" width="13.83203125" style="314" customWidth="1"/>
    <col min="8196" max="8196" width="6.1640625" style="314" bestFit="1" customWidth="1"/>
    <col min="8197" max="8201" width="6.83203125" style="314" customWidth="1"/>
    <col min="8202" max="8202" width="7" style="314" customWidth="1"/>
    <col min="8203" max="8448" width="6.83203125" style="314"/>
    <col min="8449" max="8449" width="4.5" style="314" bestFit="1" customWidth="1"/>
    <col min="8450" max="8450" width="10.6640625" style="314" bestFit="1" customWidth="1"/>
    <col min="8451" max="8451" width="13.83203125" style="314" customWidth="1"/>
    <col min="8452" max="8452" width="6.1640625" style="314" bestFit="1" customWidth="1"/>
    <col min="8453" max="8457" width="6.83203125" style="314" customWidth="1"/>
    <col min="8458" max="8458" width="7" style="314" customWidth="1"/>
    <col min="8459" max="8704" width="6.83203125" style="314"/>
    <col min="8705" max="8705" width="4.5" style="314" bestFit="1" customWidth="1"/>
    <col min="8706" max="8706" width="10.6640625" style="314" bestFit="1" customWidth="1"/>
    <col min="8707" max="8707" width="13.83203125" style="314" customWidth="1"/>
    <col min="8708" max="8708" width="6.1640625" style="314" bestFit="1" customWidth="1"/>
    <col min="8709" max="8713" width="6.83203125" style="314" customWidth="1"/>
    <col min="8714" max="8714" width="7" style="314" customWidth="1"/>
    <col min="8715" max="8960" width="6.83203125" style="314"/>
    <col min="8961" max="8961" width="4.5" style="314" bestFit="1" customWidth="1"/>
    <col min="8962" max="8962" width="10.6640625" style="314" bestFit="1" customWidth="1"/>
    <col min="8963" max="8963" width="13.83203125" style="314" customWidth="1"/>
    <col min="8964" max="8964" width="6.1640625" style="314" bestFit="1" customWidth="1"/>
    <col min="8965" max="8969" width="6.83203125" style="314" customWidth="1"/>
    <col min="8970" max="8970" width="7" style="314" customWidth="1"/>
    <col min="8971" max="9216" width="6.83203125" style="314"/>
    <col min="9217" max="9217" width="4.5" style="314" bestFit="1" customWidth="1"/>
    <col min="9218" max="9218" width="10.6640625" style="314" bestFit="1" customWidth="1"/>
    <col min="9219" max="9219" width="13.83203125" style="314" customWidth="1"/>
    <col min="9220" max="9220" width="6.1640625" style="314" bestFit="1" customWidth="1"/>
    <col min="9221" max="9225" width="6.83203125" style="314" customWidth="1"/>
    <col min="9226" max="9226" width="7" style="314" customWidth="1"/>
    <col min="9227" max="9472" width="6.83203125" style="314"/>
    <col min="9473" max="9473" width="4.5" style="314" bestFit="1" customWidth="1"/>
    <col min="9474" max="9474" width="10.6640625" style="314" bestFit="1" customWidth="1"/>
    <col min="9475" max="9475" width="13.83203125" style="314" customWidth="1"/>
    <col min="9476" max="9476" width="6.1640625" style="314" bestFit="1" customWidth="1"/>
    <col min="9477" max="9481" width="6.83203125" style="314" customWidth="1"/>
    <col min="9482" max="9482" width="7" style="314" customWidth="1"/>
    <col min="9483" max="9728" width="6.83203125" style="314"/>
    <col min="9729" max="9729" width="4.5" style="314" bestFit="1" customWidth="1"/>
    <col min="9730" max="9730" width="10.6640625" style="314" bestFit="1" customWidth="1"/>
    <col min="9731" max="9731" width="13.83203125" style="314" customWidth="1"/>
    <col min="9732" max="9732" width="6.1640625" style="314" bestFit="1" customWidth="1"/>
    <col min="9733" max="9737" width="6.83203125" style="314" customWidth="1"/>
    <col min="9738" max="9738" width="7" style="314" customWidth="1"/>
    <col min="9739" max="9984" width="6.83203125" style="314"/>
    <col min="9985" max="9985" width="4.5" style="314" bestFit="1" customWidth="1"/>
    <col min="9986" max="9986" width="10.6640625" style="314" bestFit="1" customWidth="1"/>
    <col min="9987" max="9987" width="13.83203125" style="314" customWidth="1"/>
    <col min="9988" max="9988" width="6.1640625" style="314" bestFit="1" customWidth="1"/>
    <col min="9989" max="9993" width="6.83203125" style="314" customWidth="1"/>
    <col min="9994" max="9994" width="7" style="314" customWidth="1"/>
    <col min="9995" max="10240" width="6.83203125" style="314"/>
    <col min="10241" max="10241" width="4.5" style="314" bestFit="1" customWidth="1"/>
    <col min="10242" max="10242" width="10.6640625" style="314" bestFit="1" customWidth="1"/>
    <col min="10243" max="10243" width="13.83203125" style="314" customWidth="1"/>
    <col min="10244" max="10244" width="6.1640625" style="314" bestFit="1" customWidth="1"/>
    <col min="10245" max="10249" width="6.83203125" style="314" customWidth="1"/>
    <col min="10250" max="10250" width="7" style="314" customWidth="1"/>
    <col min="10251" max="10496" width="6.83203125" style="314"/>
    <col min="10497" max="10497" width="4.5" style="314" bestFit="1" customWidth="1"/>
    <col min="10498" max="10498" width="10.6640625" style="314" bestFit="1" customWidth="1"/>
    <col min="10499" max="10499" width="13.83203125" style="314" customWidth="1"/>
    <col min="10500" max="10500" width="6.1640625" style="314" bestFit="1" customWidth="1"/>
    <col min="10501" max="10505" width="6.83203125" style="314" customWidth="1"/>
    <col min="10506" max="10506" width="7" style="314" customWidth="1"/>
    <col min="10507" max="10752" width="6.83203125" style="314"/>
    <col min="10753" max="10753" width="4.5" style="314" bestFit="1" customWidth="1"/>
    <col min="10754" max="10754" width="10.6640625" style="314" bestFit="1" customWidth="1"/>
    <col min="10755" max="10755" width="13.83203125" style="314" customWidth="1"/>
    <col min="10756" max="10756" width="6.1640625" style="314" bestFit="1" customWidth="1"/>
    <col min="10757" max="10761" width="6.83203125" style="314" customWidth="1"/>
    <col min="10762" max="10762" width="7" style="314" customWidth="1"/>
    <col min="10763" max="11008" width="6.83203125" style="314"/>
    <col min="11009" max="11009" width="4.5" style="314" bestFit="1" customWidth="1"/>
    <col min="11010" max="11010" width="10.6640625" style="314" bestFit="1" customWidth="1"/>
    <col min="11011" max="11011" width="13.83203125" style="314" customWidth="1"/>
    <col min="11012" max="11012" width="6.1640625" style="314" bestFit="1" customWidth="1"/>
    <col min="11013" max="11017" width="6.83203125" style="314" customWidth="1"/>
    <col min="11018" max="11018" width="7" style="314" customWidth="1"/>
    <col min="11019" max="11264" width="6.83203125" style="314"/>
    <col min="11265" max="11265" width="4.5" style="314" bestFit="1" customWidth="1"/>
    <col min="11266" max="11266" width="10.6640625" style="314" bestFit="1" customWidth="1"/>
    <col min="11267" max="11267" width="13.83203125" style="314" customWidth="1"/>
    <col min="11268" max="11268" width="6.1640625" style="314" bestFit="1" customWidth="1"/>
    <col min="11269" max="11273" width="6.83203125" style="314" customWidth="1"/>
    <col min="11274" max="11274" width="7" style="314" customWidth="1"/>
    <col min="11275" max="11520" width="6.83203125" style="314"/>
    <col min="11521" max="11521" width="4.5" style="314" bestFit="1" customWidth="1"/>
    <col min="11522" max="11522" width="10.6640625" style="314" bestFit="1" customWidth="1"/>
    <col min="11523" max="11523" width="13.83203125" style="314" customWidth="1"/>
    <col min="11524" max="11524" width="6.1640625" style="314" bestFit="1" customWidth="1"/>
    <col min="11525" max="11529" width="6.83203125" style="314" customWidth="1"/>
    <col min="11530" max="11530" width="7" style="314" customWidth="1"/>
    <col min="11531" max="11776" width="6.83203125" style="314"/>
    <col min="11777" max="11777" width="4.5" style="314" bestFit="1" customWidth="1"/>
    <col min="11778" max="11778" width="10.6640625" style="314" bestFit="1" customWidth="1"/>
    <col min="11779" max="11779" width="13.83203125" style="314" customWidth="1"/>
    <col min="11780" max="11780" width="6.1640625" style="314" bestFit="1" customWidth="1"/>
    <col min="11781" max="11785" width="6.83203125" style="314" customWidth="1"/>
    <col min="11786" max="11786" width="7" style="314" customWidth="1"/>
    <col min="11787" max="12032" width="6.83203125" style="314"/>
    <col min="12033" max="12033" width="4.5" style="314" bestFit="1" customWidth="1"/>
    <col min="12034" max="12034" width="10.6640625" style="314" bestFit="1" customWidth="1"/>
    <col min="12035" max="12035" width="13.83203125" style="314" customWidth="1"/>
    <col min="12036" max="12036" width="6.1640625" style="314" bestFit="1" customWidth="1"/>
    <col min="12037" max="12041" width="6.83203125" style="314" customWidth="1"/>
    <col min="12042" max="12042" width="7" style="314" customWidth="1"/>
    <col min="12043" max="12288" width="6.83203125" style="314"/>
    <col min="12289" max="12289" width="4.5" style="314" bestFit="1" customWidth="1"/>
    <col min="12290" max="12290" width="10.6640625" style="314" bestFit="1" customWidth="1"/>
    <col min="12291" max="12291" width="13.83203125" style="314" customWidth="1"/>
    <col min="12292" max="12292" width="6.1640625" style="314" bestFit="1" customWidth="1"/>
    <col min="12293" max="12297" width="6.83203125" style="314" customWidth="1"/>
    <col min="12298" max="12298" width="7" style="314" customWidth="1"/>
    <col min="12299" max="12544" width="6.83203125" style="314"/>
    <col min="12545" max="12545" width="4.5" style="314" bestFit="1" customWidth="1"/>
    <col min="12546" max="12546" width="10.6640625" style="314" bestFit="1" customWidth="1"/>
    <col min="12547" max="12547" width="13.83203125" style="314" customWidth="1"/>
    <col min="12548" max="12548" width="6.1640625" style="314" bestFit="1" customWidth="1"/>
    <col min="12549" max="12553" width="6.83203125" style="314" customWidth="1"/>
    <col min="12554" max="12554" width="7" style="314" customWidth="1"/>
    <col min="12555" max="12800" width="6.83203125" style="314"/>
    <col min="12801" max="12801" width="4.5" style="314" bestFit="1" customWidth="1"/>
    <col min="12802" max="12802" width="10.6640625" style="314" bestFit="1" customWidth="1"/>
    <col min="12803" max="12803" width="13.83203125" style="314" customWidth="1"/>
    <col min="12804" max="12804" width="6.1640625" style="314" bestFit="1" customWidth="1"/>
    <col min="12805" max="12809" width="6.83203125" style="314" customWidth="1"/>
    <col min="12810" max="12810" width="7" style="314" customWidth="1"/>
    <col min="12811" max="13056" width="6.83203125" style="314"/>
    <col min="13057" max="13057" width="4.5" style="314" bestFit="1" customWidth="1"/>
    <col min="13058" max="13058" width="10.6640625" style="314" bestFit="1" customWidth="1"/>
    <col min="13059" max="13059" width="13.83203125" style="314" customWidth="1"/>
    <col min="13060" max="13060" width="6.1640625" style="314" bestFit="1" customWidth="1"/>
    <col min="13061" max="13065" width="6.83203125" style="314" customWidth="1"/>
    <col min="13066" max="13066" width="7" style="314" customWidth="1"/>
    <col min="13067" max="13312" width="6.83203125" style="314"/>
    <col min="13313" max="13313" width="4.5" style="314" bestFit="1" customWidth="1"/>
    <col min="13314" max="13314" width="10.6640625" style="314" bestFit="1" customWidth="1"/>
    <col min="13315" max="13315" width="13.83203125" style="314" customWidth="1"/>
    <col min="13316" max="13316" width="6.1640625" style="314" bestFit="1" customWidth="1"/>
    <col min="13317" max="13321" width="6.83203125" style="314" customWidth="1"/>
    <col min="13322" max="13322" width="7" style="314" customWidth="1"/>
    <col min="13323" max="13568" width="6.83203125" style="314"/>
    <col min="13569" max="13569" width="4.5" style="314" bestFit="1" customWidth="1"/>
    <col min="13570" max="13570" width="10.6640625" style="314" bestFit="1" customWidth="1"/>
    <col min="13571" max="13571" width="13.83203125" style="314" customWidth="1"/>
    <col min="13572" max="13572" width="6.1640625" style="314" bestFit="1" customWidth="1"/>
    <col min="13573" max="13577" width="6.83203125" style="314" customWidth="1"/>
    <col min="13578" max="13578" width="7" style="314" customWidth="1"/>
    <col min="13579" max="13824" width="6.83203125" style="314"/>
    <col min="13825" max="13825" width="4.5" style="314" bestFit="1" customWidth="1"/>
    <col min="13826" max="13826" width="10.6640625" style="314" bestFit="1" customWidth="1"/>
    <col min="13827" max="13827" width="13.83203125" style="314" customWidth="1"/>
    <col min="13828" max="13828" width="6.1640625" style="314" bestFit="1" customWidth="1"/>
    <col min="13829" max="13833" width="6.83203125" style="314" customWidth="1"/>
    <col min="13834" max="13834" width="7" style="314" customWidth="1"/>
    <col min="13835" max="14080" width="6.83203125" style="314"/>
    <col min="14081" max="14081" width="4.5" style="314" bestFit="1" customWidth="1"/>
    <col min="14082" max="14082" width="10.6640625" style="314" bestFit="1" customWidth="1"/>
    <col min="14083" max="14083" width="13.83203125" style="314" customWidth="1"/>
    <col min="14084" max="14084" width="6.1640625" style="314" bestFit="1" customWidth="1"/>
    <col min="14085" max="14089" width="6.83203125" style="314" customWidth="1"/>
    <col min="14090" max="14090" width="7" style="314" customWidth="1"/>
    <col min="14091" max="14336" width="6.83203125" style="314"/>
    <col min="14337" max="14337" width="4.5" style="314" bestFit="1" customWidth="1"/>
    <col min="14338" max="14338" width="10.6640625" style="314" bestFit="1" customWidth="1"/>
    <col min="14339" max="14339" width="13.83203125" style="314" customWidth="1"/>
    <col min="14340" max="14340" width="6.1640625" style="314" bestFit="1" customWidth="1"/>
    <col min="14341" max="14345" width="6.83203125" style="314" customWidth="1"/>
    <col min="14346" max="14346" width="7" style="314" customWidth="1"/>
    <col min="14347" max="14592" width="6.83203125" style="314"/>
    <col min="14593" max="14593" width="4.5" style="314" bestFit="1" customWidth="1"/>
    <col min="14594" max="14594" width="10.6640625" style="314" bestFit="1" customWidth="1"/>
    <col min="14595" max="14595" width="13.83203125" style="314" customWidth="1"/>
    <col min="14596" max="14596" width="6.1640625" style="314" bestFit="1" customWidth="1"/>
    <col min="14597" max="14601" width="6.83203125" style="314" customWidth="1"/>
    <col min="14602" max="14602" width="7" style="314" customWidth="1"/>
    <col min="14603" max="14848" width="6.83203125" style="314"/>
    <col min="14849" max="14849" width="4.5" style="314" bestFit="1" customWidth="1"/>
    <col min="14850" max="14850" width="10.6640625" style="314" bestFit="1" customWidth="1"/>
    <col min="14851" max="14851" width="13.83203125" style="314" customWidth="1"/>
    <col min="14852" max="14852" width="6.1640625" style="314" bestFit="1" customWidth="1"/>
    <col min="14853" max="14857" width="6.83203125" style="314" customWidth="1"/>
    <col min="14858" max="14858" width="7" style="314" customWidth="1"/>
    <col min="14859" max="15104" width="6.83203125" style="314"/>
    <col min="15105" max="15105" width="4.5" style="314" bestFit="1" customWidth="1"/>
    <col min="15106" max="15106" width="10.6640625" style="314" bestFit="1" customWidth="1"/>
    <col min="15107" max="15107" width="13.83203125" style="314" customWidth="1"/>
    <col min="15108" max="15108" width="6.1640625" style="314" bestFit="1" customWidth="1"/>
    <col min="15109" max="15113" width="6.83203125" style="314" customWidth="1"/>
    <col min="15114" max="15114" width="7" style="314" customWidth="1"/>
    <col min="15115" max="15360" width="6.83203125" style="314"/>
    <col min="15361" max="15361" width="4.5" style="314" bestFit="1" customWidth="1"/>
    <col min="15362" max="15362" width="10.6640625" style="314" bestFit="1" customWidth="1"/>
    <col min="15363" max="15363" width="13.83203125" style="314" customWidth="1"/>
    <col min="15364" max="15364" width="6.1640625" style="314" bestFit="1" customWidth="1"/>
    <col min="15365" max="15369" width="6.83203125" style="314" customWidth="1"/>
    <col min="15370" max="15370" width="7" style="314" customWidth="1"/>
    <col min="15371" max="15616" width="6.83203125" style="314"/>
    <col min="15617" max="15617" width="4.5" style="314" bestFit="1" customWidth="1"/>
    <col min="15618" max="15618" width="10.6640625" style="314" bestFit="1" customWidth="1"/>
    <col min="15619" max="15619" width="13.83203125" style="314" customWidth="1"/>
    <col min="15620" max="15620" width="6.1640625" style="314" bestFit="1" customWidth="1"/>
    <col min="15621" max="15625" width="6.83203125" style="314" customWidth="1"/>
    <col min="15626" max="15626" width="7" style="314" customWidth="1"/>
    <col min="15627" max="15872" width="6.83203125" style="314"/>
    <col min="15873" max="15873" width="4.5" style="314" bestFit="1" customWidth="1"/>
    <col min="15874" max="15874" width="10.6640625" style="314" bestFit="1" customWidth="1"/>
    <col min="15875" max="15875" width="13.83203125" style="314" customWidth="1"/>
    <col min="15876" max="15876" width="6.1640625" style="314" bestFit="1" customWidth="1"/>
    <col min="15877" max="15881" width="6.83203125" style="314" customWidth="1"/>
    <col min="15882" max="15882" width="7" style="314" customWidth="1"/>
    <col min="15883" max="16128" width="6.83203125" style="314"/>
    <col min="16129" max="16129" width="4.5" style="314" bestFit="1" customWidth="1"/>
    <col min="16130" max="16130" width="10.6640625" style="314" bestFit="1" customWidth="1"/>
    <col min="16131" max="16131" width="13.83203125" style="314" customWidth="1"/>
    <col min="16132" max="16132" width="6.1640625" style="314" bestFit="1" customWidth="1"/>
    <col min="16133" max="16137" width="6.83203125" style="314" customWidth="1"/>
    <col min="16138" max="16138" width="7" style="314" customWidth="1"/>
    <col min="16139" max="16384" width="6.83203125" style="314"/>
  </cols>
  <sheetData>
    <row r="1" spans="1:17" ht="47.25" customHeight="1" thickBot="1">
      <c r="A1" s="505" t="s">
        <v>257</v>
      </c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5"/>
    </row>
    <row r="2" spans="1:17" ht="39.950000000000003" customHeight="1" thickTop="1">
      <c r="A2" s="315" t="s">
        <v>92</v>
      </c>
      <c r="B2" s="316" t="s">
        <v>137</v>
      </c>
      <c r="C2" s="317" t="s">
        <v>138</v>
      </c>
      <c r="D2" s="318" t="s">
        <v>144</v>
      </c>
      <c r="E2" s="319">
        <v>11</v>
      </c>
      <c r="F2" s="320">
        <v>12</v>
      </c>
      <c r="G2" s="320">
        <v>13</v>
      </c>
      <c r="H2" s="320">
        <v>14</v>
      </c>
      <c r="I2" s="320">
        <v>15</v>
      </c>
      <c r="J2" s="320">
        <v>16</v>
      </c>
      <c r="K2" s="320">
        <v>17</v>
      </c>
      <c r="L2" s="320">
        <v>18</v>
      </c>
      <c r="M2" s="320">
        <v>19</v>
      </c>
      <c r="N2" s="320">
        <v>20</v>
      </c>
      <c r="O2" s="322" t="s">
        <v>236</v>
      </c>
      <c r="P2" s="322" t="s">
        <v>237</v>
      </c>
      <c r="Q2" s="323" t="s">
        <v>238</v>
      </c>
    </row>
    <row r="3" spans="1:17" ht="15" customHeight="1">
      <c r="A3" s="331">
        <v>1</v>
      </c>
      <c r="B3" s="501" t="s">
        <v>125</v>
      </c>
      <c r="C3" s="325" t="s">
        <v>126</v>
      </c>
      <c r="D3" s="381" t="s">
        <v>116</v>
      </c>
      <c r="E3" s="382">
        <f>IF(ngay11!AL4&lt;&gt;"",ngay11!AL4,"")</f>
        <v>85.073750000000004</v>
      </c>
      <c r="F3" s="383">
        <f>IF(ngay12!AL4&lt;&gt;"",ngay12!AL4,"")</f>
        <v>79.666250000000005</v>
      </c>
      <c r="G3" s="383">
        <f>IF(ngay13!AL4&lt;&gt;"",ngay13!AL4,"")</f>
        <v>79.133749999999992</v>
      </c>
      <c r="H3" s="383">
        <f>IF(ngay14!AL4&lt;&gt;"",ngay14!AL4,"")</f>
        <v>81.315000000000012</v>
      </c>
      <c r="I3" s="383">
        <f>IF(ngay15!AL4&lt;&gt;"",ngay15!AL4,"")</f>
        <v>81.401428571428568</v>
      </c>
      <c r="J3" s="383">
        <f>IF(ngay16!AL4&lt;&gt;"",ngay16!AL4,"")</f>
        <v>82.999999999999986</v>
      </c>
      <c r="K3" s="383">
        <f>IF(ngay17!AL4&lt;&gt;"",ngay17!AL4,"")</f>
        <v>81.457499999999982</v>
      </c>
      <c r="L3" s="383">
        <f>IF(ngay18!AL4&lt;&gt;"",ngay18!AL4,"")</f>
        <v>81.350000000000009</v>
      </c>
      <c r="M3" s="383">
        <f>IF(ngay19!AL4&lt;&gt;"",ngay19!AL4,"")</f>
        <v>92.382499999999993</v>
      </c>
      <c r="N3" s="384">
        <f>IF(ngay20!AL4&lt;&gt;"",ngay20!AL4,"")</f>
        <v>94.314999999999998</v>
      </c>
      <c r="O3" s="358">
        <f t="shared" ref="O3:O24" si="0">IF(COUNT(E3:I3)=0,"",AVERAGE(E3:I3))</f>
        <v>81.318035714285728</v>
      </c>
      <c r="P3" s="357">
        <f t="shared" ref="P3:P24" si="1">IF(COUNT(J3:N3)=0,"",AVERAGE(J3:N3))</f>
        <v>86.501000000000005</v>
      </c>
      <c r="Q3" s="359">
        <f t="shared" ref="Q3:Q24" si="2">IF(COUNT(E3:N3)=0,"",AVERAGE(E3:N3))</f>
        <v>83.909517857142873</v>
      </c>
    </row>
    <row r="4" spans="1:17" ht="15" customHeight="1">
      <c r="A4" s="324">
        <v>2</v>
      </c>
      <c r="B4" s="501"/>
      <c r="C4" s="325" t="s">
        <v>149</v>
      </c>
      <c r="D4" s="381" t="s">
        <v>98</v>
      </c>
      <c r="E4" s="385">
        <f>IF(ngay11!AL5&lt;&gt;"",ngay11!AL5,"")</f>
        <v>76.392499999999998</v>
      </c>
      <c r="F4" s="386">
        <f>IF(ngay12!AL5&lt;&gt;"",ngay12!AL5,"")</f>
        <v>78.474999999999994</v>
      </c>
      <c r="G4" s="386">
        <f>IF(ngay13!AL5&lt;&gt;"",ngay13!AL5,"")</f>
        <v>72.88</v>
      </c>
      <c r="H4" s="386">
        <f>IF(ngay14!AL5&lt;&gt;"",ngay14!AL5,"")</f>
        <v>80.174999999999997</v>
      </c>
      <c r="I4" s="386">
        <f>IF(ngay15!AL5&lt;&gt;"",ngay15!AL5,"")</f>
        <v>83.317499999999995</v>
      </c>
      <c r="J4" s="386">
        <f>IF(ngay16!AL5&lt;&gt;"",ngay16!AL5,"")</f>
        <v>78.849999999999994</v>
      </c>
      <c r="K4" s="386">
        <f>IF(ngay17!AL5&lt;&gt;"",ngay17!AL5,"")</f>
        <v>76.36</v>
      </c>
      <c r="L4" s="386">
        <f>IF(ngay18!AL5&lt;&gt;"",ngay18!AL5,"")</f>
        <v>72.922499999999999</v>
      </c>
      <c r="M4" s="386">
        <f>IF(ngay19!AL5&lt;&gt;"",ngay19!AL5,"")</f>
        <v>89.862499999999983</v>
      </c>
      <c r="N4" s="387">
        <f>IF(ngay20!AL5&lt;&gt;"",ngay20!AL5,"")</f>
        <v>89.092500000000001</v>
      </c>
      <c r="O4" s="341">
        <f t="shared" si="0"/>
        <v>78.248000000000005</v>
      </c>
      <c r="P4" s="340">
        <f t="shared" si="1"/>
        <v>81.41749999999999</v>
      </c>
      <c r="Q4" s="342">
        <f t="shared" si="2"/>
        <v>79.832750000000004</v>
      </c>
    </row>
    <row r="5" spans="1:17" ht="15" customHeight="1">
      <c r="A5" s="331">
        <v>3</v>
      </c>
      <c r="B5" s="501"/>
      <c r="C5" s="325" t="s">
        <v>176</v>
      </c>
      <c r="D5" s="381" t="s">
        <v>171</v>
      </c>
      <c r="E5" s="385">
        <f>IF(ngay11!AL6&lt;&gt;"",ngay11!AL6,"")</f>
        <v>76.5</v>
      </c>
      <c r="F5" s="386">
        <f>IF(ngay12!AL6&lt;&gt;"",ngay12!AL6,"")</f>
        <v>72.004999999999995</v>
      </c>
      <c r="G5" s="386">
        <f>IF(ngay13!AL6&lt;&gt;"",ngay13!AL6,"")</f>
        <v>69.587499999999991</v>
      </c>
      <c r="H5" s="386">
        <f>IF(ngay14!AL6&lt;&gt;"",ngay14!AL6,"")</f>
        <v>72.400000000000006</v>
      </c>
      <c r="I5" s="386">
        <f>IF(ngay15!AL6&lt;&gt;"",ngay15!AL6,"")</f>
        <v>75.69</v>
      </c>
      <c r="J5" s="386">
        <f>IF(ngay16!AL6&lt;&gt;"",ngay16!AL6,"")</f>
        <v>71.72</v>
      </c>
      <c r="K5" s="386">
        <f>IF(ngay17!AL6&lt;&gt;"",ngay17!AL6,"")</f>
        <v>64.015000000000001</v>
      </c>
      <c r="L5" s="386">
        <f>IF(ngay18!AL6&lt;&gt;"",ngay18!AL6,"")</f>
        <v>60.6325</v>
      </c>
      <c r="M5" s="386">
        <f>IF(ngay19!AL6&lt;&gt;"",ngay19!AL6,"")</f>
        <v>84.222499999999997</v>
      </c>
      <c r="N5" s="387">
        <f>IF(ngay20!AL6&lt;&gt;"",ngay20!AL6,"")</f>
        <v>85.292500000000004</v>
      </c>
      <c r="O5" s="341">
        <f t="shared" si="0"/>
        <v>73.236499999999992</v>
      </c>
      <c r="P5" s="340">
        <f t="shared" si="1"/>
        <v>73.176500000000004</v>
      </c>
      <c r="Q5" s="342">
        <f t="shared" si="2"/>
        <v>73.206499999999991</v>
      </c>
    </row>
    <row r="6" spans="1:17" ht="15" customHeight="1">
      <c r="A6" s="324">
        <v>4</v>
      </c>
      <c r="B6" s="501"/>
      <c r="C6" s="325" t="s">
        <v>150</v>
      </c>
      <c r="D6" s="381" t="s">
        <v>130</v>
      </c>
      <c r="E6" s="385">
        <f>IF(ngay11!AL7&lt;&gt;"",ngay11!AL7,"")</f>
        <v>79.680000000000007</v>
      </c>
      <c r="F6" s="386">
        <f>IF(ngay12!AL7&lt;&gt;"",ngay12!AL7,"")</f>
        <v>77.839999999999989</v>
      </c>
      <c r="G6" s="386">
        <f>IF(ngay13!AL7&lt;&gt;"",ngay13!AL7,"")</f>
        <v>73.664999999999992</v>
      </c>
      <c r="H6" s="386">
        <f>IF(ngay14!AL7&lt;&gt;"",ngay14!AL7,"")</f>
        <v>80.952500000000001</v>
      </c>
      <c r="I6" s="386">
        <f>IF(ngay15!AL7&lt;&gt;"",ngay15!AL7,"")</f>
        <v>84.897500000000008</v>
      </c>
      <c r="J6" s="386">
        <f>IF(ngay16!AL7&lt;&gt;"",ngay16!AL7,"")</f>
        <v>77.22</v>
      </c>
      <c r="K6" s="386">
        <f>IF(ngay17!AL7&lt;&gt;"",ngay17!AL7,"")</f>
        <v>73.162500000000009</v>
      </c>
      <c r="L6" s="386">
        <f>IF(ngay18!AL7&lt;&gt;"",ngay18!AL7,"")</f>
        <v>69.954999999999998</v>
      </c>
      <c r="M6" s="386">
        <f>IF(ngay19!AL7&lt;&gt;"",ngay19!AL7,"")</f>
        <v>88.48</v>
      </c>
      <c r="N6" s="387">
        <f>IF(ngay20!AL7&lt;&gt;"",ngay20!AL7,"")</f>
        <v>89.26</v>
      </c>
      <c r="O6" s="341">
        <f t="shared" si="0"/>
        <v>79.406999999999996</v>
      </c>
      <c r="P6" s="340">
        <f t="shared" si="1"/>
        <v>79.615499999999997</v>
      </c>
      <c r="Q6" s="342">
        <f t="shared" si="2"/>
        <v>79.511250000000004</v>
      </c>
    </row>
    <row r="7" spans="1:17" ht="15" customHeight="1">
      <c r="A7" s="331">
        <v>5</v>
      </c>
      <c r="B7" s="501"/>
      <c r="C7" s="325" t="s">
        <v>125</v>
      </c>
      <c r="D7" s="381" t="s">
        <v>115</v>
      </c>
      <c r="E7" s="385">
        <f>IF(ngay11!AL8&lt;&gt;"",ngay11!AL8,"")</f>
        <v>75.516249999999999</v>
      </c>
      <c r="F7" s="386">
        <f>IF(ngay12!AL8&lt;&gt;"",ngay12!AL8,"")</f>
        <v>72.12</v>
      </c>
      <c r="G7" s="386">
        <f>IF(ngay13!AL8&lt;&gt;"",ngay13!AL8,"")</f>
        <v>72.413750000000007</v>
      </c>
      <c r="H7" s="386">
        <f>IF(ngay14!AL8&lt;&gt;"",ngay14!AL8,"")</f>
        <v>71.825000000000003</v>
      </c>
      <c r="I7" s="386">
        <f>IF(ngay15!AL8&lt;&gt;"",ngay15!AL8,"")</f>
        <v>75.730000000000018</v>
      </c>
      <c r="J7" s="386">
        <f>IF(ngay16!AL8&lt;&gt;"",ngay16!AL8,"")</f>
        <v>73.81</v>
      </c>
      <c r="K7" s="386">
        <f>IF(ngay17!AL8&lt;&gt;"",ngay17!AL8,"")</f>
        <v>68.291250000000005</v>
      </c>
      <c r="L7" s="386">
        <f>IF(ngay18!AL8&lt;&gt;"",ngay18!AL8,"")</f>
        <v>62.016250000000007</v>
      </c>
      <c r="M7" s="386">
        <f>IF(ngay19!AL8&lt;&gt;"",ngay19!AL8,"")</f>
        <v>85.665000000000006</v>
      </c>
      <c r="N7" s="387">
        <f>IF(ngay20!AL8&lt;&gt;"",ngay20!AL8,"")</f>
        <v>84.412499999999994</v>
      </c>
      <c r="O7" s="341">
        <f t="shared" si="0"/>
        <v>73.521000000000001</v>
      </c>
      <c r="P7" s="340">
        <f t="shared" si="1"/>
        <v>74.839000000000013</v>
      </c>
      <c r="Q7" s="342">
        <f t="shared" si="2"/>
        <v>74.179999999999993</v>
      </c>
    </row>
    <row r="8" spans="1:17" ht="15" customHeight="1">
      <c r="A8" s="324">
        <v>6</v>
      </c>
      <c r="B8" s="501"/>
      <c r="C8" s="330" t="s">
        <v>179</v>
      </c>
      <c r="D8" s="381" t="s">
        <v>177</v>
      </c>
      <c r="E8" s="385">
        <f>IF(ngay11!AL9&lt;&gt;"",ngay11!AL9,"")</f>
        <v>82.347499999999997</v>
      </c>
      <c r="F8" s="386">
        <f>IF(ngay12!AL9&lt;&gt;"",ngay12!AL9,"")</f>
        <v>77.712500000000006</v>
      </c>
      <c r="G8" s="386">
        <f>IF(ngay13!AL9&lt;&gt;"",ngay13!AL9,"")</f>
        <v>79.504999999999995</v>
      </c>
      <c r="H8" s="386">
        <f>IF(ngay14!AL9&lt;&gt;"",ngay14!AL9,"")</f>
        <v>80.922499999999999</v>
      </c>
      <c r="I8" s="386">
        <f>IF(ngay15!AL9&lt;&gt;"",ngay15!AL9,"")</f>
        <v>85.707499999999996</v>
      </c>
      <c r="J8" s="386">
        <f>IF(ngay16!AL9&lt;&gt;"",ngay16!AL9,"")</f>
        <v>86.305000000000007</v>
      </c>
      <c r="K8" s="386">
        <f>IF(ngay17!AL9&lt;&gt;"",ngay17!AL9,"")</f>
        <v>80.722499999999997</v>
      </c>
      <c r="L8" s="386">
        <f>IF(ngay18!AL9&lt;&gt;"",ngay18!AL9,"")</f>
        <v>76.394999999999996</v>
      </c>
      <c r="M8" s="386">
        <f>IF(ngay19!AL9&lt;&gt;"",ngay19!AL9,"")</f>
        <v>89.215000000000003</v>
      </c>
      <c r="N8" s="387">
        <f>IF(ngay20!AL9&lt;&gt;"",ngay20!AL9,"")</f>
        <v>90.60499999999999</v>
      </c>
      <c r="O8" s="341">
        <f t="shared" si="0"/>
        <v>81.239000000000004</v>
      </c>
      <c r="P8" s="340">
        <f t="shared" si="1"/>
        <v>84.648500000000013</v>
      </c>
      <c r="Q8" s="342">
        <f t="shared" si="2"/>
        <v>82.943749999999994</v>
      </c>
    </row>
    <row r="9" spans="1:17" ht="15" customHeight="1">
      <c r="A9" s="331">
        <v>7</v>
      </c>
      <c r="B9" s="501"/>
      <c r="C9" s="325" t="s">
        <v>148</v>
      </c>
      <c r="D9" s="381" t="s">
        <v>97</v>
      </c>
      <c r="E9" s="385">
        <f>IF(ngay11!AL10&lt;&gt;"",ngay11!AL10,"")</f>
        <v>78.637500000000003</v>
      </c>
      <c r="F9" s="386">
        <f>IF(ngay12!AL10&lt;&gt;"",ngay12!AL10,"")</f>
        <v>68.692499999999995</v>
      </c>
      <c r="G9" s="386">
        <f>IF(ngay13!AL10&lt;&gt;"",ngay13!AL10,"")</f>
        <v>71.61</v>
      </c>
      <c r="H9" s="386">
        <f>IF(ngay14!AL10&lt;&gt;"",ngay14!AL10,"")</f>
        <v>71.827500000000001</v>
      </c>
      <c r="I9" s="386">
        <f>IF(ngay15!AL10&lt;&gt;"",ngay15!AL10,"")</f>
        <v>78.364999999999995</v>
      </c>
      <c r="J9" s="386">
        <f>IF(ngay16!AL10&lt;&gt;"",ngay16!AL10,"")</f>
        <v>75.935000000000002</v>
      </c>
      <c r="K9" s="386">
        <f>IF(ngay17!AL10&lt;&gt;"",ngay17!AL10,"")</f>
        <v>68.22</v>
      </c>
      <c r="L9" s="386">
        <f>IF(ngay18!AL10&lt;&gt;"",ngay18!AL10,"")</f>
        <v>67.430000000000007</v>
      </c>
      <c r="M9" s="386">
        <f>IF(ngay19!AL10&lt;&gt;"",ngay19!AL10,"")</f>
        <v>87.21</v>
      </c>
      <c r="N9" s="387">
        <f>IF(ngay20!AL10&lt;&gt;"",ngay20!AL10,"")</f>
        <v>88.225000000000009</v>
      </c>
      <c r="O9" s="341">
        <f t="shared" si="0"/>
        <v>73.826499999999996</v>
      </c>
      <c r="P9" s="340">
        <f t="shared" si="1"/>
        <v>77.404000000000011</v>
      </c>
      <c r="Q9" s="342">
        <f t="shared" si="2"/>
        <v>75.615250000000003</v>
      </c>
    </row>
    <row r="10" spans="1:17" ht="15" customHeight="1">
      <c r="A10" s="324">
        <v>8</v>
      </c>
      <c r="B10" s="376"/>
      <c r="C10" s="30" t="s">
        <v>205</v>
      </c>
      <c r="D10" s="313" t="s">
        <v>206</v>
      </c>
      <c r="E10" s="388">
        <f>IF(ngay11!AL11&lt;&gt;"",ngay11!AL11,"")</f>
        <v>79.872500000000002</v>
      </c>
      <c r="F10" s="389">
        <f>IF(ngay12!AL11&lt;&gt;"",ngay12!AL11,"")</f>
        <v>76.1875</v>
      </c>
      <c r="G10" s="389">
        <f>IF(ngay13!AL11&lt;&gt;"",ngay13!AL11,"")</f>
        <v>71.574999999999989</v>
      </c>
      <c r="H10" s="389">
        <f>IF(ngay14!AL11&lt;&gt;"",ngay14!AL11,"")</f>
        <v>76.69</v>
      </c>
      <c r="I10" s="389">
        <f>IF(ngay15!AL11&lt;&gt;"",ngay15!AL11,"")</f>
        <v>73.342500000000001</v>
      </c>
      <c r="J10" s="389">
        <f>IF(ngay16!AL11&lt;&gt;"",ngay16!AL11,"")</f>
        <v>70.457499999999996</v>
      </c>
      <c r="K10" s="389">
        <f>IF(ngay17!AL11&lt;&gt;"",ngay17!AL11,"")</f>
        <v>65.914999999999992</v>
      </c>
      <c r="L10" s="389">
        <f>IF(ngay18!AL11&lt;&gt;"",ngay18!AL11,"")</f>
        <v>63.035000000000004</v>
      </c>
      <c r="M10" s="389">
        <f>IF(ngay19!AL11&lt;&gt;"",ngay19!AL11,"")</f>
        <v>87.865000000000009</v>
      </c>
      <c r="N10" s="390">
        <f>IF(ngay20!AL11&lt;&gt;"",ngay20!AL11,"")</f>
        <v>85.73</v>
      </c>
      <c r="O10" s="337">
        <f t="shared" ref="O10" si="3">IF(COUNT(E10:I10)=0,"",AVERAGE(E10:I10))</f>
        <v>75.533500000000004</v>
      </c>
      <c r="P10" s="336">
        <f t="shared" ref="P10" si="4">IF(COUNT(J10:N10)=0,"",AVERAGE(J10:N10))</f>
        <v>74.600500000000011</v>
      </c>
      <c r="Q10" s="338">
        <f t="shared" ref="Q10" si="5">IF(COUNT(E10:N10)=0,"",AVERAGE(E10:N10))</f>
        <v>75.066999999999993</v>
      </c>
    </row>
    <row r="11" spans="1:17" ht="15" customHeight="1">
      <c r="A11" s="331">
        <v>9</v>
      </c>
      <c r="B11" s="500" t="s">
        <v>147</v>
      </c>
      <c r="C11" s="332" t="s">
        <v>153</v>
      </c>
      <c r="D11" s="397" t="s">
        <v>100</v>
      </c>
      <c r="E11" s="391">
        <f>IF(ngay11!AL12&lt;&gt;"",ngay11!AL12,"")</f>
        <v>80.495000000000005</v>
      </c>
      <c r="F11" s="392">
        <f>IF(ngay12!AL12&lt;&gt;"",ngay12!AL12,"")</f>
        <v>71.644999999999996</v>
      </c>
      <c r="G11" s="392">
        <f>IF(ngay13!AL12&lt;&gt;"",ngay13!AL12,"")</f>
        <v>75.302499999999995</v>
      </c>
      <c r="H11" s="392">
        <f>IF(ngay14!AL12&lt;&gt;"",ngay14!AL12,"")</f>
        <v>83.4</v>
      </c>
      <c r="I11" s="392">
        <f>IF(ngay15!AL12&lt;&gt;"",ngay15!AL12,"")</f>
        <v>84.802499999999995</v>
      </c>
      <c r="J11" s="392">
        <f>IF(ngay16!AL12&lt;&gt;"",ngay16!AL12,"")</f>
        <v>85.155000000000001</v>
      </c>
      <c r="K11" s="392">
        <f>IF(ngay17!AL12&lt;&gt;"",ngay17!AL12,"")</f>
        <v>79.335000000000008</v>
      </c>
      <c r="L11" s="392">
        <f>IF(ngay18!AL12&lt;&gt;"",ngay18!AL12,"")</f>
        <v>85.242500000000007</v>
      </c>
      <c r="M11" s="392">
        <f>IF(ngay19!AL12&lt;&gt;"",ngay19!AL12,"")</f>
        <v>91.977500000000006</v>
      </c>
      <c r="N11" s="393">
        <f>IF(ngay20!AL12&lt;&gt;"",ngay20!AL12,"")</f>
        <v>89.804999999999978</v>
      </c>
      <c r="O11" s="341">
        <f t="shared" si="0"/>
        <v>79.128999999999991</v>
      </c>
      <c r="P11" s="340">
        <f t="shared" si="1"/>
        <v>86.302999999999997</v>
      </c>
      <c r="Q11" s="342">
        <f t="shared" si="2"/>
        <v>82.715999999999994</v>
      </c>
    </row>
    <row r="12" spans="1:17" ht="15" customHeight="1">
      <c r="A12" s="324">
        <v>10</v>
      </c>
      <c r="B12" s="501"/>
      <c r="C12" s="325" t="s">
        <v>152</v>
      </c>
      <c r="D12" s="381" t="s">
        <v>117</v>
      </c>
      <c r="E12" s="385">
        <f>IF(ngay11!AL13&lt;&gt;"",ngay11!AL13,"")</f>
        <v>74.802499999999995</v>
      </c>
      <c r="F12" s="386">
        <f>IF(ngay12!AL13&lt;&gt;"",ngay12!AL13,"")</f>
        <v>78.407499999999985</v>
      </c>
      <c r="G12" s="386">
        <f>IF(ngay13!AL13&lt;&gt;"",ngay13!AL13,"")</f>
        <v>80.13</v>
      </c>
      <c r="H12" s="386">
        <f>IF(ngay14!AL13&lt;&gt;"",ngay14!AL13,"")</f>
        <v>77.222499999999997</v>
      </c>
      <c r="I12" s="386">
        <f>IF(ngay15!AL13&lt;&gt;"",ngay15!AL13,"")</f>
        <v>75.051428571428573</v>
      </c>
      <c r="J12" s="386">
        <f>IF(ngay16!AL13&lt;&gt;"",ngay16!AL13,"")</f>
        <v>80.592500000000001</v>
      </c>
      <c r="K12" s="386">
        <f>IF(ngay17!AL13&lt;&gt;"",ngay17!AL13,"")</f>
        <v>77.177499999999995</v>
      </c>
      <c r="L12" s="386">
        <f>IF(ngay18!AL13&lt;&gt;"",ngay18!AL13,"")</f>
        <v>73.938750000000013</v>
      </c>
      <c r="M12" s="386">
        <f>IF(ngay19!AL13&lt;&gt;"",ngay19!AL13,"")</f>
        <v>78.328750000000014</v>
      </c>
      <c r="N12" s="387">
        <f>IF(ngay20!AL13&lt;&gt;"",ngay20!AL13,"")</f>
        <v>86.451250000000002</v>
      </c>
      <c r="O12" s="341">
        <f t="shared" si="0"/>
        <v>77.122785714285712</v>
      </c>
      <c r="P12" s="340">
        <f t="shared" si="1"/>
        <v>79.297750000000008</v>
      </c>
      <c r="Q12" s="342">
        <f t="shared" si="2"/>
        <v>78.210267857142853</v>
      </c>
    </row>
    <row r="13" spans="1:17" ht="15" customHeight="1">
      <c r="A13" s="331">
        <v>11</v>
      </c>
      <c r="B13" s="501"/>
      <c r="C13" s="325" t="s">
        <v>154</v>
      </c>
      <c r="D13" s="381" t="s">
        <v>107</v>
      </c>
      <c r="E13" s="385">
        <f>IF(ngay11!AL14&lt;&gt;"",ngay11!AL14,"")</f>
        <v>81.64500000000001</v>
      </c>
      <c r="F13" s="386">
        <f>IF(ngay12!AL14&lt;&gt;"",ngay12!AL14,"")</f>
        <v>71.3125</v>
      </c>
      <c r="G13" s="386">
        <f>IF(ngay13!AL14&lt;&gt;"",ngay13!AL14,"")</f>
        <v>75.962500000000006</v>
      </c>
      <c r="H13" s="386">
        <f>IF(ngay14!AL14&lt;&gt;"",ngay14!AL14,"")</f>
        <v>83.252499999999998</v>
      </c>
      <c r="I13" s="386">
        <f>IF(ngay15!AL14&lt;&gt;"",ngay15!AL14,"")</f>
        <v>85.805000000000007</v>
      </c>
      <c r="J13" s="386">
        <f>IF(ngay16!AL14&lt;&gt;"",ngay16!AL14,"")</f>
        <v>89.61</v>
      </c>
      <c r="K13" s="386">
        <f>IF(ngay17!AL14&lt;&gt;"",ngay17!AL14,"")</f>
        <v>81.274999999999991</v>
      </c>
      <c r="L13" s="386">
        <f>IF(ngay18!AL14&lt;&gt;"",ngay18!AL14,"")</f>
        <v>78.419999999999987</v>
      </c>
      <c r="M13" s="386">
        <f>IF(ngay19!AL14&lt;&gt;"",ngay19!AL14,"")</f>
        <v>91.034999999999997</v>
      </c>
      <c r="N13" s="387">
        <f>IF(ngay20!AL14&lt;&gt;"",ngay20!AL14,"")</f>
        <v>89.009999999999991</v>
      </c>
      <c r="O13" s="341">
        <f t="shared" si="0"/>
        <v>79.595500000000001</v>
      </c>
      <c r="P13" s="340">
        <f t="shared" si="1"/>
        <v>85.86999999999999</v>
      </c>
      <c r="Q13" s="342">
        <f t="shared" si="2"/>
        <v>82.732749999999996</v>
      </c>
    </row>
    <row r="14" spans="1:17" ht="15" customHeight="1">
      <c r="A14" s="324">
        <v>12</v>
      </c>
      <c r="B14" s="501"/>
      <c r="C14" s="330" t="s">
        <v>180</v>
      </c>
      <c r="D14" s="381" t="s">
        <v>178</v>
      </c>
      <c r="E14" s="385">
        <f>IF(ngay11!AL15&lt;&gt;"",ngay11!AL15,"")</f>
        <v>77.112500000000011</v>
      </c>
      <c r="F14" s="386">
        <f>IF(ngay12!AL15&lt;&gt;"",ngay12!AL15,"")</f>
        <v>71.582499999999996</v>
      </c>
      <c r="G14" s="386">
        <f>IF(ngay13!AL15&lt;&gt;"",ngay13!AL15,"")</f>
        <v>74.772500000000008</v>
      </c>
      <c r="H14" s="386">
        <f>IF(ngay14!AL15&lt;&gt;"",ngay14!AL15,"")</f>
        <v>81.355000000000004</v>
      </c>
      <c r="I14" s="386">
        <f>IF(ngay15!AL15&lt;&gt;"",ngay15!AL15,"")</f>
        <v>82.617500000000007</v>
      </c>
      <c r="J14" s="386">
        <f>IF(ngay16!AL15&lt;&gt;"",ngay16!AL15,"")</f>
        <v>87.534999999999997</v>
      </c>
      <c r="K14" s="386">
        <f>IF(ngay17!AL15&lt;&gt;"",ngay17!AL15,"")</f>
        <v>80.652500000000003</v>
      </c>
      <c r="L14" s="386">
        <f>IF(ngay18!AL15&lt;&gt;"",ngay18!AL15,"")</f>
        <v>75.132500000000007</v>
      </c>
      <c r="M14" s="386">
        <f>IF(ngay19!AL15&lt;&gt;"",ngay19!AL15,"")</f>
        <v>87.705000000000013</v>
      </c>
      <c r="N14" s="387">
        <f>IF(ngay20!AL15&lt;&gt;"",ngay20!AL15,"")</f>
        <v>88.950000000000017</v>
      </c>
      <c r="O14" s="341">
        <f t="shared" si="0"/>
        <v>77.488</v>
      </c>
      <c r="P14" s="340">
        <f t="shared" si="1"/>
        <v>83.995000000000005</v>
      </c>
      <c r="Q14" s="342">
        <f t="shared" si="2"/>
        <v>80.741500000000016</v>
      </c>
    </row>
    <row r="15" spans="1:17" ht="15" customHeight="1">
      <c r="A15" s="331">
        <v>13</v>
      </c>
      <c r="B15" s="501"/>
      <c r="C15" s="325" t="s">
        <v>151</v>
      </c>
      <c r="D15" s="381" t="s">
        <v>99</v>
      </c>
      <c r="E15" s="385">
        <f>IF(ngay11!AL16&lt;&gt;"",ngay11!AL16,"")</f>
        <v>73.694999999999993</v>
      </c>
      <c r="F15" s="386">
        <f>IF(ngay12!AL16&lt;&gt;"",ngay12!AL16,"")</f>
        <v>65.102500000000006</v>
      </c>
      <c r="G15" s="386">
        <f>IF(ngay13!AL16&lt;&gt;"",ngay13!AL16,"")</f>
        <v>72.032499999999999</v>
      </c>
      <c r="H15" s="386">
        <f>IF(ngay14!AL16&lt;&gt;"",ngay14!AL16,"")</f>
        <v>76.09</v>
      </c>
      <c r="I15" s="386">
        <f>IF(ngay15!AL16&lt;&gt;"",ngay15!AL16,"")</f>
        <v>79.545000000000002</v>
      </c>
      <c r="J15" s="386">
        <f>IF(ngay16!AL16&lt;&gt;"",ngay16!AL16,"")</f>
        <v>77.725000000000009</v>
      </c>
      <c r="K15" s="386">
        <f>IF(ngay17!AL16&lt;&gt;"",ngay17!AL16,"")</f>
        <v>76.02</v>
      </c>
      <c r="L15" s="386">
        <f>IF(ngay18!AL16&lt;&gt;"",ngay18!AL16,"")</f>
        <v>63.620000000000005</v>
      </c>
      <c r="M15" s="386">
        <f>IF(ngay19!AL16&lt;&gt;"",ngay19!AL16,"")</f>
        <v>83.532499999999999</v>
      </c>
      <c r="N15" s="387">
        <f>IF(ngay20!AL16&lt;&gt;"",ngay20!AL16,"")</f>
        <v>82.012499999999989</v>
      </c>
      <c r="O15" s="341">
        <f t="shared" si="0"/>
        <v>73.293000000000006</v>
      </c>
      <c r="P15" s="340">
        <f t="shared" si="1"/>
        <v>76.582000000000008</v>
      </c>
      <c r="Q15" s="342">
        <f t="shared" si="2"/>
        <v>74.9375</v>
      </c>
    </row>
    <row r="16" spans="1:17" ht="15" customHeight="1">
      <c r="A16" s="324">
        <v>14</v>
      </c>
      <c r="B16" s="501"/>
      <c r="C16" s="325" t="s">
        <v>127</v>
      </c>
      <c r="D16" s="381" t="s">
        <v>101</v>
      </c>
      <c r="E16" s="385">
        <f>IF(ngay11!AL17&lt;&gt;"",ngay11!AL17,"")</f>
        <v>78.162499999999994</v>
      </c>
      <c r="F16" s="386">
        <f>IF(ngay12!AL17&lt;&gt;"",ngay12!AL17,"")</f>
        <v>74.295000000000002</v>
      </c>
      <c r="G16" s="386">
        <f>IF(ngay13!AL17&lt;&gt;"",ngay13!AL17,"")</f>
        <v>65.487499999999997</v>
      </c>
      <c r="H16" s="386">
        <f>IF(ngay14!AL17&lt;&gt;"",ngay14!AL17,"")</f>
        <v>73.716249999999988</v>
      </c>
      <c r="I16" s="386">
        <f>IF(ngay15!AL17&lt;&gt;"",ngay15!AL17,"")</f>
        <v>82.611428571428561</v>
      </c>
      <c r="J16" s="386">
        <f>IF(ngay16!AL17&lt;&gt;"",ngay16!AL17,"")</f>
        <v>81.972499999999997</v>
      </c>
      <c r="K16" s="386">
        <f>IF(ngay17!AL17&lt;&gt;"",ngay17!AL17,"")</f>
        <v>77.289999999999992</v>
      </c>
      <c r="L16" s="386">
        <f>IF(ngay18!AL17&lt;&gt;"",ngay18!AL17,"")</f>
        <v>73.67625000000001</v>
      </c>
      <c r="M16" s="386">
        <f>IF(ngay19!AL17&lt;&gt;"",ngay19!AL17,"")</f>
        <v>88.568749999999994</v>
      </c>
      <c r="N16" s="387">
        <f>IF(ngay20!AL17&lt;&gt;"",ngay20!AL17,"")</f>
        <v>89.663749999999993</v>
      </c>
      <c r="O16" s="341">
        <f t="shared" si="0"/>
        <v>74.854535714285717</v>
      </c>
      <c r="P16" s="340">
        <f t="shared" si="1"/>
        <v>82.234250000000003</v>
      </c>
      <c r="Q16" s="342">
        <f t="shared" si="2"/>
        <v>78.544392857142867</v>
      </c>
    </row>
    <row r="17" spans="1:19" ht="15" customHeight="1">
      <c r="A17" s="331">
        <v>15</v>
      </c>
      <c r="B17" s="501"/>
      <c r="C17" s="325" t="s">
        <v>155</v>
      </c>
      <c r="D17" s="381" t="s">
        <v>102</v>
      </c>
      <c r="E17" s="385">
        <f>IF(ngay11!AL18&lt;&gt;"",ngay11!AL18,"")</f>
        <v>75.162499999999994</v>
      </c>
      <c r="F17" s="386">
        <f>IF(ngay12!AL18&lt;&gt;"",ngay12!AL18,"")</f>
        <v>67.64</v>
      </c>
      <c r="G17" s="386">
        <f>IF(ngay13!AL18&lt;&gt;"",ngay13!AL18,"")</f>
        <v>69.317499999999995</v>
      </c>
      <c r="H17" s="386">
        <f>IF(ngay14!AL18&lt;&gt;"",ngay14!AL18,"")</f>
        <v>74.074999999999989</v>
      </c>
      <c r="I17" s="386">
        <f>IF(ngay15!AL18&lt;&gt;"",ngay15!AL18,"")</f>
        <v>77.072499999999991</v>
      </c>
      <c r="J17" s="386">
        <f>IF(ngay16!AL18&lt;&gt;"",ngay16!AL18,"")</f>
        <v>77.44</v>
      </c>
      <c r="K17" s="386">
        <f>IF(ngay17!AL18&lt;&gt;"",ngay17!AL18,"")</f>
        <v>78.582499999999996</v>
      </c>
      <c r="L17" s="386">
        <f>IF(ngay18!AL18&lt;&gt;"",ngay18!AL18,"")</f>
        <v>70.047499999999999</v>
      </c>
      <c r="M17" s="386">
        <f>IF(ngay19!AL18&lt;&gt;"",ngay19!AL18,"")</f>
        <v>87.997500000000002</v>
      </c>
      <c r="N17" s="387">
        <f>IF(ngay20!AL18&lt;&gt;"",ngay20!AL18,"")</f>
        <v>90.475000000000009</v>
      </c>
      <c r="O17" s="341">
        <f t="shared" si="0"/>
        <v>72.653499999999994</v>
      </c>
      <c r="P17" s="340">
        <f t="shared" si="1"/>
        <v>80.908500000000004</v>
      </c>
      <c r="Q17" s="342">
        <f t="shared" si="2"/>
        <v>76.781000000000006</v>
      </c>
    </row>
    <row r="18" spans="1:19" ht="15" customHeight="1">
      <c r="A18" s="324">
        <v>16</v>
      </c>
      <c r="B18" s="503"/>
      <c r="C18" s="351" t="s">
        <v>156</v>
      </c>
      <c r="D18" s="398" t="s">
        <v>103</v>
      </c>
      <c r="E18" s="385">
        <f>IF(ngay11!AL19&lt;&gt;"",ngay11!AL19,"")</f>
        <v>77.813749999999999</v>
      </c>
      <c r="F18" s="386">
        <f>IF(ngay12!AL19&lt;&gt;"",ngay12!AL19,"")</f>
        <v>80.087499999999991</v>
      </c>
      <c r="G18" s="386">
        <f>IF(ngay13!AL19&lt;&gt;"",ngay13!AL19,"")</f>
        <v>69.373750000000001</v>
      </c>
      <c r="H18" s="386">
        <f>IF(ngay14!AL19&lt;&gt;"",ngay14!AL19,"")</f>
        <v>73.830000000000013</v>
      </c>
      <c r="I18" s="386">
        <f>IF(ngay15!AL19&lt;&gt;"",ngay15!AL19,"")</f>
        <v>83.927142857142854</v>
      </c>
      <c r="J18" s="386">
        <f>IF(ngay16!AL19&lt;&gt;"",ngay16!AL19,"")</f>
        <v>82.336249999999993</v>
      </c>
      <c r="K18" s="386">
        <f>IF(ngay17!AL19&lt;&gt;"",ngay17!AL19,"")</f>
        <v>88.047499999999985</v>
      </c>
      <c r="L18" s="386">
        <f>IF(ngay18!AL19&lt;&gt;"",ngay18!AL19,"")</f>
        <v>75.596249999999998</v>
      </c>
      <c r="M18" s="386">
        <f>IF(ngay19!AL19&lt;&gt;"",ngay19!AL19,"")</f>
        <v>86.553750000000008</v>
      </c>
      <c r="N18" s="387">
        <f>IF(ngay20!AL19&lt;&gt;"",ngay20!AL19,"")</f>
        <v>88.832499999999982</v>
      </c>
      <c r="O18" s="341">
        <f t="shared" si="0"/>
        <v>77.006428571428572</v>
      </c>
      <c r="P18" s="340">
        <f t="shared" si="1"/>
        <v>84.27324999999999</v>
      </c>
      <c r="Q18" s="342">
        <f t="shared" si="2"/>
        <v>80.639839285714288</v>
      </c>
    </row>
    <row r="19" spans="1:19" ht="15" customHeight="1">
      <c r="A19" s="331">
        <v>17</v>
      </c>
      <c r="B19" s="504"/>
      <c r="C19" s="328" t="s">
        <v>91</v>
      </c>
      <c r="D19" s="399" t="s">
        <v>118</v>
      </c>
      <c r="E19" s="388">
        <f>IF(ngay11!AL20&lt;&gt;"",ngay11!AL20,"")</f>
        <v>72.681249999999991</v>
      </c>
      <c r="F19" s="389">
        <f>IF(ngay12!AL20&lt;&gt;"",ngay12!AL20,"")</f>
        <v>67.652500000000003</v>
      </c>
      <c r="G19" s="389">
        <f>IF(ngay13!AL20&lt;&gt;"",ngay13!AL20,"")</f>
        <v>58.432499999999997</v>
      </c>
      <c r="H19" s="389">
        <f>IF(ngay14!AL20&lt;&gt;"",ngay14!AL20,"")</f>
        <v>66.025000000000006</v>
      </c>
      <c r="I19" s="389">
        <f>IF(ngay15!AL20&lt;&gt;"",ngay15!AL20,"")</f>
        <v>74.71142857142857</v>
      </c>
      <c r="J19" s="389">
        <f>IF(ngay16!AL20&lt;&gt;"",ngay16!AL20,"")</f>
        <v>76.4375</v>
      </c>
      <c r="K19" s="389">
        <f>IF(ngay17!AL20&lt;&gt;"",ngay17!AL20,"")</f>
        <v>78.927500000000009</v>
      </c>
      <c r="L19" s="389">
        <f>IF(ngay18!AL20&lt;&gt;"",ngay18!AL20,"")</f>
        <v>70.867500000000007</v>
      </c>
      <c r="M19" s="389">
        <f>IF(ngay19!AL20&lt;&gt;"",ngay19!AL20,"")</f>
        <v>85.252499999999998</v>
      </c>
      <c r="N19" s="390">
        <f>IF(ngay20!AL20&lt;&gt;"",ngay20!AL20,"")</f>
        <v>86.906250000000014</v>
      </c>
      <c r="O19" s="341">
        <f t="shared" si="0"/>
        <v>67.900535714285709</v>
      </c>
      <c r="P19" s="340">
        <f t="shared" si="1"/>
        <v>79.678250000000006</v>
      </c>
      <c r="Q19" s="342">
        <f t="shared" si="2"/>
        <v>73.789392857142872</v>
      </c>
    </row>
    <row r="20" spans="1:19" ht="15" customHeight="1">
      <c r="A20" s="324">
        <v>18</v>
      </c>
      <c r="B20" s="500" t="s">
        <v>128</v>
      </c>
      <c r="C20" s="332" t="s">
        <v>158</v>
      </c>
      <c r="D20" s="397" t="s">
        <v>108</v>
      </c>
      <c r="E20" s="391">
        <f>IF(ngay11!AL21&lt;&gt;"",ngay11!AL21,"")</f>
        <v>70.593749999999986</v>
      </c>
      <c r="F20" s="392">
        <f>IF(ngay12!AL21&lt;&gt;"",ngay12!AL21,"")</f>
        <v>67.527499999999989</v>
      </c>
      <c r="G20" s="392">
        <f>IF(ngay13!AL21&lt;&gt;"",ngay13!AL21,"")</f>
        <v>57.65</v>
      </c>
      <c r="H20" s="392">
        <f>IF(ngay14!AL21&lt;&gt;"",ngay14!AL21,"")</f>
        <v>59.741249999999994</v>
      </c>
      <c r="I20" s="392">
        <f>IF(ngay15!AL21&lt;&gt;"",ngay15!AL21,"")</f>
        <v>77.59714285714287</v>
      </c>
      <c r="J20" s="392">
        <f>IF(ngay16!AL21&lt;&gt;"",ngay16!AL21,"")</f>
        <v>82.041250000000005</v>
      </c>
      <c r="K20" s="392">
        <f>IF(ngay17!AL21&lt;&gt;"",ngay17!AL21,"")</f>
        <v>80.443749999999994</v>
      </c>
      <c r="L20" s="392">
        <f>IF(ngay18!AL21&lt;&gt;"",ngay18!AL21,"")</f>
        <v>66.171250000000001</v>
      </c>
      <c r="M20" s="392">
        <f>IF(ngay19!AL21&lt;&gt;"",ngay19!AL21,"")</f>
        <v>87.50500000000001</v>
      </c>
      <c r="N20" s="393">
        <f>IF(ngay20!AL21&lt;&gt;"",ngay20!AL21,"")</f>
        <v>86.327500000000015</v>
      </c>
      <c r="O20" s="349">
        <f t="shared" si="0"/>
        <v>66.621928571428569</v>
      </c>
      <c r="P20" s="348">
        <f t="shared" si="1"/>
        <v>80.497749999999996</v>
      </c>
      <c r="Q20" s="350">
        <f t="shared" si="2"/>
        <v>73.559839285714276</v>
      </c>
    </row>
    <row r="21" spans="1:19" ht="15" customHeight="1">
      <c r="A21" s="331">
        <v>19</v>
      </c>
      <c r="B21" s="501"/>
      <c r="C21" s="325" t="s">
        <v>128</v>
      </c>
      <c r="D21" s="381" t="s">
        <v>119</v>
      </c>
      <c r="E21" s="385">
        <f>IF(ngay11!AL22&lt;&gt;"",ngay11!AL22,"")</f>
        <v>65.928750000000008</v>
      </c>
      <c r="F21" s="386">
        <f>IF(ngay12!AL22&lt;&gt;"",ngay12!AL22,"")</f>
        <v>67.531250000000014</v>
      </c>
      <c r="G21" s="386">
        <f>IF(ngay13!AL22&lt;&gt;"",ngay13!AL22,"")</f>
        <v>61.681249999999999</v>
      </c>
      <c r="H21" s="386">
        <f>IF(ngay14!AL22&lt;&gt;"",ngay14!AL22,"")</f>
        <v>62.948749999999997</v>
      </c>
      <c r="I21" s="386">
        <f>IF(ngay15!AL22&lt;&gt;"",ngay15!AL22,"")</f>
        <v>72.01428571428572</v>
      </c>
      <c r="J21" s="386">
        <f>IF(ngay16!AL22&lt;&gt;"",ngay16!AL22,"")</f>
        <v>75.961250000000007</v>
      </c>
      <c r="K21" s="386">
        <f>IF(ngay17!AL22&lt;&gt;"",ngay17!AL22,"")</f>
        <v>80.750000000000014</v>
      </c>
      <c r="L21" s="386">
        <f>IF(ngay18!AL22&lt;&gt;"",ngay18!AL22,"")</f>
        <v>71.836249999999993</v>
      </c>
      <c r="M21" s="386">
        <f>IF(ngay19!AL22&lt;&gt;"",ngay19!AL22,"")</f>
        <v>79.747500000000002</v>
      </c>
      <c r="N21" s="387">
        <f>IF(ngay20!AL22&lt;&gt;"",ngay20!AL22,"")</f>
        <v>83.157500000000013</v>
      </c>
      <c r="O21" s="341">
        <f t="shared" si="0"/>
        <v>66.020857142857153</v>
      </c>
      <c r="P21" s="340">
        <f t="shared" si="1"/>
        <v>78.290500000000009</v>
      </c>
      <c r="Q21" s="342">
        <f t="shared" si="2"/>
        <v>72.155678571428581</v>
      </c>
    </row>
    <row r="22" spans="1:19" ht="15" customHeight="1">
      <c r="A22" s="324">
        <v>20</v>
      </c>
      <c r="B22" s="501"/>
      <c r="C22" s="325" t="s">
        <v>157</v>
      </c>
      <c r="D22" s="381" t="s">
        <v>105</v>
      </c>
      <c r="E22" s="385">
        <f>IF(ngay11!AL23&lt;&gt;"",ngay11!AL23,"")</f>
        <v>73.887500000000003</v>
      </c>
      <c r="F22" s="386">
        <f>IF(ngay12!AL23&lt;&gt;"",ngay12!AL23,"")</f>
        <v>71.22999999999999</v>
      </c>
      <c r="G22" s="386">
        <f>IF(ngay13!AL23&lt;&gt;"",ngay13!AL23,"")</f>
        <v>66.072500000000005</v>
      </c>
      <c r="H22" s="386">
        <f>IF(ngay14!AL23&lt;&gt;"",ngay14!AL23,"")</f>
        <v>69.930000000000007</v>
      </c>
      <c r="I22" s="386">
        <f>IF(ngay15!AL23&lt;&gt;"",ngay15!AL23,"")</f>
        <v>78.022499999999994</v>
      </c>
      <c r="J22" s="386">
        <f>IF(ngay16!AL23&lt;&gt;"",ngay16!AL23,"")</f>
        <v>77.577500000000001</v>
      </c>
      <c r="K22" s="386">
        <f>IF(ngay17!AL23&lt;&gt;"",ngay17!AL23,"")</f>
        <v>85.827500000000001</v>
      </c>
      <c r="L22" s="386">
        <f>IF(ngay18!AL23&lt;&gt;"",ngay18!AL23,"")</f>
        <v>72.572499999999991</v>
      </c>
      <c r="M22" s="386">
        <f>IF(ngay19!AL23&lt;&gt;"",ngay19!AL23,"")</f>
        <v>80.662500000000009</v>
      </c>
      <c r="N22" s="387">
        <f>IF(ngay20!AL23&lt;&gt;"",ngay20!AL23,"")</f>
        <v>83.924999999999997</v>
      </c>
      <c r="O22" s="341">
        <f t="shared" si="0"/>
        <v>71.828499999999991</v>
      </c>
      <c r="P22" s="340">
        <f t="shared" si="1"/>
        <v>80.113</v>
      </c>
      <c r="Q22" s="342">
        <f t="shared" si="2"/>
        <v>75.970749999999995</v>
      </c>
    </row>
    <row r="23" spans="1:19" ht="15" customHeight="1">
      <c r="A23" s="331">
        <v>21</v>
      </c>
      <c r="B23" s="501"/>
      <c r="C23" s="325" t="s">
        <v>191</v>
      </c>
      <c r="D23" s="381" t="s">
        <v>203</v>
      </c>
      <c r="E23" s="385">
        <f>IF(ngay11!AL24&lt;&gt;"",ngay11!AL24,"")</f>
        <v>74.917500000000004</v>
      </c>
      <c r="F23" s="386">
        <f>IF(ngay12!AL24&lt;&gt;"",ngay12!AL24,"")</f>
        <v>73.897500000000008</v>
      </c>
      <c r="G23" s="386">
        <f>IF(ngay13!AL24&lt;&gt;"",ngay13!AL24,"")</f>
        <v>70.424999999999997</v>
      </c>
      <c r="H23" s="386">
        <f>IF(ngay14!AL24&lt;&gt;"",ngay14!AL24,"")</f>
        <v>69.157499999999999</v>
      </c>
      <c r="I23" s="386">
        <f>IF(ngay15!AL24&lt;&gt;"",ngay15!AL24,"")</f>
        <v>78.949999999999989</v>
      </c>
      <c r="J23" s="386">
        <f>IF(ngay16!AL24&lt;&gt;"",ngay16!AL24,"")</f>
        <v>81.727500000000006</v>
      </c>
      <c r="K23" s="386">
        <f>IF(ngay17!AL24&lt;&gt;"",ngay17!AL24,"")</f>
        <v>77.575000000000003</v>
      </c>
      <c r="L23" s="386">
        <f>IF(ngay18!AL24&lt;&gt;"",ngay18!AL24,"")</f>
        <v>71.180000000000007</v>
      </c>
      <c r="M23" s="386">
        <f>IF(ngay19!AL24&lt;&gt;"",ngay19!AL24,"")</f>
        <v>77.05</v>
      </c>
      <c r="N23" s="387">
        <f>IF(ngay20!AL24&lt;&gt;"",ngay20!AL24,"")</f>
        <v>85.965000000000003</v>
      </c>
      <c r="O23" s="341">
        <f t="shared" si="0"/>
        <v>73.469500000000011</v>
      </c>
      <c r="P23" s="340">
        <f t="shared" si="1"/>
        <v>78.699500000000015</v>
      </c>
      <c r="Q23" s="342">
        <f t="shared" si="2"/>
        <v>76.08450000000002</v>
      </c>
    </row>
    <row r="24" spans="1:19" ht="15" customHeight="1">
      <c r="A24" s="324">
        <v>22</v>
      </c>
      <c r="B24" s="502"/>
      <c r="C24" s="343" t="s">
        <v>129</v>
      </c>
      <c r="D24" s="400" t="s">
        <v>104</v>
      </c>
      <c r="E24" s="388">
        <f>IF(ngay11!AL25&lt;&gt;"",ngay11!AL25,"")</f>
        <v>66.042500000000004</v>
      </c>
      <c r="F24" s="389">
        <f>IF(ngay12!AL25&lt;&gt;"",ngay12!AL25,"")</f>
        <v>68.949999999999989</v>
      </c>
      <c r="G24" s="389">
        <f>IF(ngay13!AL25&lt;&gt;"",ngay13!AL25,"")</f>
        <v>63.856250000000003</v>
      </c>
      <c r="H24" s="389">
        <f>IF(ngay14!AL25&lt;&gt;"",ngay14!AL25,"")</f>
        <v>64.903750000000002</v>
      </c>
      <c r="I24" s="389">
        <f>IF(ngay15!AL25&lt;&gt;"",ngay15!AL25,"")</f>
        <v>71.867142857142852</v>
      </c>
      <c r="J24" s="389">
        <f>IF(ngay16!AL25&lt;&gt;"",ngay16!AL25,"")</f>
        <v>78.058750000000003</v>
      </c>
      <c r="K24" s="389">
        <f>IF(ngay17!AL25&lt;&gt;"",ngay17!AL25,"")</f>
        <v>80.735000000000014</v>
      </c>
      <c r="L24" s="389">
        <f>IF(ngay18!AL25&lt;&gt;"",ngay18!AL25,"")</f>
        <v>64.276250000000005</v>
      </c>
      <c r="M24" s="389">
        <f>IF(ngay19!AL25&lt;&gt;"",ngay19!AL25,"")</f>
        <v>73.138750000000002</v>
      </c>
      <c r="N24" s="390">
        <f>IF(ngay20!AL25&lt;&gt;"",ngay20!AL25,"")</f>
        <v>85.07</v>
      </c>
      <c r="O24" s="346">
        <f t="shared" si="0"/>
        <v>67.123928571428564</v>
      </c>
      <c r="P24" s="345">
        <f t="shared" si="1"/>
        <v>76.255750000000006</v>
      </c>
      <c r="Q24" s="347">
        <f t="shared" si="2"/>
        <v>71.689839285714285</v>
      </c>
    </row>
    <row r="25" spans="1:19" ht="27.75" customHeight="1">
      <c r="A25" s="363"/>
      <c r="B25" s="364"/>
      <c r="C25" s="365"/>
      <c r="D25" s="365"/>
      <c r="E25" s="366" t="s">
        <v>212</v>
      </c>
      <c r="F25" s="366"/>
      <c r="G25" s="366" t="str">
        <f>IF(COUNT(O3:O24)=0,"",INDEX(C3:O24,MATCH(MIN(O3:O24),O3:O24,0),1))</f>
        <v>Hà Tĩnh</v>
      </c>
      <c r="H25" s="366"/>
      <c r="I25" s="367"/>
      <c r="J25" s="368"/>
      <c r="K25" s="368"/>
      <c r="L25" s="368"/>
      <c r="M25" s="368"/>
      <c r="N25" s="368"/>
      <c r="O25" s="369">
        <f>IF(COUNT(O3:O24)=0,"",MIN(O3:O24))</f>
        <v>66.020857142857153</v>
      </c>
      <c r="P25" s="368"/>
      <c r="Q25" s="368"/>
    </row>
    <row r="26" spans="1:19" ht="15" customHeight="1">
      <c r="A26" s="363"/>
      <c r="B26" s="364"/>
      <c r="C26" s="365"/>
      <c r="D26" s="365"/>
      <c r="E26" s="370"/>
      <c r="F26" s="370"/>
      <c r="G26" s="370" t="str">
        <f>IF(COUNT(P3:P24)=0,"",INDEX(C3:P24,MATCH(MIN(P3:P24),P3:P24,0),1))</f>
        <v>Sầm Sơn</v>
      </c>
      <c r="H26" s="370"/>
      <c r="I26" s="371"/>
      <c r="N26" s="369"/>
      <c r="O26" s="369"/>
      <c r="P26" s="369">
        <f>IF(COUNT(P3:P24)=0,"",MIN(P3:P24))</f>
        <v>73.176500000000004</v>
      </c>
      <c r="Q26" s="369"/>
    </row>
    <row r="27" spans="1:19" ht="15" customHeight="1">
      <c r="A27" s="363"/>
      <c r="B27" s="364"/>
      <c r="C27" s="365"/>
      <c r="D27" s="365"/>
      <c r="E27" s="370"/>
      <c r="F27" s="370"/>
      <c r="G27" s="370" t="str">
        <f>IF(COUNT(Q3:Q24)=0,"",INDEX(C3:Q24,MATCH(MIN(Q3:Q24),Q3:Q24,0),1))</f>
        <v>Kỳ Anh</v>
      </c>
      <c r="H27" s="370"/>
      <c r="I27" s="371"/>
      <c r="N27" s="369"/>
      <c r="O27" s="369"/>
      <c r="P27" s="369"/>
      <c r="Q27" s="369">
        <f>IF(COUNT(Q3:Q24)=0,"",MIN(Q3:Q24))</f>
        <v>71.689839285714285</v>
      </c>
      <c r="S27" s="314" t="s">
        <v>213</v>
      </c>
    </row>
    <row r="28" spans="1:19" ht="15" customHeight="1">
      <c r="A28" s="363"/>
      <c r="B28" s="364"/>
      <c r="C28" s="365"/>
      <c r="D28" s="365"/>
      <c r="E28" s="366" t="s">
        <v>214</v>
      </c>
      <c r="F28" s="366"/>
      <c r="G28" s="366" t="str">
        <f>IF(COUNT(O3:O24)=0,"",INDEX(C3:O24,MATCH(MAX(O3:O24),O3:O24,0),1))</f>
        <v>Hồi Xuân</v>
      </c>
      <c r="H28" s="366"/>
      <c r="I28" s="367"/>
      <c r="J28" s="368"/>
      <c r="K28" s="368"/>
      <c r="L28" s="368"/>
      <c r="M28" s="368"/>
      <c r="N28" s="368"/>
      <c r="O28" s="368">
        <f>IF(COUNT(O3:O24)=0,"",MAX(O3:O24))</f>
        <v>81.318035714285728</v>
      </c>
      <c r="P28" s="368"/>
      <c r="Q28" s="368"/>
    </row>
    <row r="29" spans="1:19" ht="15" customHeight="1">
      <c r="A29" s="363"/>
      <c r="B29" s="364"/>
      <c r="C29" s="365"/>
      <c r="D29" s="365"/>
      <c r="E29" s="370"/>
      <c r="F29" s="370"/>
      <c r="G29" s="370" t="str">
        <f>IF(COUNT(P3:P24)=0,"",INDEX(C3:P24,MATCH(MAX(P3:P24),P3:P24,0),1))</f>
        <v>Hồi Xuân</v>
      </c>
      <c r="H29" s="370"/>
      <c r="I29" s="371"/>
      <c r="N29" s="369"/>
      <c r="O29" s="369"/>
      <c r="P29" s="369">
        <f>IF(COUNT(P3:P24)=0,"",MAX(P3:P24))</f>
        <v>86.501000000000005</v>
      </c>
      <c r="Q29" s="369"/>
    </row>
    <row r="30" spans="1:19" ht="15" customHeight="1">
      <c r="A30" s="363"/>
      <c r="B30" s="364"/>
      <c r="C30" s="365"/>
      <c r="D30" s="365"/>
      <c r="E30" s="370"/>
      <c r="F30" s="370"/>
      <c r="G30" s="370" t="str">
        <f>IF(COUNT(Q3:Q24)=0,"",INDEX(C3:Q24,MATCH(MAX(Q3:Q24),Q3:Q24,0),1))</f>
        <v>Hồi Xuân</v>
      </c>
      <c r="H30" s="370"/>
      <c r="I30" s="371"/>
      <c r="N30" s="369"/>
      <c r="O30" s="369"/>
      <c r="P30" s="369"/>
      <c r="Q30" s="369">
        <f>IF(COUNT(Q3:Q24)=0,"",MAX(Q3:Q24))</f>
        <v>83.909517857142873</v>
      </c>
    </row>
    <row r="31" spans="1:19" ht="15" customHeight="1">
      <c r="A31" s="363"/>
      <c r="B31" s="364"/>
      <c r="C31" s="365"/>
      <c r="D31" s="365"/>
      <c r="N31" s="369"/>
      <c r="O31" s="369"/>
      <c r="P31" s="369"/>
      <c r="Q31" s="369"/>
    </row>
    <row r="32" spans="1:19" ht="15" customHeight="1">
      <c r="A32" s="363"/>
      <c r="B32" s="364"/>
      <c r="C32" s="365"/>
      <c r="D32" s="365"/>
      <c r="N32" s="369"/>
      <c r="O32" s="369"/>
      <c r="P32" s="369"/>
      <c r="Q32" s="369"/>
    </row>
    <row r="33" spans="1:17" ht="15" customHeight="1">
      <c r="A33" s="363"/>
      <c r="B33" s="364"/>
      <c r="C33" s="365"/>
      <c r="D33" s="365"/>
      <c r="N33" s="369"/>
      <c r="O33" s="369"/>
      <c r="P33" s="369"/>
      <c r="Q33" s="369"/>
    </row>
    <row r="34" spans="1:17" ht="15" customHeight="1">
      <c r="A34" s="363"/>
      <c r="B34" s="364"/>
      <c r="C34" s="365"/>
      <c r="D34" s="365"/>
      <c r="N34" s="369"/>
      <c r="O34" s="369"/>
      <c r="P34" s="369"/>
      <c r="Q34" s="369"/>
    </row>
    <row r="35" spans="1:17" ht="15" customHeight="1">
      <c r="A35" s="363"/>
      <c r="B35" s="364"/>
      <c r="C35" s="365"/>
      <c r="D35" s="365"/>
      <c r="N35" s="369"/>
      <c r="O35" s="369"/>
      <c r="P35" s="369"/>
      <c r="Q35" s="369"/>
    </row>
    <row r="36" spans="1:17" ht="15" customHeight="1">
      <c r="A36" s="363"/>
      <c r="B36" s="364"/>
      <c r="C36" s="365"/>
      <c r="D36" s="365"/>
      <c r="N36" s="369"/>
      <c r="O36" s="369"/>
      <c r="P36" s="369"/>
      <c r="Q36" s="369"/>
    </row>
    <row r="37" spans="1:17" ht="15" customHeight="1">
      <c r="A37" s="363"/>
      <c r="B37" s="364"/>
      <c r="C37" s="365"/>
      <c r="D37" s="365"/>
      <c r="N37" s="369"/>
      <c r="O37" s="369"/>
      <c r="P37" s="369"/>
      <c r="Q37" s="369"/>
    </row>
    <row r="38" spans="1:17" ht="15" customHeight="1">
      <c r="A38" s="363"/>
      <c r="B38" s="364"/>
      <c r="C38" s="365"/>
      <c r="D38" s="365"/>
      <c r="N38" s="369"/>
      <c r="O38" s="369"/>
      <c r="P38" s="369"/>
      <c r="Q38" s="369"/>
    </row>
    <row r="39" spans="1:17" ht="15" customHeight="1">
      <c r="A39" s="363"/>
      <c r="B39" s="364"/>
      <c r="C39" s="365"/>
      <c r="D39" s="365"/>
      <c r="N39" s="369"/>
      <c r="O39" s="369"/>
      <c r="P39" s="369"/>
      <c r="Q39" s="369"/>
    </row>
    <row r="40" spans="1:17" ht="15" customHeight="1">
      <c r="A40" s="363"/>
      <c r="B40" s="364"/>
      <c r="C40" s="365"/>
      <c r="D40" s="365"/>
      <c r="N40" s="369"/>
      <c r="O40" s="369"/>
      <c r="P40" s="369"/>
      <c r="Q40" s="369"/>
    </row>
    <row r="41" spans="1:17" ht="15" customHeight="1">
      <c r="A41" s="363"/>
      <c r="B41" s="364"/>
      <c r="C41" s="365"/>
      <c r="D41" s="365"/>
      <c r="N41" s="369"/>
      <c r="O41" s="369"/>
      <c r="P41" s="369"/>
      <c r="Q41" s="369"/>
    </row>
    <row r="42" spans="1:17" ht="15" customHeight="1">
      <c r="A42" s="363"/>
      <c r="B42" s="364"/>
      <c r="C42" s="365"/>
      <c r="D42" s="365"/>
      <c r="N42" s="369"/>
      <c r="O42" s="369"/>
      <c r="P42" s="369"/>
      <c r="Q42" s="369"/>
    </row>
    <row r="43" spans="1:17" ht="15" customHeight="1">
      <c r="A43" s="363"/>
      <c r="B43" s="364"/>
      <c r="C43" s="365"/>
      <c r="D43" s="365"/>
      <c r="N43" s="369"/>
      <c r="O43" s="369"/>
      <c r="P43" s="369"/>
      <c r="Q43" s="369"/>
    </row>
    <row r="44" spans="1:17" ht="15" customHeight="1">
      <c r="A44" s="363"/>
      <c r="B44" s="364"/>
      <c r="C44" s="365"/>
      <c r="D44" s="365"/>
      <c r="N44" s="369"/>
      <c r="O44" s="369"/>
      <c r="P44" s="369"/>
      <c r="Q44" s="369"/>
    </row>
    <row r="45" spans="1:17" ht="15" customHeight="1">
      <c r="A45" s="363"/>
      <c r="B45" s="364"/>
      <c r="C45" s="365"/>
      <c r="D45" s="365"/>
      <c r="N45" s="369"/>
      <c r="O45" s="369"/>
      <c r="P45" s="369"/>
      <c r="Q45" s="369"/>
    </row>
    <row r="46" spans="1:17" ht="15" customHeight="1">
      <c r="A46" s="363"/>
      <c r="B46" s="364"/>
      <c r="C46" s="365"/>
      <c r="D46" s="365"/>
      <c r="N46" s="369"/>
      <c r="O46" s="369"/>
      <c r="P46" s="369"/>
      <c r="Q46" s="369"/>
    </row>
    <row r="47" spans="1:17" ht="15" customHeight="1">
      <c r="A47" s="363"/>
      <c r="B47" s="364"/>
      <c r="C47" s="365"/>
      <c r="D47" s="365"/>
      <c r="N47" s="369"/>
      <c r="O47" s="369"/>
      <c r="P47" s="369"/>
      <c r="Q47" s="369"/>
    </row>
    <row r="48" spans="1:17" ht="15" customHeight="1">
      <c r="A48" s="363"/>
      <c r="B48" s="364"/>
      <c r="C48" s="365"/>
      <c r="D48" s="365"/>
      <c r="N48" s="369"/>
      <c r="O48" s="369"/>
      <c r="P48" s="369"/>
      <c r="Q48" s="369"/>
    </row>
    <row r="49" spans="1:17" ht="15" customHeight="1">
      <c r="A49" s="363"/>
      <c r="B49" s="364"/>
      <c r="C49" s="365"/>
      <c r="D49" s="365"/>
      <c r="N49" s="369"/>
      <c r="O49" s="369"/>
      <c r="P49" s="369"/>
      <c r="Q49" s="369"/>
    </row>
    <row r="50" spans="1:17" ht="15" customHeight="1">
      <c r="A50" s="363"/>
      <c r="B50" s="364"/>
      <c r="C50" s="365"/>
      <c r="D50" s="365"/>
      <c r="N50" s="369"/>
      <c r="O50" s="369"/>
      <c r="P50" s="369"/>
      <c r="Q50" s="369"/>
    </row>
    <row r="51" spans="1:17" ht="15" customHeight="1">
      <c r="A51" s="363"/>
      <c r="B51" s="364"/>
      <c r="C51" s="365"/>
      <c r="D51" s="365"/>
      <c r="N51" s="369"/>
      <c r="O51" s="369"/>
      <c r="P51" s="369"/>
      <c r="Q51" s="369"/>
    </row>
    <row r="52" spans="1:17" ht="15" customHeight="1">
      <c r="A52" s="363"/>
      <c r="B52" s="364"/>
      <c r="C52" s="365"/>
      <c r="D52" s="365"/>
      <c r="N52" s="369"/>
      <c r="O52" s="369"/>
      <c r="P52" s="369"/>
      <c r="Q52" s="369"/>
    </row>
    <row r="53" spans="1:17" ht="15" customHeight="1">
      <c r="A53" s="363"/>
      <c r="B53" s="364"/>
      <c r="C53" s="365"/>
      <c r="D53" s="365"/>
      <c r="N53" s="369"/>
      <c r="O53" s="369"/>
      <c r="P53" s="369"/>
      <c r="Q53" s="369"/>
    </row>
    <row r="54" spans="1:17" ht="15" customHeight="1">
      <c r="A54" s="363"/>
      <c r="B54" s="364"/>
      <c r="C54" s="365"/>
      <c r="D54" s="365"/>
      <c r="N54" s="369"/>
      <c r="O54" s="369"/>
      <c r="P54" s="369"/>
      <c r="Q54" s="369"/>
    </row>
    <row r="55" spans="1:17" ht="15" customHeight="1">
      <c r="A55" s="363"/>
      <c r="B55" s="364"/>
      <c r="C55" s="365"/>
      <c r="D55" s="365"/>
      <c r="N55" s="369"/>
      <c r="O55" s="369"/>
      <c r="P55" s="369"/>
      <c r="Q55" s="369"/>
    </row>
    <row r="56" spans="1:17" ht="15" customHeight="1">
      <c r="A56" s="363"/>
      <c r="B56" s="364"/>
      <c r="C56" s="365"/>
      <c r="D56" s="365"/>
      <c r="N56" s="369"/>
      <c r="O56" s="369"/>
      <c r="P56" s="369"/>
      <c r="Q56" s="369"/>
    </row>
    <row r="57" spans="1:17" ht="15" customHeight="1">
      <c r="A57" s="363"/>
      <c r="B57" s="364"/>
      <c r="C57" s="365"/>
      <c r="D57" s="365"/>
      <c r="N57" s="369"/>
      <c r="O57" s="369"/>
      <c r="P57" s="369"/>
      <c r="Q57" s="369"/>
    </row>
    <row r="58" spans="1:17" ht="15" customHeight="1">
      <c r="A58" s="363"/>
      <c r="B58" s="364"/>
      <c r="C58" s="365"/>
      <c r="D58" s="365"/>
      <c r="N58" s="369"/>
      <c r="O58" s="369"/>
      <c r="P58" s="369"/>
      <c r="Q58" s="369"/>
    </row>
    <row r="59" spans="1:17" ht="15" customHeight="1">
      <c r="A59" s="363"/>
      <c r="B59" s="364"/>
      <c r="C59" s="365"/>
      <c r="D59" s="365"/>
      <c r="N59" s="369"/>
      <c r="O59" s="369"/>
      <c r="P59" s="369"/>
      <c r="Q59" s="369"/>
    </row>
    <row r="60" spans="1:17" ht="15" customHeight="1">
      <c r="A60" s="363"/>
      <c r="B60" s="364"/>
      <c r="C60" s="365"/>
      <c r="D60" s="365"/>
      <c r="N60" s="369"/>
      <c r="O60" s="369"/>
      <c r="P60" s="369"/>
      <c r="Q60" s="369"/>
    </row>
    <row r="61" spans="1:17" ht="15" customHeight="1">
      <c r="A61" s="363"/>
      <c r="B61" s="364"/>
      <c r="C61" s="365"/>
      <c r="D61" s="365"/>
      <c r="N61" s="369"/>
      <c r="O61" s="369"/>
      <c r="P61" s="369"/>
      <c r="Q61" s="369"/>
    </row>
    <row r="62" spans="1:17" ht="15" customHeight="1">
      <c r="A62" s="363"/>
      <c r="B62" s="364"/>
      <c r="C62" s="365"/>
      <c r="D62" s="365"/>
      <c r="N62" s="369"/>
      <c r="O62" s="369"/>
      <c r="P62" s="369"/>
      <c r="Q62" s="369"/>
    </row>
    <row r="63" spans="1:17" ht="15" customHeight="1">
      <c r="A63" s="363"/>
      <c r="B63" s="364"/>
      <c r="C63" s="365"/>
      <c r="D63" s="365"/>
      <c r="N63" s="369"/>
      <c r="O63" s="369"/>
      <c r="P63" s="369"/>
      <c r="Q63" s="369"/>
    </row>
    <row r="64" spans="1:17" ht="15" customHeight="1">
      <c r="A64" s="363"/>
      <c r="B64" s="364"/>
      <c r="C64" s="365"/>
      <c r="D64" s="365"/>
      <c r="N64" s="369"/>
      <c r="O64" s="369"/>
      <c r="P64" s="369"/>
      <c r="Q64" s="369"/>
    </row>
    <row r="65" spans="1:17" ht="15" customHeight="1">
      <c r="A65" s="363"/>
      <c r="B65" s="364"/>
      <c r="C65" s="365"/>
      <c r="D65" s="365"/>
      <c r="N65" s="369"/>
      <c r="O65" s="369"/>
      <c r="P65" s="369"/>
      <c r="Q65" s="369"/>
    </row>
    <row r="66" spans="1:17" ht="15" customHeight="1">
      <c r="A66" s="363"/>
      <c r="B66" s="364"/>
      <c r="C66" s="365"/>
      <c r="D66" s="365"/>
      <c r="N66" s="369"/>
      <c r="O66" s="369"/>
      <c r="P66" s="369"/>
      <c r="Q66" s="369"/>
    </row>
    <row r="67" spans="1:17" ht="15" customHeight="1">
      <c r="A67" s="363"/>
      <c r="B67" s="364"/>
      <c r="C67" s="365"/>
      <c r="D67" s="365"/>
      <c r="N67" s="369"/>
      <c r="O67" s="369"/>
      <c r="P67" s="369"/>
      <c r="Q67" s="369"/>
    </row>
    <row r="68" spans="1:17" ht="15" customHeight="1">
      <c r="A68" s="363"/>
      <c r="B68" s="364"/>
      <c r="C68" s="365"/>
      <c r="D68" s="365"/>
      <c r="N68" s="369"/>
      <c r="O68" s="369"/>
      <c r="P68" s="369"/>
      <c r="Q68" s="369"/>
    </row>
    <row r="69" spans="1:17" ht="15" customHeight="1">
      <c r="A69" s="363"/>
      <c r="B69" s="364"/>
      <c r="C69" s="365"/>
      <c r="D69" s="365"/>
      <c r="N69" s="369"/>
      <c r="O69" s="369"/>
      <c r="P69" s="369"/>
      <c r="Q69" s="369"/>
    </row>
    <row r="70" spans="1:17" ht="15" customHeight="1">
      <c r="A70" s="363"/>
      <c r="B70" s="364"/>
      <c r="C70" s="365"/>
      <c r="D70" s="365"/>
      <c r="N70" s="369"/>
      <c r="O70" s="369"/>
      <c r="P70" s="369"/>
      <c r="Q70" s="369"/>
    </row>
    <row r="71" spans="1:17" ht="15" customHeight="1">
      <c r="A71" s="363"/>
      <c r="B71" s="364"/>
      <c r="C71" s="365"/>
      <c r="D71" s="365"/>
      <c r="N71" s="369"/>
      <c r="O71" s="369"/>
      <c r="P71" s="369"/>
      <c r="Q71" s="369"/>
    </row>
    <row r="72" spans="1:17" ht="15" customHeight="1">
      <c r="A72" s="363"/>
      <c r="B72" s="364"/>
      <c r="C72" s="365"/>
      <c r="D72" s="365"/>
      <c r="N72" s="369"/>
      <c r="O72" s="369"/>
      <c r="P72" s="369"/>
      <c r="Q72" s="369"/>
    </row>
    <row r="73" spans="1:17" ht="15" customHeight="1">
      <c r="A73" s="363"/>
      <c r="B73" s="364"/>
      <c r="C73" s="365"/>
      <c r="D73" s="365"/>
      <c r="N73" s="369"/>
      <c r="O73" s="369"/>
      <c r="P73" s="369"/>
      <c r="Q73" s="369"/>
    </row>
    <row r="74" spans="1:17" ht="15" customHeight="1">
      <c r="A74" s="363"/>
      <c r="B74" s="364"/>
      <c r="C74" s="365"/>
      <c r="D74" s="365"/>
      <c r="N74" s="369"/>
      <c r="O74" s="369"/>
      <c r="P74" s="369"/>
      <c r="Q74" s="369"/>
    </row>
    <row r="75" spans="1:17" ht="15" customHeight="1">
      <c r="A75" s="363"/>
      <c r="B75" s="364"/>
      <c r="C75" s="365"/>
      <c r="D75" s="365"/>
      <c r="N75" s="369"/>
      <c r="O75" s="369"/>
      <c r="P75" s="369"/>
      <c r="Q75" s="369"/>
    </row>
    <row r="76" spans="1:17" ht="15" customHeight="1">
      <c r="A76" s="363"/>
      <c r="B76" s="364"/>
      <c r="C76" s="365"/>
      <c r="D76" s="365"/>
      <c r="N76" s="369"/>
      <c r="O76" s="369"/>
      <c r="P76" s="369"/>
      <c r="Q76" s="369"/>
    </row>
    <row r="77" spans="1:17" ht="15" customHeight="1">
      <c r="A77" s="363"/>
      <c r="B77" s="364"/>
      <c r="C77" s="365"/>
      <c r="D77" s="365"/>
      <c r="N77" s="369"/>
      <c r="O77" s="369"/>
      <c r="P77" s="369"/>
      <c r="Q77" s="369"/>
    </row>
    <row r="78" spans="1:17" ht="15" customHeight="1">
      <c r="A78" s="363"/>
      <c r="B78" s="364"/>
      <c r="C78" s="365"/>
      <c r="D78" s="365"/>
      <c r="N78" s="369"/>
      <c r="O78" s="369"/>
      <c r="P78" s="369"/>
      <c r="Q78" s="369"/>
    </row>
    <row r="79" spans="1:17" ht="15" customHeight="1">
      <c r="A79" s="363"/>
      <c r="B79" s="364"/>
      <c r="C79" s="365"/>
      <c r="D79" s="365"/>
      <c r="N79" s="369"/>
      <c r="O79" s="369"/>
      <c r="P79" s="369"/>
      <c r="Q79" s="369"/>
    </row>
    <row r="80" spans="1:17" ht="15" customHeight="1">
      <c r="B80" s="364"/>
      <c r="N80" s="369"/>
      <c r="O80" s="369"/>
      <c r="P80" s="369"/>
      <c r="Q80" s="369"/>
    </row>
    <row r="81" spans="2:17" ht="15" customHeight="1">
      <c r="B81" s="364"/>
      <c r="N81" s="369"/>
      <c r="O81" s="369"/>
      <c r="P81" s="369"/>
      <c r="Q81" s="369"/>
    </row>
    <row r="82" spans="2:17" ht="15" customHeight="1">
      <c r="B82" s="364"/>
      <c r="N82" s="369"/>
      <c r="O82" s="369"/>
      <c r="P82" s="369"/>
      <c r="Q82" s="369"/>
    </row>
    <row r="83" spans="2:17" ht="15" customHeight="1">
      <c r="B83" s="364"/>
      <c r="N83" s="369"/>
      <c r="O83" s="369"/>
      <c r="P83" s="369"/>
      <c r="Q83" s="369"/>
    </row>
    <row r="84" spans="2:17" ht="15" customHeight="1">
      <c r="B84" s="364"/>
      <c r="N84" s="369"/>
      <c r="O84" s="369"/>
      <c r="P84" s="369"/>
      <c r="Q84" s="369"/>
    </row>
    <row r="85" spans="2:17" ht="15" customHeight="1">
      <c r="B85" s="364"/>
      <c r="N85" s="369"/>
      <c r="O85" s="369"/>
      <c r="P85" s="369"/>
      <c r="Q85" s="369"/>
    </row>
    <row r="86" spans="2:17" ht="15" customHeight="1">
      <c r="B86" s="364"/>
      <c r="N86" s="369"/>
      <c r="O86" s="369"/>
      <c r="P86" s="369"/>
      <c r="Q86" s="369"/>
    </row>
    <row r="87" spans="2:17" ht="15" customHeight="1">
      <c r="B87" s="364"/>
      <c r="N87" s="369"/>
      <c r="O87" s="369"/>
      <c r="P87" s="369"/>
      <c r="Q87" s="369"/>
    </row>
    <row r="88" spans="2:17" ht="15" customHeight="1">
      <c r="B88" s="364"/>
      <c r="N88" s="369"/>
      <c r="O88" s="369"/>
      <c r="P88" s="369"/>
      <c r="Q88" s="369"/>
    </row>
    <row r="89" spans="2:17" ht="15" customHeight="1">
      <c r="B89" s="364"/>
      <c r="N89" s="369"/>
      <c r="O89" s="369"/>
      <c r="P89" s="369"/>
      <c r="Q89" s="369"/>
    </row>
    <row r="90" spans="2:17" ht="15" customHeight="1">
      <c r="B90" s="364"/>
      <c r="N90" s="369"/>
      <c r="O90" s="369"/>
      <c r="P90" s="369"/>
      <c r="Q90" s="369"/>
    </row>
    <row r="91" spans="2:17" ht="15" customHeight="1">
      <c r="B91" s="364"/>
      <c r="N91" s="369"/>
      <c r="O91" s="369"/>
      <c r="P91" s="369"/>
      <c r="Q91" s="369"/>
    </row>
    <row r="92" spans="2:17" ht="15" customHeight="1">
      <c r="B92" s="364"/>
      <c r="N92" s="369"/>
      <c r="O92" s="369"/>
      <c r="P92" s="369"/>
      <c r="Q92" s="369"/>
    </row>
    <row r="93" spans="2:17" ht="15" customHeight="1">
      <c r="B93" s="364"/>
      <c r="N93" s="369"/>
      <c r="O93" s="369"/>
      <c r="P93" s="369"/>
      <c r="Q93" s="369"/>
    </row>
    <row r="94" spans="2:17" ht="15" customHeight="1">
      <c r="B94" s="364"/>
      <c r="N94" s="369"/>
      <c r="O94" s="369"/>
      <c r="P94" s="369"/>
      <c r="Q94" s="369"/>
    </row>
    <row r="95" spans="2:17" ht="15" customHeight="1">
      <c r="B95" s="364"/>
      <c r="N95" s="369"/>
      <c r="O95" s="369"/>
      <c r="P95" s="369"/>
      <c r="Q95" s="369"/>
    </row>
    <row r="96" spans="2:17" ht="15" customHeight="1">
      <c r="B96" s="364"/>
      <c r="N96" s="369"/>
      <c r="O96" s="369"/>
      <c r="P96" s="369"/>
      <c r="Q96" s="369"/>
    </row>
    <row r="97" spans="2:17" ht="15" customHeight="1">
      <c r="B97" s="364"/>
      <c r="N97" s="369"/>
      <c r="O97" s="369"/>
      <c r="P97" s="369"/>
      <c r="Q97" s="369"/>
    </row>
    <row r="98" spans="2:17" ht="15" customHeight="1">
      <c r="B98" s="364"/>
      <c r="N98" s="369"/>
      <c r="O98" s="369"/>
      <c r="P98" s="369"/>
      <c r="Q98" s="369"/>
    </row>
    <row r="99" spans="2:17" ht="15" customHeight="1">
      <c r="B99" s="364"/>
      <c r="N99" s="369"/>
      <c r="O99" s="369"/>
      <c r="P99" s="369"/>
      <c r="Q99" s="369"/>
    </row>
    <row r="100" spans="2:17" ht="15" customHeight="1">
      <c r="B100" s="364"/>
      <c r="N100" s="369"/>
      <c r="O100" s="369"/>
      <c r="P100" s="369"/>
      <c r="Q100" s="369"/>
    </row>
    <row r="101" spans="2:17" ht="15" customHeight="1">
      <c r="B101" s="364"/>
      <c r="N101" s="369"/>
      <c r="O101" s="369"/>
      <c r="P101" s="369"/>
      <c r="Q101" s="369"/>
    </row>
  </sheetData>
  <mergeCells count="4">
    <mergeCell ref="B20:B24"/>
    <mergeCell ref="B3:B9"/>
    <mergeCell ref="B11:B19"/>
    <mergeCell ref="A1:Q1"/>
  </mergeCells>
  <pageMargins left="0.75" right="0.75" top="1" bottom="1" header="0.5" footer="0.5"/>
  <pageSetup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J18" sqref="AJ18:AN18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270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270">
        <v>6</v>
      </c>
      <c r="K2" s="270">
        <v>7</v>
      </c>
      <c r="L2" s="27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93</v>
      </c>
      <c r="AK2" s="122" t="s">
        <v>164</v>
      </c>
      <c r="AL2" s="122" t="s">
        <v>106</v>
      </c>
      <c r="AM2" s="122" t="s">
        <v>165</v>
      </c>
      <c r="AN2" s="123" t="s">
        <v>106</v>
      </c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71">
        <f>IF(ngay1!M4&lt;&gt;"",ngay1!M4,"")</f>
        <v>32.637500000000003</v>
      </c>
      <c r="F3" s="244">
        <f>IF(ngay2!M4&lt;&gt;"",ngay2!M4,"")</f>
        <v>30.925000000000001</v>
      </c>
      <c r="G3" s="244">
        <f>IF(ngay3!M4&lt;&gt;"",ngay3!M4,"")</f>
        <v>30.05</v>
      </c>
      <c r="H3" s="271">
        <f>IF(ngay4!M4&lt;&gt;"",ngay4!M4,"")</f>
        <v>28.150000000000002</v>
      </c>
      <c r="I3" s="271">
        <f>IF(ngay5!M4&lt;&gt;"",ngay5!M4,"")</f>
        <v>29.400000000000002</v>
      </c>
      <c r="J3" s="271">
        <f>IF(ngay6!M4&lt;&gt;"",ngay6!M4,"")</f>
        <v>30.814285714285713</v>
      </c>
      <c r="K3" s="271">
        <f>IF(ngay7!M4&lt;&gt;"",ngay7!M4,"")</f>
        <v>29.75</v>
      </c>
      <c r="L3" s="271">
        <f>IF(ngay8!M4&lt;&gt;"",ngay8!M4,"")</f>
        <v>30.324999999999996</v>
      </c>
      <c r="M3" s="267">
        <f>IF(ngay9!M4&lt;&gt;"",ngay9!M4,"")</f>
        <v>27.375</v>
      </c>
      <c r="N3" s="244">
        <f>IF(ngay10!M4&lt;&gt;"",ngay10!M4,"")</f>
        <v>28.2</v>
      </c>
      <c r="O3" s="244">
        <f>IF(ngay11!M4&lt;&gt;"",ngay11!M4,"")</f>
        <v>28.424999999999997</v>
      </c>
      <c r="P3" s="244">
        <f>IF(ngay12!M4&lt;&gt;"",ngay12!M4,"")</f>
        <v>29.875</v>
      </c>
      <c r="Q3" s="244">
        <f>IF(ngay13!M4&lt;&gt;"",ngay13!M4,"")</f>
        <v>29.55</v>
      </c>
      <c r="R3" s="244">
        <f>IF(ngay14!M4&lt;&gt;"",ngay14!M4,"")</f>
        <v>29.85</v>
      </c>
      <c r="S3" s="244">
        <f>IF(ngay15!M4&lt;&gt;"",ngay15!M4,"")</f>
        <v>30.12857142857143</v>
      </c>
      <c r="T3" s="244">
        <f>IF(ngay16!M4&lt;&gt;"",ngay16!M4,"")</f>
        <v>29.85</v>
      </c>
      <c r="U3" s="244">
        <f>IF(ngay17!M4&lt;&gt;"",ngay17!M4,"")</f>
        <v>29.712499999999999</v>
      </c>
      <c r="V3" s="244">
        <f>IF(ngay18!M4&lt;&gt;"",ngay18!M4,"")</f>
        <v>28.775000000000002</v>
      </c>
      <c r="W3" s="244">
        <f>IF(ngay19!M4&lt;&gt;"",ngay19!M4,"")</f>
        <v>27.225000000000001</v>
      </c>
      <c r="X3" s="244">
        <f>IF(ngay20!M4&lt;&gt;"",ngay20!M4,"")</f>
        <v>27.549999999999997</v>
      </c>
      <c r="Y3" s="244">
        <f>IF(ngay21!M4&lt;&gt;"",ngay21!M4,"")</f>
        <v>28.35</v>
      </c>
      <c r="Z3" s="244">
        <f>IF(ngay22!M4&lt;&gt;"",ngay22!M4,"")</f>
        <v>30.1</v>
      </c>
      <c r="AA3" s="244">
        <f>IF(ngay23!M4&lt;&gt;"",ngay23!M4,"")</f>
        <v>30.35</v>
      </c>
      <c r="AB3" s="244">
        <f>IF(ngay24!M4&lt;&gt;"",ngay24!M4,"")</f>
        <v>30.324999999999999</v>
      </c>
      <c r="AC3" s="244">
        <f>IF(ngay25!M4&lt;&gt;"",ngay25!M4,"")</f>
        <v>30.274999999999999</v>
      </c>
      <c r="AD3" s="244">
        <f>IF(ngay26!M4&lt;&gt;"",ngay26!M4,"")</f>
        <v>31.274999999999999</v>
      </c>
      <c r="AE3" s="244">
        <f>IF(ngay27!M4&lt;&gt;"",ngay27!M4,"")</f>
        <v>31.987499999999997</v>
      </c>
      <c r="AF3" s="244">
        <f>IF(ngay28!M4&lt;&gt;"",ngay28!M4,"")</f>
        <v>29.5</v>
      </c>
      <c r="AG3" s="244">
        <f>IF(ngay29!M4&lt;&gt;"",ngay29!M4,"")</f>
        <v>29.762499999999999</v>
      </c>
      <c r="AH3" s="244">
        <f>IF(ngay30!M4&lt;&gt;"",ngay30!M4,"")</f>
        <v>29.349999999999998</v>
      </c>
      <c r="AI3" s="244">
        <f>IF(ngay31!M4&lt;&gt;"",ngay31!M4,"")</f>
        <v>27.574999999999999</v>
      </c>
      <c r="AJ3" s="128">
        <f t="shared" ref="AJ3:AJ12" si="0">IF(COUNT(E3:AI3)=0,"",AVERAGE(E3:AI3))</f>
        <v>29.594124423963141</v>
      </c>
      <c r="AK3" s="127">
        <f t="shared" ref="AK3:AK12" si="1">IF(COUNT(E3:AI3)=0,"",MIN(E3:AI3))</f>
        <v>27.225000000000001</v>
      </c>
      <c r="AL3" s="128">
        <f>IF(COUNT(E3:AI3)=0,"",INDEX(E2:AI3,1,MATCH(MIN(E3:AI3),E3:AI3,0)))</f>
        <v>19</v>
      </c>
      <c r="AM3" s="127">
        <f t="shared" ref="AM3:AM11" si="2">IF(COUNT(E3:AI3)=0,"",MAX(E3:AI3))</f>
        <v>32.637500000000003</v>
      </c>
      <c r="AN3" s="129">
        <f>IF(COUNT(E3:AK3)=0,"",INDEX(E2:AK3,1,MATCH(MAX(E3:AK3),E3:AK3,0)))</f>
        <v>1</v>
      </c>
    </row>
    <row r="4" spans="1:40">
      <c r="A4" s="28">
        <v>2</v>
      </c>
      <c r="B4" s="487"/>
      <c r="C4" s="30" t="s">
        <v>149</v>
      </c>
      <c r="D4" s="42" t="s">
        <v>98</v>
      </c>
      <c r="E4" s="272">
        <f>IF(ngay1!M5&lt;&gt;"",ngay1!M5,"")</f>
        <v>32.075000000000003</v>
      </c>
      <c r="F4" s="242">
        <f>IF(ngay2!M5&lt;&gt;"",ngay2!M5,"")</f>
        <v>32.075000000000003</v>
      </c>
      <c r="G4" s="242">
        <f>IF(ngay3!M5&lt;&gt;"",ngay3!M5,"")</f>
        <v>31.125</v>
      </c>
      <c r="H4" s="272">
        <f>IF(ngay4!M5&lt;&gt;"",ngay4!M5,"")</f>
        <v>30.425000000000001</v>
      </c>
      <c r="I4" s="272">
        <f>IF(ngay5!M5&lt;&gt;"",ngay5!M5,"")</f>
        <v>30.875</v>
      </c>
      <c r="J4" s="272">
        <f>IF(ngay6!M5&lt;&gt;"",ngay6!M5,"")</f>
        <v>30.700000000000003</v>
      </c>
      <c r="K4" s="272">
        <f>IF(ngay7!M5&lt;&gt;"",ngay7!M5,"")</f>
        <v>31.375</v>
      </c>
      <c r="L4" s="272">
        <f>IF(ngay8!M5&lt;&gt;"",ngay8!M5,"")</f>
        <v>30.925000000000001</v>
      </c>
      <c r="M4" s="268">
        <f>IF(ngay9!M5&lt;&gt;"",ngay9!M5,"")</f>
        <v>27.724999999999998</v>
      </c>
      <c r="N4" s="242">
        <f>IF(ngay10!M5&lt;&gt;"",ngay10!M5,"")</f>
        <v>28.85</v>
      </c>
      <c r="O4" s="242">
        <f>IF(ngay11!M5&lt;&gt;"",ngay11!M5,"")</f>
        <v>30.5</v>
      </c>
      <c r="P4" s="242">
        <f>IF(ngay12!M5&lt;&gt;"",ngay12!M5,"")</f>
        <v>30.674999999999997</v>
      </c>
      <c r="Q4" s="242">
        <f>IF(ngay13!M5&lt;&gt;"",ngay13!M5,"")</f>
        <v>31.225000000000001</v>
      </c>
      <c r="R4" s="242">
        <f>IF(ngay14!M5&lt;&gt;"",ngay14!M5,"")</f>
        <v>29.674999999999997</v>
      </c>
      <c r="S4" s="242">
        <f>IF(ngay15!M5&lt;&gt;"",ngay15!M5,"")</f>
        <v>29.375</v>
      </c>
      <c r="T4" s="242">
        <f>IF(ngay16!M5&lt;&gt;"",ngay16!M5,"")</f>
        <v>31.000000000000004</v>
      </c>
      <c r="U4" s="242">
        <f>IF(ngay17!M5&lt;&gt;"",ngay17!M5,"")</f>
        <v>31.475000000000001</v>
      </c>
      <c r="V4" s="242">
        <f>IF(ngay18!M5&lt;&gt;"",ngay18!M5,"")</f>
        <v>30.475000000000001</v>
      </c>
      <c r="W4" s="242">
        <f>IF(ngay19!M5&lt;&gt;"",ngay19!M5,"")</f>
        <v>27.625</v>
      </c>
      <c r="X4" s="242">
        <f>IF(ngay20!M5&lt;&gt;"",ngay20!M5,"")</f>
        <v>27.800000000000004</v>
      </c>
      <c r="Y4" s="242">
        <f>IF(ngay21!M5&lt;&gt;"",ngay21!M5,"")</f>
        <v>28.700000000000003</v>
      </c>
      <c r="Z4" s="242">
        <f>IF(ngay22!M5&lt;&gt;"",ngay22!M5,"")</f>
        <v>29</v>
      </c>
      <c r="AA4" s="242">
        <f>IF(ngay23!M5&lt;&gt;"",ngay23!M5,"")</f>
        <v>29.849999999999998</v>
      </c>
      <c r="AB4" s="242">
        <f>IF(ngay24!M5&lt;&gt;"",ngay24!M5,"")</f>
        <v>29.824999999999999</v>
      </c>
      <c r="AC4" s="242">
        <f>IF(ngay25!M5&lt;&gt;"",ngay25!M5,"")</f>
        <v>29.875</v>
      </c>
      <c r="AD4" s="242">
        <f>IF(ngay26!M5&lt;&gt;"",ngay26!M5,"")</f>
        <v>30.25</v>
      </c>
      <c r="AE4" s="242">
        <f>IF(ngay27!M5&lt;&gt;"",ngay27!M5,"")</f>
        <v>31.175000000000001</v>
      </c>
      <c r="AF4" s="242">
        <f>IF(ngay28!M5&lt;&gt;"",ngay28!M5,"")</f>
        <v>29.224999999999998</v>
      </c>
      <c r="AG4" s="242">
        <f>IF(ngay29!M5&lt;&gt;"",ngay29!M5,"")</f>
        <v>29.049999999999997</v>
      </c>
      <c r="AH4" s="242">
        <f>IF(ngay30!M5&lt;&gt;"",ngay30!M5,"")</f>
        <v>28.95</v>
      </c>
      <c r="AI4" s="242">
        <f>IF(ngay31!M5&lt;&gt;"",ngay31!M5,"")</f>
        <v>28.7</v>
      </c>
      <c r="AJ4" s="128">
        <f t="shared" si="0"/>
        <v>30.018548387096779</v>
      </c>
      <c r="AK4" s="127">
        <f t="shared" si="1"/>
        <v>27.625</v>
      </c>
      <c r="AL4" s="128">
        <f>IF(COUNT(E4:AI4)=0,"",INDEX(E2:AI4,1,MATCH(MIN(E4:AI4),E4:AI4,0)))</f>
        <v>19</v>
      </c>
      <c r="AM4" s="127">
        <f t="shared" si="2"/>
        <v>32.075000000000003</v>
      </c>
      <c r="AN4" s="129">
        <f>IF(COUNT(E4:AK4)=0,"",INDEX(E2:AK4,1,MATCH(MAX(E4:AK4),E4:AK4,0)))</f>
        <v>1</v>
      </c>
    </row>
    <row r="5" spans="1:40">
      <c r="A5" s="39">
        <v>3</v>
      </c>
      <c r="B5" s="487"/>
      <c r="C5" s="30" t="s">
        <v>176</v>
      </c>
      <c r="D5" s="42" t="s">
        <v>171</v>
      </c>
      <c r="E5" s="272">
        <f>IF(ngay1!M6&lt;&gt;"",ngay1!M6,"")</f>
        <v>33.1</v>
      </c>
      <c r="F5" s="242">
        <f>IF(ngay2!M6&lt;&gt;"",ngay2!M6,"")</f>
        <v>32.25</v>
      </c>
      <c r="G5" s="242">
        <f>IF(ngay3!M6&lt;&gt;"",ngay3!M6,"")</f>
        <v>31.975000000000001</v>
      </c>
      <c r="H5" s="272">
        <f>IF(ngay4!M6&lt;&gt;"",ngay4!M6,"")</f>
        <v>31.175000000000001</v>
      </c>
      <c r="I5" s="272">
        <f>IF(ngay5!M6&lt;&gt;"",ngay5!M6,"")</f>
        <v>30.875</v>
      </c>
      <c r="J5" s="272">
        <f>IF(ngay6!M6&lt;&gt;"",ngay6!M6,"")</f>
        <v>31.074999999999996</v>
      </c>
      <c r="K5" s="272">
        <f>IF(ngay7!M6&lt;&gt;"",ngay7!M6,"")</f>
        <v>30.800000000000004</v>
      </c>
      <c r="L5" s="272">
        <f>IF(ngay8!M6&lt;&gt;"",ngay8!M6,"")</f>
        <v>30.05</v>
      </c>
      <c r="M5" s="268">
        <f>IF(ngay9!M6&lt;&gt;"",ngay9!M6,"")</f>
        <v>29.825000000000003</v>
      </c>
      <c r="N5" s="242">
        <f>IF(ngay10!M6&lt;&gt;"",ngay10!M6,"")</f>
        <v>30.1</v>
      </c>
      <c r="O5" s="242">
        <f>IF(ngay11!M6&lt;&gt;"",ngay11!M6,"")</f>
        <v>31.175000000000001</v>
      </c>
      <c r="P5" s="242">
        <f>IF(ngay12!M6&lt;&gt;"",ngay12!M6,"")</f>
        <v>31.424999999999997</v>
      </c>
      <c r="Q5" s="242">
        <f>IF(ngay13!M6&lt;&gt;"",ngay13!M6,"")</f>
        <v>31.749999999999996</v>
      </c>
      <c r="R5" s="242">
        <f>IF(ngay14!M6&lt;&gt;"",ngay14!M6,"")</f>
        <v>31.25</v>
      </c>
      <c r="S5" s="242">
        <f>IF(ngay15!M6&lt;&gt;"",ngay15!M6,"")</f>
        <v>30.799999999999997</v>
      </c>
      <c r="T5" s="242">
        <f>IF(ngay16!M6&lt;&gt;"",ngay16!M6,"")</f>
        <v>31.25</v>
      </c>
      <c r="U5" s="242">
        <f>IF(ngay17!M6&lt;&gt;"",ngay17!M6,"")</f>
        <v>32.9</v>
      </c>
      <c r="V5" s="242">
        <f>IF(ngay18!M6&lt;&gt;"",ngay18!M6,"")</f>
        <v>32.225000000000001</v>
      </c>
      <c r="W5" s="242">
        <f>IF(ngay19!M6&lt;&gt;"",ngay19!M6,"")</f>
        <v>28.700000000000003</v>
      </c>
      <c r="X5" s="242">
        <f>IF(ngay20!M6&lt;&gt;"",ngay20!M6,"")</f>
        <v>28.425000000000001</v>
      </c>
      <c r="Y5" s="242">
        <f>IF(ngay21!M6&lt;&gt;"",ngay21!M6,"")</f>
        <v>29.574999999999999</v>
      </c>
      <c r="Z5" s="242">
        <f>IF(ngay22!M6&lt;&gt;"",ngay22!M6,"")</f>
        <v>29.650000000000002</v>
      </c>
      <c r="AA5" s="242">
        <f>IF(ngay23!M6&lt;&gt;"",ngay23!M6,"")</f>
        <v>31</v>
      </c>
      <c r="AB5" s="242">
        <f>IF(ngay24!M6&lt;&gt;"",ngay24!M6,"")</f>
        <v>31.150000000000002</v>
      </c>
      <c r="AC5" s="242">
        <f>IF(ngay25!M6&lt;&gt;"",ngay25!M6,"")</f>
        <v>31.274999999999999</v>
      </c>
      <c r="AD5" s="242">
        <f>IF(ngay26!M6&lt;&gt;"",ngay26!M6,"")</f>
        <v>31.299999999999997</v>
      </c>
      <c r="AE5" s="242">
        <f>IF(ngay27!M6&lt;&gt;"",ngay27!M6,"")</f>
        <v>32.049999999999997</v>
      </c>
      <c r="AF5" s="242">
        <f>IF(ngay28!M6&lt;&gt;"",ngay28!M6,"")</f>
        <v>31.074999999999996</v>
      </c>
      <c r="AG5" s="242">
        <f>IF(ngay29!M6&lt;&gt;"",ngay29!M6,"")</f>
        <v>30.224999999999998</v>
      </c>
      <c r="AH5" s="242">
        <f>IF(ngay30!M6&lt;&gt;"",ngay30!M6,"")</f>
        <v>30.6</v>
      </c>
      <c r="AI5" s="242">
        <f>IF(ngay31!M6&lt;&gt;"",ngay31!M6,"")</f>
        <v>30.125</v>
      </c>
      <c r="AJ5" s="128">
        <f t="shared" si="0"/>
        <v>30.940322580645166</v>
      </c>
      <c r="AK5" s="127">
        <f t="shared" si="1"/>
        <v>28.425000000000001</v>
      </c>
      <c r="AL5" s="128">
        <f>IF(COUNT(E5:AI5)=0,"",INDEX(E2:AI5,1,MATCH(MIN(E5:AI5),E5:AI5,0)))</f>
        <v>20</v>
      </c>
      <c r="AM5" s="127">
        <f t="shared" si="2"/>
        <v>33.1</v>
      </c>
      <c r="AN5" s="129">
        <f>IF(COUNT(E5:AK5)=0,"",INDEX(E2:AK5,1,MATCH(MAX(E5:AK5),E5:AK5,0)))</f>
        <v>1</v>
      </c>
    </row>
    <row r="6" spans="1:40">
      <c r="A6" s="28">
        <v>4</v>
      </c>
      <c r="B6" s="487"/>
      <c r="C6" s="30" t="s">
        <v>150</v>
      </c>
      <c r="D6" s="42" t="s">
        <v>130</v>
      </c>
      <c r="E6" s="272">
        <f>IF(ngay1!M7&lt;&gt;"",ngay1!M7,"")</f>
        <v>31.9</v>
      </c>
      <c r="F6" s="242">
        <f>IF(ngay2!M7&lt;&gt;"",ngay2!M7,"")</f>
        <v>31.125</v>
      </c>
      <c r="G6" s="242">
        <f>IF(ngay3!M7&lt;&gt;"",ngay3!M7,"")</f>
        <v>30.05</v>
      </c>
      <c r="H6" s="272">
        <f>IF(ngay4!M7&lt;&gt;"",ngay4!M7,"")</f>
        <v>30.224999999999998</v>
      </c>
      <c r="I6" s="272">
        <f>IF(ngay5!M7&lt;&gt;"",ngay5!M7,"")</f>
        <v>30.1</v>
      </c>
      <c r="J6" s="272">
        <f>IF(ngay6!M7&lt;&gt;"",ngay6!M7,"")</f>
        <v>30.4</v>
      </c>
      <c r="K6" s="272">
        <f>IF(ngay7!M7&lt;&gt;"",ngay7!M7,"")</f>
        <v>31.324999999999999</v>
      </c>
      <c r="L6" s="272">
        <f>IF(ngay8!M7&lt;&gt;"",ngay8!M7,"")</f>
        <v>30.85</v>
      </c>
      <c r="M6" s="268">
        <f>IF(ngay9!M7&lt;&gt;"",ngay9!M7,"")</f>
        <v>27</v>
      </c>
      <c r="N6" s="242">
        <f>IF(ngay10!M7&lt;&gt;"",ngay10!M7,"")</f>
        <v>29.074999999999996</v>
      </c>
      <c r="O6" s="242">
        <f>IF(ngay11!M7&lt;&gt;"",ngay11!M7,"")</f>
        <v>29.874999999999996</v>
      </c>
      <c r="P6" s="242">
        <f>IF(ngay12!M7&lt;&gt;"",ngay12!M7,"")</f>
        <v>30.625</v>
      </c>
      <c r="Q6" s="242">
        <f>IF(ngay13!M7&lt;&gt;"",ngay13!M7,"")</f>
        <v>30.9</v>
      </c>
      <c r="R6" s="242">
        <f>IF(ngay14!M7&lt;&gt;"",ngay14!M7,"")</f>
        <v>29.2</v>
      </c>
      <c r="S6" s="242">
        <f>IF(ngay15!M7&lt;&gt;"",ngay15!M7,"")</f>
        <v>28.650000000000002</v>
      </c>
      <c r="T6" s="242">
        <f>IF(ngay16!M7&lt;&gt;"",ngay16!M7,"")</f>
        <v>30.725000000000001</v>
      </c>
      <c r="U6" s="242">
        <f>IF(ngay17!M7&lt;&gt;"",ngay17!M7,"")</f>
        <v>31.325000000000003</v>
      </c>
      <c r="V6" s="242">
        <f>IF(ngay18!M7&lt;&gt;"",ngay18!M7,"")</f>
        <v>30.6</v>
      </c>
      <c r="W6" s="242">
        <f>IF(ngay19!M7&lt;&gt;"",ngay19!M7,"")</f>
        <v>28.424999999999997</v>
      </c>
      <c r="X6" s="242">
        <f>IF(ngay20!M7&lt;&gt;"",ngay20!M7,"")</f>
        <v>27.799999999999997</v>
      </c>
      <c r="Y6" s="242">
        <f>IF(ngay21!M7&lt;&gt;"",ngay21!M7,"")</f>
        <v>28.15</v>
      </c>
      <c r="Z6" s="242">
        <f>IF(ngay22!M7&lt;&gt;"",ngay22!M7,"")</f>
        <v>28.900000000000002</v>
      </c>
      <c r="AA6" s="242">
        <f>IF(ngay23!M7&lt;&gt;"",ngay23!M7,"")</f>
        <v>29.3</v>
      </c>
      <c r="AB6" s="242">
        <f>IF(ngay24!M7&lt;&gt;"",ngay24!M7,"")</f>
        <v>29.524999999999999</v>
      </c>
      <c r="AC6" s="242">
        <f>IF(ngay25!M7&lt;&gt;"",ngay25!M7,"")</f>
        <v>29.7</v>
      </c>
      <c r="AD6" s="242">
        <f>IF(ngay26!M7&lt;&gt;"",ngay26!M7,"")</f>
        <v>30.25</v>
      </c>
      <c r="AE6" s="242">
        <f>IF(ngay27!M7&lt;&gt;"",ngay27!M7,"")</f>
        <v>31.25</v>
      </c>
      <c r="AF6" s="242">
        <f>IF(ngay28!M7&lt;&gt;"",ngay28!M7,"")</f>
        <v>28.024999999999999</v>
      </c>
      <c r="AG6" s="242">
        <f>IF(ngay29!M7&lt;&gt;"",ngay29!M7,"")</f>
        <v>29</v>
      </c>
      <c r="AH6" s="242">
        <f>IF(ngay30!M7&lt;&gt;"",ngay30!M7,"")</f>
        <v>28.674999999999997</v>
      </c>
      <c r="AI6" s="242">
        <f>IF(ngay31!M7&lt;&gt;"",ngay31!M7,"")</f>
        <v>28.45</v>
      </c>
      <c r="AJ6" s="128">
        <f t="shared" si="0"/>
        <v>29.722580645161287</v>
      </c>
      <c r="AK6" s="127">
        <f t="shared" si="1"/>
        <v>27</v>
      </c>
      <c r="AL6" s="128">
        <f>IF(COUNT(E6:AI6)=0,"",INDEX(E2:AI6,1,MATCH(MIN(E6:AI6),E6:AI6,0)))</f>
        <v>9</v>
      </c>
      <c r="AM6" s="127">
        <f t="shared" si="2"/>
        <v>31.9</v>
      </c>
      <c r="AN6" s="129">
        <f>IF(COUNT(E6:AK6)=0,"",INDEX(E2:AK6,1,MATCH(MAX(E6:AK6),E6:AK6,0)))</f>
        <v>1</v>
      </c>
    </row>
    <row r="7" spans="1:40">
      <c r="A7" s="39">
        <v>5</v>
      </c>
      <c r="B7" s="487"/>
      <c r="C7" s="30" t="s">
        <v>125</v>
      </c>
      <c r="D7" s="42" t="s">
        <v>115</v>
      </c>
      <c r="E7" s="272">
        <f>IF(ngay1!M8&lt;&gt;"",ngay1!M8,"")</f>
        <v>32.587499999999999</v>
      </c>
      <c r="F7" s="242">
        <f>IF(ngay2!M8&lt;&gt;"",ngay2!M8,"")</f>
        <v>32.475000000000001</v>
      </c>
      <c r="G7" s="242">
        <f>IF(ngay3!M8&lt;&gt;"",ngay3!M8,"")</f>
        <v>31.8</v>
      </c>
      <c r="H7" s="272">
        <f>IF(ngay4!M8&lt;&gt;"",ngay4!M8,"")</f>
        <v>30.650000000000002</v>
      </c>
      <c r="I7" s="272">
        <f>IF(ngay5!M8&lt;&gt;"",ngay5!M8,"")</f>
        <v>30.925000000000001</v>
      </c>
      <c r="J7" s="272">
        <f>IF(ngay6!M8&lt;&gt;"",ngay6!M8,"")</f>
        <v>31.214285714285715</v>
      </c>
      <c r="K7" s="272">
        <f>IF(ngay7!M8&lt;&gt;"",ngay7!M8,"")</f>
        <v>31.225000000000005</v>
      </c>
      <c r="L7" s="272">
        <f>IF(ngay8!M8&lt;&gt;"",ngay8!M8,"")</f>
        <v>30.924999999999997</v>
      </c>
      <c r="M7" s="268">
        <f>IF(ngay9!M8&lt;&gt;"",ngay9!M8,"")</f>
        <v>29.437500000000004</v>
      </c>
      <c r="N7" s="242">
        <f>IF(ngay10!M8&lt;&gt;"",ngay10!M8,"")</f>
        <v>29.612500000000001</v>
      </c>
      <c r="O7" s="242">
        <f>IF(ngay11!M8&lt;&gt;"",ngay11!M8,"")</f>
        <v>31.262500000000003</v>
      </c>
      <c r="P7" s="242">
        <f>IF(ngay12!M8&lt;&gt;"",ngay12!M8,"")</f>
        <v>31.462500000000002</v>
      </c>
      <c r="Q7" s="242">
        <f>IF(ngay13!M8&lt;&gt;"",ngay13!M8,"")</f>
        <v>31.262499999999996</v>
      </c>
      <c r="R7" s="242">
        <f>IF(ngay14!M8&lt;&gt;"",ngay14!M8,"")</f>
        <v>31.312499999999996</v>
      </c>
      <c r="S7" s="242">
        <f>IF(ngay15!M8&lt;&gt;"",ngay15!M8,"")</f>
        <v>30.571428571428573</v>
      </c>
      <c r="T7" s="242">
        <f>IF(ngay16!M8&lt;&gt;"",ngay16!M8,"")</f>
        <v>31.037500000000001</v>
      </c>
      <c r="U7" s="242">
        <f>IF(ngay17!M8&lt;&gt;"",ngay17!M8,"")</f>
        <v>32.4375</v>
      </c>
      <c r="V7" s="242">
        <f>IF(ngay18!M8&lt;&gt;"",ngay18!M8,"")</f>
        <v>32.050000000000004</v>
      </c>
      <c r="W7" s="242">
        <f>IF(ngay19!M8&lt;&gt;"",ngay19!M8,"")</f>
        <v>28.174999999999997</v>
      </c>
      <c r="X7" s="242">
        <f>IF(ngay20!M8&lt;&gt;"",ngay20!M8,"")</f>
        <v>28.287500000000001</v>
      </c>
      <c r="Y7" s="242">
        <f>IF(ngay21!M8&lt;&gt;"",ngay21!M8,"")</f>
        <v>29.012499999999999</v>
      </c>
      <c r="Z7" s="242">
        <f>IF(ngay22!M8&lt;&gt;"",ngay22!M8,"")</f>
        <v>29.387500000000003</v>
      </c>
      <c r="AA7" s="242">
        <f>IF(ngay23!M8&lt;&gt;"",ngay23!M8,"")</f>
        <v>30.462500000000002</v>
      </c>
      <c r="AB7" s="242">
        <f>IF(ngay24!M8&lt;&gt;"",ngay24!M8,"")</f>
        <v>30.487499999999997</v>
      </c>
      <c r="AC7" s="242">
        <f>IF(ngay25!M8&lt;&gt;"",ngay25!M8,"")</f>
        <v>30.587499999999999</v>
      </c>
      <c r="AD7" s="242">
        <f>IF(ngay26!M8&lt;&gt;"",ngay26!M8,"")</f>
        <v>30.5625</v>
      </c>
      <c r="AE7" s="242">
        <f>IF(ngay27!M8&lt;&gt;"",ngay27!M8,"")</f>
        <v>31.587499999999999</v>
      </c>
      <c r="AF7" s="242">
        <f>IF(ngay28!M8&lt;&gt;"",ngay28!M8,"")</f>
        <v>29.712500000000002</v>
      </c>
      <c r="AG7" s="242">
        <f>IF(ngay29!M8&lt;&gt;"",ngay29!M8,"")</f>
        <v>29.4375</v>
      </c>
      <c r="AH7" s="242">
        <f>IF(ngay30!M8&lt;&gt;"",ngay30!M8,"")</f>
        <v>30.0625</v>
      </c>
      <c r="AI7" s="242">
        <f>IF(ngay31!M8&lt;&gt;"",ngay31!M8,"")</f>
        <v>29.487499999999997</v>
      </c>
      <c r="AJ7" s="128">
        <f t="shared" si="0"/>
        <v>30.628974654377874</v>
      </c>
      <c r="AK7" s="127">
        <f t="shared" si="1"/>
        <v>28.174999999999997</v>
      </c>
      <c r="AL7" s="128">
        <f>IF(COUNT(E7:AI7)=0,"",INDEX(E2:AI7,1,MATCH(MIN(E7:AI7),E7:AI7,0)))</f>
        <v>19</v>
      </c>
      <c r="AM7" s="127">
        <f t="shared" si="2"/>
        <v>32.587499999999999</v>
      </c>
      <c r="AN7" s="129">
        <f>IF(COUNT(E7:AK7)=0,"",INDEX(E2:AK7,1,MATCH(MAX(E7:AK7),E7:AK7,0)))</f>
        <v>1</v>
      </c>
    </row>
    <row r="8" spans="1:40">
      <c r="A8" s="28">
        <v>6</v>
      </c>
      <c r="B8" s="487"/>
      <c r="C8" s="35" t="s">
        <v>179</v>
      </c>
      <c r="D8" s="42" t="s">
        <v>177</v>
      </c>
      <c r="E8" s="272">
        <f>IF(ngay1!M9&lt;&gt;"",ngay1!M9,"")</f>
        <v>32.450000000000003</v>
      </c>
      <c r="F8" s="242">
        <f>IF(ngay2!M9&lt;&gt;"",ngay2!M9,"")</f>
        <v>32.475000000000001</v>
      </c>
      <c r="G8" s="242">
        <f>IF(ngay3!M9&lt;&gt;"",ngay3!M9,"")</f>
        <v>31.999999999999996</v>
      </c>
      <c r="H8" s="272">
        <f>IF(ngay4!M9&lt;&gt;"",ngay4!M9,"")</f>
        <v>30.524999999999999</v>
      </c>
      <c r="I8" s="272">
        <f>IF(ngay5!M9&lt;&gt;"",ngay5!M9,"")</f>
        <v>30.25</v>
      </c>
      <c r="J8" s="272">
        <f>IF(ngay6!M9&lt;&gt;"",ngay6!M9,"")</f>
        <v>30.974999999999998</v>
      </c>
      <c r="K8" s="272">
        <f>IF(ngay7!M9&lt;&gt;"",ngay7!M9,"")</f>
        <v>31.475000000000001</v>
      </c>
      <c r="L8" s="272">
        <f>IF(ngay8!M9&lt;&gt;"",ngay8!M9,"")</f>
        <v>31.524999999999999</v>
      </c>
      <c r="M8" s="268">
        <f>IF(ngay9!M9&lt;&gt;"",ngay9!M9,"")</f>
        <v>28.424999999999997</v>
      </c>
      <c r="N8" s="242">
        <f>IF(ngay10!M9&lt;&gt;"",ngay10!M9,"")</f>
        <v>29.65</v>
      </c>
      <c r="O8" s="242">
        <f>IF(ngay11!M9&lt;&gt;"",ngay11!M9,"")</f>
        <v>29.574999999999999</v>
      </c>
      <c r="P8" s="242">
        <f>IF(ngay12!M9&lt;&gt;"",ngay12!M9,"")</f>
        <v>30.450000000000003</v>
      </c>
      <c r="Q8" s="242">
        <f>IF(ngay13!M9&lt;&gt;"",ngay13!M9,"")</f>
        <v>30.65</v>
      </c>
      <c r="R8" s="242">
        <f>IF(ngay14!M9&lt;&gt;"",ngay14!M9,"")</f>
        <v>29.65</v>
      </c>
      <c r="S8" s="242">
        <f>IF(ngay15!M9&lt;&gt;"",ngay15!M9,"")</f>
        <v>28.574999999999999</v>
      </c>
      <c r="T8" s="242">
        <f>IF(ngay16!M9&lt;&gt;"",ngay16!M9,"")</f>
        <v>29.7</v>
      </c>
      <c r="U8" s="242">
        <f>IF(ngay17!M9&lt;&gt;"",ngay17!M9,"")</f>
        <v>30.824999999999996</v>
      </c>
      <c r="V8" s="242">
        <f>IF(ngay18!M9&lt;&gt;"",ngay18!M9,"")</f>
        <v>30.549999999999997</v>
      </c>
      <c r="W8" s="242">
        <f>IF(ngay19!M9&lt;&gt;"",ngay19!M9,"")</f>
        <v>27.375</v>
      </c>
      <c r="X8" s="242">
        <f>IF(ngay20!M9&lt;&gt;"",ngay20!M9,"")</f>
        <v>27.825000000000003</v>
      </c>
      <c r="Y8" s="242">
        <f>IF(ngay21!M9&lt;&gt;"",ngay21!M9,"")</f>
        <v>28.85</v>
      </c>
      <c r="Z8" s="242">
        <f>IF(ngay22!M9&lt;&gt;"",ngay22!M9,"")</f>
        <v>29.274999999999999</v>
      </c>
      <c r="AA8" s="242">
        <f>IF(ngay23!M9&lt;&gt;"",ngay23!M9,"")</f>
        <v>29.700000000000003</v>
      </c>
      <c r="AB8" s="242">
        <f>IF(ngay24!M9&lt;&gt;"",ngay24!M9,"")</f>
        <v>29.75</v>
      </c>
      <c r="AC8" s="242">
        <f>IF(ngay25!M9&lt;&gt;"",ngay25!M9,"")</f>
        <v>29.875</v>
      </c>
      <c r="AD8" s="242">
        <f>IF(ngay26!M9&lt;&gt;"",ngay26!M9,"")</f>
        <v>30.575000000000003</v>
      </c>
      <c r="AE8" s="242">
        <f>IF(ngay27!M9&lt;&gt;"",ngay27!M9,"")</f>
        <v>30.9</v>
      </c>
      <c r="AF8" s="242">
        <f>IF(ngay28!M9&lt;&gt;"",ngay28!M9,"")</f>
        <v>29.524999999999999</v>
      </c>
      <c r="AG8" s="242">
        <f>IF(ngay29!M9&lt;&gt;"",ngay29!M9,"")</f>
        <v>29.274999999999999</v>
      </c>
      <c r="AH8" s="242">
        <f>IF(ngay30!M9&lt;&gt;"",ngay30!M9,"")</f>
        <v>29.35</v>
      </c>
      <c r="AI8" s="242">
        <f>IF(ngay31!M9&lt;&gt;"",ngay31!M9,"")</f>
        <v>29.25</v>
      </c>
      <c r="AJ8" s="128">
        <f t="shared" si="0"/>
        <v>30.04032258064516</v>
      </c>
      <c r="AK8" s="127">
        <f t="shared" si="1"/>
        <v>27.375</v>
      </c>
      <c r="AL8" s="128">
        <f>IF(COUNT(E8:AI8)=0,"",INDEX(E2:AI8,1,MATCH(MIN(E8:AI8),E8:AI8,0)))</f>
        <v>19</v>
      </c>
      <c r="AM8" s="127">
        <f t="shared" si="2"/>
        <v>32.475000000000001</v>
      </c>
      <c r="AN8" s="129">
        <f>IF(COUNT(E8:AK8)=0,"",INDEX(E2:AK8,1,MATCH(MAX(E8:AK8),E8:AK8,0)))</f>
        <v>2</v>
      </c>
    </row>
    <row r="9" spans="1:40">
      <c r="A9" s="39">
        <v>7</v>
      </c>
      <c r="B9" s="490"/>
      <c r="C9" s="30" t="s">
        <v>148</v>
      </c>
      <c r="D9" s="42" t="s">
        <v>97</v>
      </c>
      <c r="E9" s="272">
        <f>IF(ngay1!M10&lt;&gt;"",ngay1!M10,"")</f>
        <v>33.200000000000003</v>
      </c>
      <c r="F9" s="242">
        <f>IF(ngay2!M10&lt;&gt;"",ngay2!M10,"")</f>
        <v>33.25</v>
      </c>
      <c r="G9" s="242">
        <f>IF(ngay3!M10&lt;&gt;"",ngay3!M10,"")</f>
        <v>33.25</v>
      </c>
      <c r="H9" s="272">
        <f>IF(ngay4!M10&lt;&gt;"",ngay4!M10,"")</f>
        <v>32.274999999999999</v>
      </c>
      <c r="I9" s="272">
        <f>IF(ngay5!M10&lt;&gt;"",ngay5!M10,"")</f>
        <v>30.774999999999999</v>
      </c>
      <c r="J9" s="272">
        <f>IF(ngay6!M10&lt;&gt;"",ngay6!M10,"")</f>
        <v>30.974999999999998</v>
      </c>
      <c r="K9" s="272">
        <f>IF(ngay7!M10&lt;&gt;"",ngay7!M10,"")</f>
        <v>30.799999999999997</v>
      </c>
      <c r="L9" s="272">
        <f>IF(ngay8!M10&lt;&gt;"",ngay8!M10,"")</f>
        <v>30.6</v>
      </c>
      <c r="M9" s="268">
        <f>IF(ngay9!M10&lt;&gt;"",ngay9!M10,"")</f>
        <v>29.425000000000001</v>
      </c>
      <c r="N9" s="242">
        <f>IF(ngay10!M10&lt;&gt;"",ngay10!M10,"")</f>
        <v>29.924999999999997</v>
      </c>
      <c r="O9" s="242">
        <f>IF(ngay11!M10&lt;&gt;"",ngay11!M10,"")</f>
        <v>31.174999999999997</v>
      </c>
      <c r="P9" s="242">
        <f>IF(ngay12!M10&lt;&gt;"",ngay12!M10,"")</f>
        <v>31.95</v>
      </c>
      <c r="Q9" s="242">
        <f>IF(ngay13!M10&lt;&gt;"",ngay13!M10,"")</f>
        <v>32.075000000000003</v>
      </c>
      <c r="R9" s="242">
        <f>IF(ngay14!M10&lt;&gt;"",ngay14!M10,"")</f>
        <v>31.3</v>
      </c>
      <c r="S9" s="242">
        <f>IF(ngay15!M10&lt;&gt;"",ngay15!M10,"")</f>
        <v>30.549999999999997</v>
      </c>
      <c r="T9" s="242">
        <f>IF(ngay16!M10&lt;&gt;"",ngay16!M10,"")</f>
        <v>30.975000000000001</v>
      </c>
      <c r="U9" s="242">
        <f>IF(ngay17!M10&lt;&gt;"",ngay17!M10,"")</f>
        <v>32.5</v>
      </c>
      <c r="V9" s="242">
        <f>IF(ngay18!M10&lt;&gt;"",ngay18!M10,"")</f>
        <v>32.450000000000003</v>
      </c>
      <c r="W9" s="242">
        <f>IF(ngay19!M10&lt;&gt;"",ngay19!M10,"")</f>
        <v>28.975000000000001</v>
      </c>
      <c r="X9" s="242">
        <f>IF(ngay20!M10&lt;&gt;"",ngay20!M10,"")</f>
        <v>28.45</v>
      </c>
      <c r="Y9" s="242">
        <f>IF(ngay21!M10&lt;&gt;"",ngay21!M10,"")</f>
        <v>29.6</v>
      </c>
      <c r="Z9" s="242">
        <f>IF(ngay22!M10&lt;&gt;"",ngay22!M10,"")</f>
        <v>29.5</v>
      </c>
      <c r="AA9" s="242">
        <f>IF(ngay23!M10&lt;&gt;"",ngay23!M10,"")</f>
        <v>30.375</v>
      </c>
      <c r="AB9" s="242">
        <f>IF(ngay24!M10&lt;&gt;"",ngay24!M10,"")</f>
        <v>30.625</v>
      </c>
      <c r="AC9" s="242">
        <f>IF(ngay25!M10&lt;&gt;"",ngay25!M10,"")</f>
        <v>30.65</v>
      </c>
      <c r="AD9" s="242">
        <f>IF(ngay26!M10&lt;&gt;"",ngay26!M10,"")</f>
        <v>30.55</v>
      </c>
      <c r="AE9" s="242">
        <f>IF(ngay27!M10&lt;&gt;"",ngay27!M10,"")</f>
        <v>31.6</v>
      </c>
      <c r="AF9" s="242">
        <f>IF(ngay28!M10&lt;&gt;"",ngay28!M10,"")</f>
        <v>31.375</v>
      </c>
      <c r="AG9" s="242">
        <f>IF(ngay29!M10&lt;&gt;"",ngay29!M10,"")</f>
        <v>30.099999999999998</v>
      </c>
      <c r="AH9" s="242">
        <f>IF(ngay30!M10&lt;&gt;"",ngay30!M10,"")</f>
        <v>30.224999999999998</v>
      </c>
      <c r="AI9" s="242">
        <f>IF(ngay31!M10&lt;&gt;"",ngay31!M10,"")</f>
        <v>30.1</v>
      </c>
      <c r="AJ9" s="128">
        <f t="shared" si="0"/>
        <v>30.954032258064522</v>
      </c>
      <c r="AK9" s="127">
        <f t="shared" si="1"/>
        <v>28.45</v>
      </c>
      <c r="AL9" s="128">
        <f>IF(COUNT(E9:AI9)=0,"",INDEX(E2:AI9,1,MATCH(MIN(E9:AI9),E9:AI9,0)))</f>
        <v>20</v>
      </c>
      <c r="AM9" s="127">
        <f t="shared" si="2"/>
        <v>33.25</v>
      </c>
      <c r="AN9" s="129">
        <f>IF(COUNT(E9:AK9)=0,"",INDEX(E2:AK9,1,MATCH(MAX(E9:AK9),E9:AK9,0)))</f>
        <v>2</v>
      </c>
    </row>
    <row r="10" spans="1:40">
      <c r="A10" s="28">
        <v>8</v>
      </c>
      <c r="B10" s="259"/>
      <c r="C10" s="30" t="s">
        <v>205</v>
      </c>
      <c r="D10" s="42" t="s">
        <v>206</v>
      </c>
      <c r="E10" s="272">
        <f>IF(ngay1!M11&lt;&gt;"",ngay1!M11,"")</f>
        <v>32.799999999999997</v>
      </c>
      <c r="F10" s="242">
        <f>IF(ngay2!M11&lt;&gt;"",ngay2!M11,"")</f>
        <v>32.375</v>
      </c>
      <c r="G10" s="242">
        <f>IF(ngay3!M11&lt;&gt;"",ngay3!M11,"")</f>
        <v>32.225000000000001</v>
      </c>
      <c r="H10" s="272">
        <f>IF(ngay4!M11&lt;&gt;"",ngay4!M11,"")</f>
        <v>30.625</v>
      </c>
      <c r="I10" s="272">
        <f>IF(ngay5!M11&lt;&gt;"",ngay5!M11,"")</f>
        <v>30.7</v>
      </c>
      <c r="J10" s="272">
        <f>IF(ngay6!M11&lt;&gt;"",ngay6!M11,"")</f>
        <v>30.5</v>
      </c>
      <c r="K10" s="272">
        <f>IF(ngay7!M11&lt;&gt;"",ngay7!M11,"")</f>
        <v>30.675000000000004</v>
      </c>
      <c r="L10" s="272">
        <f>IF(ngay8!M11&lt;&gt;"",ngay8!M11,"")</f>
        <v>30.125</v>
      </c>
      <c r="M10" s="268">
        <f>IF(ngay9!M11&lt;&gt;"",ngay9!M11,"")</f>
        <v>29.55</v>
      </c>
      <c r="N10" s="242">
        <f>IF(ngay10!M11&lt;&gt;"",ngay10!M11,"")</f>
        <v>29.674999999999997</v>
      </c>
      <c r="O10" s="242">
        <f>IF(ngay11!M11&lt;&gt;"",ngay11!M11,"")</f>
        <v>30.974999999999998</v>
      </c>
      <c r="P10" s="242">
        <f>IF(ngay12!M11&lt;&gt;"",ngay12!M11,"")</f>
        <v>31.074999999999996</v>
      </c>
      <c r="Q10" s="242">
        <f>IF(ngay13!M11&lt;&gt;"",ngay13!M11,"")</f>
        <v>31.25</v>
      </c>
      <c r="R10" s="242">
        <f>IF(ngay14!M11&lt;&gt;"",ngay14!M11,"")</f>
        <v>30.75</v>
      </c>
      <c r="S10" s="242">
        <f>IF(ngay15!M11&lt;&gt;"",ngay15!M11,"")</f>
        <v>30.825000000000003</v>
      </c>
      <c r="T10" s="242">
        <f>IF(ngay16!M11&lt;&gt;"",ngay16!M11,"")</f>
        <v>31.524999999999999</v>
      </c>
      <c r="U10" s="242">
        <f>IF(ngay17!M11&lt;&gt;"",ngay17!M11,"")</f>
        <v>32.4</v>
      </c>
      <c r="V10" s="242">
        <f>IF(ngay18!M11&lt;&gt;"",ngay18!M11,"")</f>
        <v>31.4</v>
      </c>
      <c r="W10" s="242">
        <f>IF(ngay19!M11&lt;&gt;"",ngay19!M11,"")</f>
        <v>27.975000000000001</v>
      </c>
      <c r="X10" s="242">
        <f>IF(ngay20!M11&lt;&gt;"",ngay20!M11,"")</f>
        <v>28.274999999999999</v>
      </c>
      <c r="Y10" s="242">
        <f>IF(ngay21!M11&lt;&gt;"",ngay21!M11,"")</f>
        <v>29.150000000000002</v>
      </c>
      <c r="Z10" s="242">
        <f>IF(ngay22!M11&lt;&gt;"",ngay22!M11,"")</f>
        <v>29.75</v>
      </c>
      <c r="AA10" s="242">
        <f>IF(ngay23!M11&lt;&gt;"",ngay23!M11,"")</f>
        <v>30.45</v>
      </c>
      <c r="AB10" s="242">
        <f>IF(ngay24!M11&lt;&gt;"",ngay24!M11,"")</f>
        <v>30.15</v>
      </c>
      <c r="AC10" s="242">
        <f>IF(ngay25!M11&lt;&gt;"",ngay25!M11,"")</f>
        <v>30.325000000000003</v>
      </c>
      <c r="AD10" s="242">
        <f>IF(ngay26!M11&lt;&gt;"",ngay26!M11,"")</f>
        <v>30.599999999999998</v>
      </c>
      <c r="AE10" s="242">
        <f>IF(ngay27!M11&lt;&gt;"",ngay27!M11,"")</f>
        <v>31.549999999999997</v>
      </c>
      <c r="AF10" s="242">
        <f>IF(ngay28!M11&lt;&gt;"",ngay28!M11,"")</f>
        <v>30.549999999999997</v>
      </c>
      <c r="AG10" s="242">
        <f>IF(ngay29!M11&lt;&gt;"",ngay29!M11,"")</f>
        <v>30.274999999999999</v>
      </c>
      <c r="AH10" s="242">
        <f>IF(ngay30!M11&lt;&gt;"",ngay30!M11,"")</f>
        <v>30.15</v>
      </c>
      <c r="AI10" s="242">
        <f>IF(ngay31!M11&lt;&gt;"",ngay31!M11,"")</f>
        <v>28.074999999999999</v>
      </c>
      <c r="AJ10" s="128">
        <f t="shared" ref="AJ10" si="3">IF(COUNT(E10:AI10)=0,"",AVERAGE(E10:AI10))</f>
        <v>30.539516129032254</v>
      </c>
      <c r="AK10" s="127">
        <f t="shared" ref="AK10" si="4">IF(COUNT(E10:AI10)=0,"",MIN(E10:AI10))</f>
        <v>27.975000000000001</v>
      </c>
      <c r="AL10" s="128">
        <f>IF(COUNT(E10:AI10)=0,"",INDEX(E3:AI10,1,MATCH(MIN(E10:AI10),E10:AI10,0)))</f>
        <v>27.225000000000001</v>
      </c>
      <c r="AM10" s="127">
        <f t="shared" ref="AM10" si="5">IF(COUNT(E10:AI10)=0,"",MAX(E10:AI10))</f>
        <v>32.799999999999997</v>
      </c>
      <c r="AN10" s="129">
        <f>IF(COUNT(E10:AK10)=0,"",INDEX(E3:AK10,1,MATCH(MAX(E10:AK10),E10:AK10,0)))</f>
        <v>32.637500000000003</v>
      </c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72">
        <f>IF(ngay1!M12&lt;&gt;"",ngay1!M12,"")</f>
        <v>31.625</v>
      </c>
      <c r="F11" s="242">
        <f>IF(ngay2!M12&lt;&gt;"",ngay2!M12,"")</f>
        <v>31.175000000000004</v>
      </c>
      <c r="G11" s="242">
        <f>IF(ngay3!M12&lt;&gt;"",ngay3!M12,"")</f>
        <v>30.375</v>
      </c>
      <c r="H11" s="272">
        <f>IF(ngay4!M12&lt;&gt;"",ngay4!M12,"")</f>
        <v>29.625</v>
      </c>
      <c r="I11" s="272">
        <f>IF(ngay5!M12&lt;&gt;"",ngay5!M12,"")</f>
        <v>29.224999999999998</v>
      </c>
      <c r="J11" s="272">
        <f>IF(ngay6!M12&lt;&gt;"",ngay6!M12,"")</f>
        <v>30.9</v>
      </c>
      <c r="K11" s="272">
        <f>IF(ngay7!M12&lt;&gt;"",ngay7!M12,"")</f>
        <v>31.224999999999998</v>
      </c>
      <c r="L11" s="272">
        <f>IF(ngay8!M12&lt;&gt;"",ngay8!M12,"")</f>
        <v>30.849999999999998</v>
      </c>
      <c r="M11" s="268">
        <f>IF(ngay9!M12&lt;&gt;"",ngay9!M12,"")</f>
        <v>27.15</v>
      </c>
      <c r="N11" s="242">
        <f>IF(ngay10!M12&lt;&gt;"",ngay10!M12,"")</f>
        <v>27.675000000000001</v>
      </c>
      <c r="O11" s="242">
        <f>IF(ngay11!M12&lt;&gt;"",ngay11!M12,"")</f>
        <v>29.2</v>
      </c>
      <c r="P11" s="242">
        <f>IF(ngay12!M12&lt;&gt;"",ngay12!M12,"")</f>
        <v>29.799999999999997</v>
      </c>
      <c r="Q11" s="242">
        <f>IF(ngay13!M12&lt;&gt;"",ngay13!M12,"")</f>
        <v>30.024999999999999</v>
      </c>
      <c r="R11" s="242">
        <f>IF(ngay14!M12&lt;&gt;"",ngay14!M12,"")</f>
        <v>28.9</v>
      </c>
      <c r="S11" s="242">
        <f>IF(ngay15!M12&lt;&gt;"",ngay15!M12,"")</f>
        <v>28.150000000000002</v>
      </c>
      <c r="T11" s="242">
        <f>IF(ngay16!M12&lt;&gt;"",ngay16!M12,"")</f>
        <v>28.975000000000001</v>
      </c>
      <c r="U11" s="242">
        <f>IF(ngay17!M12&lt;&gt;"",ngay17!M12,"")</f>
        <v>30.25</v>
      </c>
      <c r="V11" s="242">
        <f>IF(ngay18!M12&lt;&gt;"",ngay18!M12,"")</f>
        <v>28.150000000000002</v>
      </c>
      <c r="W11" s="242">
        <f>IF(ngay19!M12&lt;&gt;"",ngay19!M12,"")</f>
        <v>27.174999999999997</v>
      </c>
      <c r="X11" s="242">
        <f>IF(ngay20!M12&lt;&gt;"",ngay20!M12,"")</f>
        <v>27.6</v>
      </c>
      <c r="Y11" s="242">
        <f>IF(ngay21!M12&lt;&gt;"",ngay21!M12,"")</f>
        <v>28.075000000000003</v>
      </c>
      <c r="Z11" s="242">
        <f>IF(ngay22!M12&lt;&gt;"",ngay22!M12,"")</f>
        <v>29.400000000000002</v>
      </c>
      <c r="AA11" s="242">
        <f>IF(ngay23!M12&lt;&gt;"",ngay23!M12,"")</f>
        <v>29.25</v>
      </c>
      <c r="AB11" s="242">
        <f>IF(ngay24!M12&lt;&gt;"",ngay24!M12,"")</f>
        <v>28.975000000000001</v>
      </c>
      <c r="AC11" s="242">
        <f>IF(ngay25!M12&lt;&gt;"",ngay25!M12,"")</f>
        <v>29.25</v>
      </c>
      <c r="AD11" s="242">
        <f>IF(ngay26!M12&lt;&gt;"",ngay26!M12,"")</f>
        <v>29.950000000000003</v>
      </c>
      <c r="AE11" s="242">
        <f>IF(ngay27!M12&lt;&gt;"",ngay27!M12,"")</f>
        <v>29.975000000000001</v>
      </c>
      <c r="AF11" s="242">
        <f>IF(ngay28!M12&lt;&gt;"",ngay28!M12,"")</f>
        <v>28.425000000000001</v>
      </c>
      <c r="AG11" s="242">
        <f>IF(ngay29!M12&lt;&gt;"",ngay29!M12,"")</f>
        <v>28.924999999999997</v>
      </c>
      <c r="AH11" s="242">
        <f>IF(ngay30!M12&lt;&gt;"",ngay30!M12,"")</f>
        <v>28.65</v>
      </c>
      <c r="AI11" s="242">
        <f>IF(ngay31!M12&lt;&gt;"",ngay31!M12,"")</f>
        <v>28.8</v>
      </c>
      <c r="AJ11" s="191">
        <f t="shared" si="0"/>
        <v>29.281451612903222</v>
      </c>
      <c r="AK11" s="190">
        <f t="shared" si="1"/>
        <v>27.15</v>
      </c>
      <c r="AL11" s="191">
        <f>IF(COUNT(E11:AI11)=0,"",INDEX(E2:AI11,1,MATCH(MIN(E11:AI11),E11:AI11,0)))</f>
        <v>9</v>
      </c>
      <c r="AM11" s="190">
        <f t="shared" si="2"/>
        <v>31.625</v>
      </c>
      <c r="AN11" s="192">
        <f>IF(COUNT(E11:AK11)=0,"",INDEX(E2:AK11,1,MATCH(MAX(E11:AK11),E11:AK11,0)))</f>
        <v>1</v>
      </c>
    </row>
    <row r="12" spans="1:40">
      <c r="A12" s="28">
        <v>10</v>
      </c>
      <c r="B12" s="509"/>
      <c r="C12" s="30" t="s">
        <v>152</v>
      </c>
      <c r="D12" s="42" t="s">
        <v>117</v>
      </c>
      <c r="E12" s="272">
        <f>IF(ngay1!M13&lt;&gt;"",ngay1!M13,"")</f>
        <v>31.837499999999999</v>
      </c>
      <c r="F12" s="242">
        <f>IF(ngay2!M13&lt;&gt;"",ngay2!M13,"")</f>
        <v>31.337500000000006</v>
      </c>
      <c r="G12" s="242">
        <f>IF(ngay3!M13&lt;&gt;"",ngay3!M13,"")</f>
        <v>31.037499999999998</v>
      </c>
      <c r="H12" s="272">
        <f>IF(ngay4!M13&lt;&gt;"",ngay4!M13,"")</f>
        <v>30.35</v>
      </c>
      <c r="I12" s="272">
        <f>IF(ngay5!M13&lt;&gt;"",ngay5!M13,"")</f>
        <v>30.112499999999997</v>
      </c>
      <c r="J12" s="272">
        <f>IF(ngay6!M13&lt;&gt;"",ngay6!M13,"")</f>
        <v>31.571428571428573</v>
      </c>
      <c r="K12" s="272">
        <f>IF(ngay7!M13&lt;&gt;"",ngay7!M13,"")</f>
        <v>31.837499999999999</v>
      </c>
      <c r="L12" s="272">
        <f>IF(ngay8!M13&lt;&gt;"",ngay8!M13,"")</f>
        <v>32.174999999999997</v>
      </c>
      <c r="M12" s="268">
        <f>IF(ngay9!M13&lt;&gt;"",ngay9!M13,"")</f>
        <v>31.150000000000002</v>
      </c>
      <c r="N12" s="242">
        <f>IF(ngay10!M13&lt;&gt;"",ngay10!M13,"")</f>
        <v>30.412500000000001</v>
      </c>
      <c r="O12" s="242">
        <f>IF(ngay11!M13&lt;&gt;"",ngay11!M13,"")</f>
        <v>29.612500000000004</v>
      </c>
      <c r="P12" s="242">
        <f>IF(ngay12!M13&lt;&gt;"",ngay12!M13,"")</f>
        <v>28.925000000000001</v>
      </c>
      <c r="Q12" s="242">
        <f>IF(ngay13!M13&lt;&gt;"",ngay13!M13,"")</f>
        <v>27.924999999999997</v>
      </c>
      <c r="R12" s="242">
        <f>IF(ngay14!M13&lt;&gt;"",ngay14!M13,"")</f>
        <v>28.887499999999999</v>
      </c>
      <c r="S12" s="242">
        <f>IF(ngay15!M13&lt;&gt;"",ngay15!M13,"")</f>
        <v>29.814285714285713</v>
      </c>
      <c r="T12" s="242">
        <f>IF(ngay16!M13&lt;&gt;"",ngay16!M13,"")</f>
        <v>28.312499999999993</v>
      </c>
      <c r="U12" s="242">
        <f>IF(ngay17!M13&lt;&gt;"",ngay17!M13,"")</f>
        <v>29.262499999999999</v>
      </c>
      <c r="V12" s="242">
        <f>IF(ngay18!M13&lt;&gt;"",ngay18!M13,"")</f>
        <v>30.925000000000001</v>
      </c>
      <c r="W12" s="242">
        <f>IF(ngay19!M13&lt;&gt;"",ngay19!M13,"")</f>
        <v>29.125</v>
      </c>
      <c r="X12" s="242">
        <f>IF(ngay20!M13&lt;&gt;"",ngay20!M13,"")</f>
        <v>27.962499999999999</v>
      </c>
      <c r="Y12" s="242">
        <f>IF(ngay21!M13&lt;&gt;"",ngay21!M13,"")</f>
        <v>27.012500000000003</v>
      </c>
      <c r="Z12" s="242">
        <f>IF(ngay22!M13&lt;&gt;"",ngay22!M13,"")</f>
        <v>28.725000000000001</v>
      </c>
      <c r="AA12" s="242">
        <f>IF(ngay23!M13&lt;&gt;"",ngay23!M13,"")</f>
        <v>30.437499999999996</v>
      </c>
      <c r="AB12" s="242">
        <f>IF(ngay24!M13&lt;&gt;"",ngay24!M13,"")</f>
        <v>30.574999999999999</v>
      </c>
      <c r="AC12" s="242">
        <f>IF(ngay25!M13&lt;&gt;"",ngay25!M13,"")</f>
        <v>30.737500000000001</v>
      </c>
      <c r="AD12" s="242">
        <f>IF(ngay26!M13&lt;&gt;"",ngay26!M13,"")</f>
        <v>31.05</v>
      </c>
      <c r="AE12" s="242">
        <f>IF(ngay27!M13&lt;&gt;"",ngay27!M13,"")</f>
        <v>31.375</v>
      </c>
      <c r="AF12" s="242">
        <f>IF(ngay28!M13&lt;&gt;"",ngay28!M13,"")</f>
        <v>31.037499999999998</v>
      </c>
      <c r="AG12" s="242">
        <f>IF(ngay29!M13&lt;&gt;"",ngay29!M13,"")</f>
        <v>29.074999999999999</v>
      </c>
      <c r="AH12" s="242">
        <f>IF(ngay30!M13&lt;&gt;"",ngay30!M13,"")</f>
        <v>28.275000000000002</v>
      </c>
      <c r="AI12" s="242">
        <f>IF(ngay31!M13&lt;&gt;"",ngay31!M13,"")</f>
        <v>28.799999999999997</v>
      </c>
      <c r="AJ12" s="128">
        <f t="shared" si="0"/>
        <v>29.989458525345622</v>
      </c>
      <c r="AK12" s="127">
        <f t="shared" si="1"/>
        <v>27.012500000000003</v>
      </c>
      <c r="AL12" s="128">
        <f>IF(COUNT(E12:AI12)=0,"",INDEX(E2:AI12,1,MATCH(MIN(E12:AI12),E12:AI12,0)))</f>
        <v>21</v>
      </c>
      <c r="AM12" s="127">
        <f t="shared" ref="AM12:AM24" si="6">IF(COUNT(E12:AI12)=0,"",MAX(E12:AI12))</f>
        <v>32.174999999999997</v>
      </c>
      <c r="AN12" s="129">
        <f>IF(COUNT(E12:AK12)=0,"",INDEX(E2:AK12,1,MATCH(MAX(E12:AK12),E12:AK12,0)))</f>
        <v>8</v>
      </c>
    </row>
    <row r="13" spans="1:40">
      <c r="A13" s="39">
        <v>11</v>
      </c>
      <c r="B13" s="509"/>
      <c r="C13" s="30" t="s">
        <v>154</v>
      </c>
      <c r="D13" s="42" t="s">
        <v>107</v>
      </c>
      <c r="E13" s="272">
        <f>IF(ngay1!M14&lt;&gt;"",ngay1!M14,"")</f>
        <v>32.474999999999994</v>
      </c>
      <c r="F13" s="242">
        <f>IF(ngay2!M14&lt;&gt;"",ngay2!M14,"")</f>
        <v>32.450000000000003</v>
      </c>
      <c r="G13" s="242">
        <f>IF(ngay3!M14&lt;&gt;"",ngay3!M14,"")</f>
        <v>32.575000000000003</v>
      </c>
      <c r="H13" s="272">
        <f>IF(ngay4!M14&lt;&gt;"",ngay4!M14,"")</f>
        <v>31.099999999999998</v>
      </c>
      <c r="I13" s="272">
        <f>IF(ngay5!M14&lt;&gt;"",ngay5!M14,"")</f>
        <v>30.650000000000002</v>
      </c>
      <c r="J13" s="272">
        <f>IF(ngay6!M14&lt;&gt;"",ngay6!M14,"")</f>
        <v>31.5</v>
      </c>
      <c r="K13" s="272">
        <f>IF(ngay7!M14&lt;&gt;"",ngay7!M14,"")</f>
        <v>32.099999999999994</v>
      </c>
      <c r="L13" s="272">
        <f>IF(ngay8!M14&lt;&gt;"",ngay8!M14,"")</f>
        <v>31.65</v>
      </c>
      <c r="M13" s="268">
        <f>IF(ngay9!M14&lt;&gt;"",ngay9!M14,"")</f>
        <v>29.2</v>
      </c>
      <c r="N13" s="242">
        <f>IF(ngay10!M14&lt;&gt;"",ngay10!M14,"")</f>
        <v>28.775000000000002</v>
      </c>
      <c r="O13" s="242">
        <f>IF(ngay11!M14&lt;&gt;"",ngay11!M14,"")</f>
        <v>29.324999999999999</v>
      </c>
      <c r="P13" s="242">
        <f>IF(ngay12!M14&lt;&gt;"",ngay12!M14,"")</f>
        <v>30.274999999999999</v>
      </c>
      <c r="Q13" s="242">
        <f>IF(ngay13!M14&lt;&gt;"",ngay13!M14,"")</f>
        <v>29.974999999999998</v>
      </c>
      <c r="R13" s="242">
        <f>IF(ngay14!M14&lt;&gt;"",ngay14!M14,"")</f>
        <v>29.425000000000001</v>
      </c>
      <c r="S13" s="242">
        <f>IF(ngay15!M14&lt;&gt;"",ngay15!M14,"")</f>
        <v>28.65</v>
      </c>
      <c r="T13" s="242">
        <f>IF(ngay16!M14&lt;&gt;"",ngay16!M14,"")</f>
        <v>28.35</v>
      </c>
      <c r="U13" s="242">
        <f>IF(ngay17!M14&lt;&gt;"",ngay17!M14,"")</f>
        <v>30.3</v>
      </c>
      <c r="V13" s="242">
        <f>IF(ngay18!M14&lt;&gt;"",ngay18!M14,"")</f>
        <v>29.75</v>
      </c>
      <c r="W13" s="242">
        <f>IF(ngay19!M14&lt;&gt;"",ngay19!M14,"")</f>
        <v>27.65</v>
      </c>
      <c r="X13" s="242">
        <f>IF(ngay20!M14&lt;&gt;"",ngay20!M14,"")</f>
        <v>28.325000000000003</v>
      </c>
      <c r="Y13" s="242">
        <f>IF(ngay21!M14&lt;&gt;"",ngay21!M14,"")</f>
        <v>27.75</v>
      </c>
      <c r="Z13" s="242">
        <f>IF(ngay22!M14&lt;&gt;"",ngay22!M14,"")</f>
        <v>29.25</v>
      </c>
      <c r="AA13" s="242">
        <f>IF(ngay23!M14&lt;&gt;"",ngay23!M14,"")</f>
        <v>29.500000000000004</v>
      </c>
      <c r="AB13" s="242">
        <f>IF(ngay24!M14&lt;&gt;"",ngay24!M14,"")</f>
        <v>29.25</v>
      </c>
      <c r="AC13" s="242">
        <f>IF(ngay25!M14&lt;&gt;"",ngay25!M14,"")</f>
        <v>29.475000000000001</v>
      </c>
      <c r="AD13" s="242">
        <f>IF(ngay26!M14&lt;&gt;"",ngay26!M14,"")</f>
        <v>30.15</v>
      </c>
      <c r="AE13" s="242">
        <f>IF(ngay27!M14&lt;&gt;"",ngay27!M14,"")</f>
        <v>30.225000000000001</v>
      </c>
      <c r="AF13" s="242">
        <f>IF(ngay28!M14&lt;&gt;"",ngay28!M14,"")</f>
        <v>28.400000000000002</v>
      </c>
      <c r="AG13" s="242">
        <f>IF(ngay29!M14&lt;&gt;"",ngay29!M14,"")</f>
        <v>29.049999999999997</v>
      </c>
      <c r="AH13" s="242">
        <f>IF(ngay30!M14&lt;&gt;"",ngay30!M14,"")</f>
        <v>28.1</v>
      </c>
      <c r="AI13" s="242">
        <f>IF(ngay31!M14&lt;&gt;"",ngay31!M14,"")</f>
        <v>29.374999999999996</v>
      </c>
      <c r="AJ13" s="128">
        <f t="shared" ref="AJ13:AJ24" si="7">IF(COUNT(E13:AI13)=0,"",AVERAGE(E13:AI13))</f>
        <v>29.839516129032258</v>
      </c>
      <c r="AK13" s="127">
        <f t="shared" ref="AK13:AK24" si="8">IF(COUNT(E13:AI13)=0,"",MIN(E13:AI13))</f>
        <v>27.65</v>
      </c>
      <c r="AL13" s="128">
        <f>IF(COUNT(E13:AI13)=0,"",INDEX(E2:AI13,1,MATCH(MIN(E13:AI13),E13:AI13,0)))</f>
        <v>19</v>
      </c>
      <c r="AM13" s="127">
        <f t="shared" si="6"/>
        <v>32.575000000000003</v>
      </c>
      <c r="AN13" s="129">
        <f>IF(COUNT(E13:AK13)=0,"",INDEX(E2:AK13,1,MATCH(MAX(E13:AK13),E13:AK13,0)))</f>
        <v>3</v>
      </c>
    </row>
    <row r="14" spans="1:40">
      <c r="A14" s="28">
        <v>12</v>
      </c>
      <c r="B14" s="509"/>
      <c r="C14" s="35" t="s">
        <v>180</v>
      </c>
      <c r="D14" s="42" t="s">
        <v>178</v>
      </c>
      <c r="E14" s="272">
        <f>IF(ngay1!M15&lt;&gt;"",ngay1!M15,"")</f>
        <v>32.524999999999999</v>
      </c>
      <c r="F14" s="242">
        <f>IF(ngay2!M15&lt;&gt;"",ngay2!M15,"")</f>
        <v>32.4</v>
      </c>
      <c r="G14" s="242">
        <f>IF(ngay3!M15&lt;&gt;"",ngay3!M15,"")</f>
        <v>31.75</v>
      </c>
      <c r="H14" s="272">
        <f>IF(ngay4!M15&lt;&gt;"",ngay4!M15,"")</f>
        <v>31.024999999999999</v>
      </c>
      <c r="I14" s="272">
        <f>IF(ngay5!M15&lt;&gt;"",ngay5!M15,"")</f>
        <v>30.425000000000004</v>
      </c>
      <c r="J14" s="272">
        <f>IF(ngay6!M15&lt;&gt;"",ngay6!M15,"")</f>
        <v>30.875</v>
      </c>
      <c r="K14" s="272">
        <f>IF(ngay7!M15&lt;&gt;"",ngay7!M15,"")</f>
        <v>31.5</v>
      </c>
      <c r="L14" s="272">
        <f>IF(ngay8!M15&lt;&gt;"",ngay8!M15,"")</f>
        <v>31.049999999999997</v>
      </c>
      <c r="M14" s="268">
        <f>IF(ngay9!M15&lt;&gt;"",ngay9!M15,"")</f>
        <v>28.25</v>
      </c>
      <c r="N14" s="242">
        <f>IF(ngay10!M15&lt;&gt;"",ngay10!M15,"")</f>
        <v>27.599999999999998</v>
      </c>
      <c r="O14" s="242">
        <f>IF(ngay11!M15&lt;&gt;"",ngay11!M15,"")</f>
        <v>29.274999999999999</v>
      </c>
      <c r="P14" s="242">
        <f>IF(ngay12!M15&lt;&gt;"",ngay12!M15,"")</f>
        <v>30.474999999999998</v>
      </c>
      <c r="Q14" s="242">
        <f>IF(ngay13!M15&lt;&gt;"",ngay13!M15,"")</f>
        <v>30.15</v>
      </c>
      <c r="R14" s="242">
        <f>IF(ngay14!M15&lt;&gt;"",ngay14!M15,"")</f>
        <v>29.125000000000004</v>
      </c>
      <c r="S14" s="242">
        <f>IF(ngay15!M15&lt;&gt;"",ngay15!M15,"")</f>
        <v>28.1</v>
      </c>
      <c r="T14" s="242">
        <f>IF(ngay16!M15&lt;&gt;"",ngay16!M15,"")</f>
        <v>27.15</v>
      </c>
      <c r="U14" s="242">
        <f>IF(ngay17!M15&lt;&gt;"",ngay17!M15,"")</f>
        <v>30.075000000000003</v>
      </c>
      <c r="V14" s="242">
        <f>IF(ngay18!M15&lt;&gt;"",ngay18!M15,"")</f>
        <v>29.700000000000003</v>
      </c>
      <c r="W14" s="242">
        <f>IF(ngay19!M15&lt;&gt;"",ngay19!M15,"")</f>
        <v>27.449999999999996</v>
      </c>
      <c r="X14" s="242">
        <f>IF(ngay20!M15&lt;&gt;"",ngay20!M15,"")</f>
        <v>27.349999999999998</v>
      </c>
      <c r="Y14" s="242">
        <f>IF(ngay21!M15&lt;&gt;"",ngay21!M15,"")</f>
        <v>27.475000000000001</v>
      </c>
      <c r="Z14" s="242">
        <f>IF(ngay22!M15&lt;&gt;"",ngay22!M15,"")</f>
        <v>29.025000000000002</v>
      </c>
      <c r="AA14" s="242">
        <f>IF(ngay23!M15&lt;&gt;"",ngay23!M15,"")</f>
        <v>29.275000000000002</v>
      </c>
      <c r="AB14" s="242">
        <f>IF(ngay24!M15&lt;&gt;"",ngay24!M15,"")</f>
        <v>28.950000000000003</v>
      </c>
      <c r="AC14" s="242">
        <f>IF(ngay25!M15&lt;&gt;"",ngay25!M15,"")</f>
        <v>29.475000000000001</v>
      </c>
      <c r="AD14" s="242">
        <f>IF(ngay26!M15&lt;&gt;"",ngay26!M15,"")</f>
        <v>29.824999999999999</v>
      </c>
      <c r="AE14" s="242">
        <f>IF(ngay27!M15&lt;&gt;"",ngay27!M15,"")</f>
        <v>30.725000000000001</v>
      </c>
      <c r="AF14" s="242">
        <f>IF(ngay28!M15&lt;&gt;"",ngay28!M15,"")</f>
        <v>28.5</v>
      </c>
      <c r="AG14" s="242">
        <f>IF(ngay29!M15&lt;&gt;"",ngay29!M15,"")</f>
        <v>28.449999999999996</v>
      </c>
      <c r="AH14" s="242">
        <f>IF(ngay30!M15&lt;&gt;"",ngay30!M15,"")</f>
        <v>28.95</v>
      </c>
      <c r="AI14" s="242">
        <f>IF(ngay31!M15&lt;&gt;"",ngay31!M15,"")</f>
        <v>28.925000000000001</v>
      </c>
      <c r="AJ14" s="128">
        <f t="shared" si="7"/>
        <v>29.542741935483878</v>
      </c>
      <c r="AK14" s="127">
        <f t="shared" si="8"/>
        <v>27.15</v>
      </c>
      <c r="AL14" s="128">
        <f>IF(COUNT(E14:AI14)=0,"",INDEX(E2:AI14,1,MATCH(MIN(E14:AI14),E14:AI14,0)))</f>
        <v>16</v>
      </c>
      <c r="AM14" s="127">
        <f t="shared" si="6"/>
        <v>32.524999999999999</v>
      </c>
      <c r="AN14" s="129">
        <f>IF(COUNT(E14:AK14)=0,"",INDEX(E2:AK14,1,MATCH(MAX(E14:AK14),E14:AK14,0)))</f>
        <v>1</v>
      </c>
    </row>
    <row r="15" spans="1:40">
      <c r="A15" s="39">
        <v>13</v>
      </c>
      <c r="B15" s="509"/>
      <c r="C15" s="30" t="s">
        <v>151</v>
      </c>
      <c r="D15" s="42" t="s">
        <v>99</v>
      </c>
      <c r="E15" s="272">
        <f>IF(ngay1!M16&lt;&gt;"",ngay1!M16,"")</f>
        <v>32.9</v>
      </c>
      <c r="F15" s="242">
        <f>IF(ngay2!M16&lt;&gt;"",ngay2!M16,"")</f>
        <v>32.525000000000006</v>
      </c>
      <c r="G15" s="242">
        <f>IF(ngay3!M16&lt;&gt;"",ngay3!M16,"")</f>
        <v>32.5</v>
      </c>
      <c r="H15" s="272">
        <f>IF(ngay4!M16&lt;&gt;"",ngay4!M16,"")</f>
        <v>31.45</v>
      </c>
      <c r="I15" s="272">
        <f>IF(ngay5!M16&lt;&gt;"",ngay5!M16,"")</f>
        <v>32</v>
      </c>
      <c r="J15" s="272">
        <f>IF(ngay6!M16&lt;&gt;"",ngay6!M16,"")</f>
        <v>32.75</v>
      </c>
      <c r="K15" s="272">
        <f>IF(ngay7!M16&lt;&gt;"",ngay7!M16,"")</f>
        <v>33.275000000000006</v>
      </c>
      <c r="L15" s="272">
        <f>IF(ngay8!M16&lt;&gt;"",ngay8!M16,"")</f>
        <v>32.375</v>
      </c>
      <c r="M15" s="268">
        <f>IF(ngay9!M16&lt;&gt;"",ngay9!M16,"")</f>
        <v>29.974999999999998</v>
      </c>
      <c r="N15" s="242">
        <f>IF(ngay10!M16&lt;&gt;"",ngay10!M16,"")</f>
        <v>29.725000000000001</v>
      </c>
      <c r="O15" s="242">
        <f>IF(ngay11!M16&lt;&gt;"",ngay11!M16,"")</f>
        <v>30.875</v>
      </c>
      <c r="P15" s="242">
        <f>IF(ngay12!M16&lt;&gt;"",ngay12!M16,"")</f>
        <v>31.55</v>
      </c>
      <c r="Q15" s="242">
        <f>IF(ngay13!M16&lt;&gt;"",ngay13!M16,"")</f>
        <v>30.4</v>
      </c>
      <c r="R15" s="242">
        <f>IF(ngay14!M16&lt;&gt;"",ngay14!M16,"")</f>
        <v>30.95</v>
      </c>
      <c r="S15" s="242">
        <f>IF(ngay15!M16&lt;&gt;"",ngay15!M16,"")</f>
        <v>29.750000000000004</v>
      </c>
      <c r="T15" s="242">
        <f>IF(ngay16!M16&lt;&gt;"",ngay16!M16,"")</f>
        <v>29.5</v>
      </c>
      <c r="U15" s="242">
        <f>IF(ngay17!M16&lt;&gt;"",ngay17!M16,"")</f>
        <v>30.375</v>
      </c>
      <c r="V15" s="242">
        <f>IF(ngay18!M16&lt;&gt;"",ngay18!M16,"")</f>
        <v>31.375</v>
      </c>
      <c r="W15" s="242">
        <f>IF(ngay19!M16&lt;&gt;"",ngay19!M16,"")</f>
        <v>28.25</v>
      </c>
      <c r="X15" s="242">
        <f>IF(ngay20!M16&lt;&gt;"",ngay20!M16,"")</f>
        <v>28.75</v>
      </c>
      <c r="Y15" s="242">
        <f>IF(ngay21!M16&lt;&gt;"",ngay21!M16,"")</f>
        <v>27.599999999999998</v>
      </c>
      <c r="Z15" s="242">
        <f>IF(ngay22!M16&lt;&gt;"",ngay22!M16,"")</f>
        <v>29.774999999999999</v>
      </c>
      <c r="AA15" s="242">
        <f>IF(ngay23!M16&lt;&gt;"",ngay23!M16,"")</f>
        <v>30.274999999999999</v>
      </c>
      <c r="AB15" s="242">
        <f>IF(ngay24!M16&lt;&gt;"",ngay24!M16,"")</f>
        <v>30.524999999999999</v>
      </c>
      <c r="AC15" s="242">
        <f>IF(ngay25!M16&lt;&gt;"",ngay25!M16,"")</f>
        <v>30.574999999999999</v>
      </c>
      <c r="AD15" s="242">
        <f>IF(ngay26!M16&lt;&gt;"",ngay26!M16,"")</f>
        <v>31.45</v>
      </c>
      <c r="AE15" s="242">
        <f>IF(ngay27!M16&lt;&gt;"",ngay27!M16,"")</f>
        <v>31.5</v>
      </c>
      <c r="AF15" s="242">
        <f>IF(ngay28!M16&lt;&gt;"",ngay28!M16,"")</f>
        <v>30.825000000000003</v>
      </c>
      <c r="AG15" s="242">
        <f>IF(ngay29!M16&lt;&gt;"",ngay29!M16,"")</f>
        <v>29.400000000000002</v>
      </c>
      <c r="AH15" s="242">
        <f>IF(ngay30!M16&lt;&gt;"",ngay30!M16,"")</f>
        <v>30</v>
      </c>
      <c r="AI15" s="242">
        <f>IF(ngay31!M16&lt;&gt;"",ngay31!M16,"")</f>
        <v>30.225000000000001</v>
      </c>
      <c r="AJ15" s="128">
        <f t="shared" si="7"/>
        <v>30.754838709677422</v>
      </c>
      <c r="AK15" s="127">
        <f t="shared" si="8"/>
        <v>27.599999999999998</v>
      </c>
      <c r="AL15" s="128">
        <f>IF(COUNT(E15:AI15)=0,"",INDEX(E2:AI15,1,MATCH(MIN(E15:AI15),E15:AI15,0)))</f>
        <v>21</v>
      </c>
      <c r="AM15" s="127">
        <f t="shared" si="6"/>
        <v>33.275000000000006</v>
      </c>
      <c r="AN15" s="129">
        <f>IF(COUNT(E15:AK15)=0,"",INDEX(E2:AK15,1,MATCH(MAX(E15:AK15),E15:AK15,0)))</f>
        <v>7</v>
      </c>
    </row>
    <row r="16" spans="1:40">
      <c r="A16" s="28">
        <v>14</v>
      </c>
      <c r="B16" s="509"/>
      <c r="C16" s="30" t="s">
        <v>127</v>
      </c>
      <c r="D16" s="42" t="s">
        <v>101</v>
      </c>
      <c r="E16" s="272">
        <f>IF(ngay1!M17&lt;&gt;"",ngay1!M17,"")</f>
        <v>33.125</v>
      </c>
      <c r="F16" s="242">
        <f>IF(ngay2!M17&lt;&gt;"",ngay2!M17,"")</f>
        <v>32.962499999999999</v>
      </c>
      <c r="G16" s="242">
        <f>IF(ngay3!M17&lt;&gt;"",ngay3!M17,"")</f>
        <v>32.675000000000004</v>
      </c>
      <c r="H16" s="272">
        <f>IF(ngay4!M17&lt;&gt;"",ngay4!M17,"")</f>
        <v>31.799999999999997</v>
      </c>
      <c r="I16" s="272">
        <f>IF(ngay5!M17&lt;&gt;"",ngay5!M17,"")</f>
        <v>30.7</v>
      </c>
      <c r="J16" s="272">
        <f>IF(ngay6!M17&lt;&gt;"",ngay6!M17,"")</f>
        <v>31.328571428571426</v>
      </c>
      <c r="K16" s="272">
        <f>IF(ngay7!M17&lt;&gt;"",ngay7!M17,"")</f>
        <v>31.4</v>
      </c>
      <c r="L16" s="272">
        <f>IF(ngay8!M17&lt;&gt;"",ngay8!M17,"")</f>
        <v>31.162500000000001</v>
      </c>
      <c r="M16" s="268">
        <f>IF(ngay9!M17&lt;&gt;"",ngay9!M17,"")</f>
        <v>29.875</v>
      </c>
      <c r="N16" s="242">
        <f>IF(ngay10!M17&lt;&gt;"",ngay10!M17,"")</f>
        <v>29.312500000000004</v>
      </c>
      <c r="O16" s="242">
        <f>IF(ngay11!M17&lt;&gt;"",ngay11!M17,"")</f>
        <v>31.162500000000001</v>
      </c>
      <c r="P16" s="242">
        <f>IF(ngay12!M17&lt;&gt;"",ngay12!M17,"")</f>
        <v>31.262499999999999</v>
      </c>
      <c r="Q16" s="242">
        <f>IF(ngay13!M17&lt;&gt;"",ngay13!M17,"")</f>
        <v>32.450000000000003</v>
      </c>
      <c r="R16" s="242">
        <f>IF(ngay14!M17&lt;&gt;"",ngay14!M17,"")</f>
        <v>31.712500000000002</v>
      </c>
      <c r="S16" s="242">
        <f>IF(ngay15!M17&lt;&gt;"",ngay15!M17,"")</f>
        <v>30.885714285714283</v>
      </c>
      <c r="T16" s="242">
        <f>IF(ngay16!M17&lt;&gt;"",ngay16!M17,"")</f>
        <v>29.537500000000001</v>
      </c>
      <c r="U16" s="242">
        <f>IF(ngay17!M17&lt;&gt;"",ngay17!M17,"")</f>
        <v>31.262500000000003</v>
      </c>
      <c r="V16" s="242">
        <f>IF(ngay18!M17&lt;&gt;"",ngay18!M17,"")</f>
        <v>31.762500000000003</v>
      </c>
      <c r="W16" s="242">
        <f>IF(ngay19!M17&lt;&gt;"",ngay19!M17,"")</f>
        <v>28.3</v>
      </c>
      <c r="X16" s="242">
        <f>IF(ngay20!M17&lt;&gt;"",ngay20!M17,"")</f>
        <v>28.762499999999996</v>
      </c>
      <c r="Y16" s="242">
        <f>IF(ngay21!M17&lt;&gt;"",ngay21!M17,"")</f>
        <v>27.899999999999995</v>
      </c>
      <c r="Z16" s="242">
        <f>IF(ngay22!M17&lt;&gt;"",ngay22!M17,"")</f>
        <v>29.174999999999997</v>
      </c>
      <c r="AA16" s="242">
        <f>IF(ngay23!M17&lt;&gt;"",ngay23!M17,"")</f>
        <v>30.375</v>
      </c>
      <c r="AB16" s="242">
        <f>IF(ngay24!M17&lt;&gt;"",ngay24!M17,"")</f>
        <v>30.5</v>
      </c>
      <c r="AC16" s="242">
        <f>IF(ngay25!M17&lt;&gt;"",ngay25!M17,"")</f>
        <v>30.549999999999997</v>
      </c>
      <c r="AD16" s="242">
        <f>IF(ngay26!M17&lt;&gt;"",ngay26!M17,"")</f>
        <v>30.900000000000006</v>
      </c>
      <c r="AE16" s="242">
        <f>IF(ngay27!M17&lt;&gt;"",ngay27!M17,"")</f>
        <v>32.225000000000001</v>
      </c>
      <c r="AF16" s="242">
        <f>IF(ngay28!M17&lt;&gt;"",ngay28!M17,"")</f>
        <v>30.774999999999999</v>
      </c>
      <c r="AG16" s="242">
        <f>IF(ngay29!M17&lt;&gt;"",ngay29!M17,"")</f>
        <v>29.112499999999997</v>
      </c>
      <c r="AH16" s="242">
        <f>IF(ngay30!M17&lt;&gt;"",ngay30!M17,"")</f>
        <v>31.037499999999998</v>
      </c>
      <c r="AI16" s="242">
        <f>IF(ngay31!M17&lt;&gt;"",ngay31!M17,"")</f>
        <v>31.35</v>
      </c>
      <c r="AJ16" s="128">
        <f t="shared" si="7"/>
        <v>30.817396313364053</v>
      </c>
      <c r="AK16" s="127">
        <f t="shared" si="8"/>
        <v>27.899999999999995</v>
      </c>
      <c r="AL16" s="128">
        <f>IF(COUNT(E16:AI16)=0,"",INDEX(E2:AI16,1,MATCH(MIN(E16:AI16),E16:AI16,0)))</f>
        <v>21</v>
      </c>
      <c r="AM16" s="127">
        <f t="shared" si="6"/>
        <v>33.125</v>
      </c>
      <c r="AN16" s="129">
        <f>IF(COUNT(E16:AK16)=0,"",INDEX(E2:AK16,1,MATCH(MAX(E16:AK16),E16:AK16,0)))</f>
        <v>1</v>
      </c>
    </row>
    <row r="17" spans="1:40">
      <c r="A17" s="39">
        <v>15</v>
      </c>
      <c r="B17" s="509"/>
      <c r="C17" s="30" t="s">
        <v>155</v>
      </c>
      <c r="D17" s="42" t="s">
        <v>102</v>
      </c>
      <c r="E17" s="272">
        <f>IF(ngay1!M18&lt;&gt;"",ngay1!M18,"")</f>
        <v>34.075000000000003</v>
      </c>
      <c r="F17" s="242">
        <f>IF(ngay2!M18&lt;&gt;"",ngay2!M18,"")</f>
        <v>33.6</v>
      </c>
      <c r="G17" s="242">
        <f>IF(ngay3!M18&lt;&gt;"",ngay3!M18,"")</f>
        <v>32.549999999999997</v>
      </c>
      <c r="H17" s="272">
        <f>IF(ngay4!M18&lt;&gt;"",ngay4!M18,"")</f>
        <v>32.375</v>
      </c>
      <c r="I17" s="272">
        <f>IF(ngay5!M18&lt;&gt;"",ngay5!M18,"")</f>
        <v>31.8</v>
      </c>
      <c r="J17" s="272">
        <f>IF(ngay6!M18&lt;&gt;"",ngay6!M18,"")</f>
        <v>31.675000000000001</v>
      </c>
      <c r="K17" s="272">
        <f>IF(ngay7!M18&lt;&gt;"",ngay7!M18,"")</f>
        <v>32.35</v>
      </c>
      <c r="L17" s="272">
        <f>IF(ngay8!M18&lt;&gt;"",ngay8!M18,"")</f>
        <v>32.299999999999997</v>
      </c>
      <c r="M17" s="268">
        <f>IF(ngay9!M18&lt;&gt;"",ngay9!M18,"")</f>
        <v>30.049999999999997</v>
      </c>
      <c r="N17" s="242">
        <f>IF(ngay10!M18&lt;&gt;"",ngay10!M18,"")</f>
        <v>28.95</v>
      </c>
      <c r="O17" s="242">
        <f>IF(ngay11!M18&lt;&gt;"",ngay11!M18,"")</f>
        <v>30.75</v>
      </c>
      <c r="P17" s="242">
        <f>IF(ngay12!M18&lt;&gt;"",ngay12!M18,"")</f>
        <v>31.9</v>
      </c>
      <c r="Q17" s="242">
        <f>IF(ngay13!M18&lt;&gt;"",ngay13!M18,"")</f>
        <v>31.475000000000001</v>
      </c>
      <c r="R17" s="242">
        <f>IF(ngay14!M18&lt;&gt;"",ngay14!M18,"")</f>
        <v>31.65</v>
      </c>
      <c r="S17" s="242">
        <f>IF(ngay15!M18&lt;&gt;"",ngay15!M18,"")</f>
        <v>30.199999999999996</v>
      </c>
      <c r="T17" s="242">
        <f>IF(ngay16!M18&lt;&gt;"",ngay16!M18,"")</f>
        <v>29.3</v>
      </c>
      <c r="U17" s="242">
        <f>IF(ngay17!M18&lt;&gt;"",ngay17!M18,"")</f>
        <v>30.75</v>
      </c>
      <c r="V17" s="242">
        <f>IF(ngay18!M18&lt;&gt;"",ngay18!M18,"")</f>
        <v>31.825000000000003</v>
      </c>
      <c r="W17" s="242">
        <f>IF(ngay19!M18&lt;&gt;"",ngay19!M18,"")</f>
        <v>27.75</v>
      </c>
      <c r="X17" s="242">
        <f>IF(ngay20!M18&lt;&gt;"",ngay20!M18,"")</f>
        <v>27.824999999999999</v>
      </c>
      <c r="Y17" s="242">
        <f>IF(ngay21!M18&lt;&gt;"",ngay21!M18,"")</f>
        <v>27.025000000000002</v>
      </c>
      <c r="Z17" s="242">
        <f>IF(ngay22!M18&lt;&gt;"",ngay22!M18,"")</f>
        <v>29.049999999999997</v>
      </c>
      <c r="AA17" s="242">
        <f>IF(ngay23!M18&lt;&gt;"",ngay23!M18,"")</f>
        <v>29.7</v>
      </c>
      <c r="AB17" s="242">
        <f>IF(ngay24!M18&lt;&gt;"",ngay24!M18,"")</f>
        <v>29.95</v>
      </c>
      <c r="AC17" s="242">
        <f>IF(ngay25!M18&lt;&gt;"",ngay25!M18,"")</f>
        <v>30.15</v>
      </c>
      <c r="AD17" s="242">
        <f>IF(ngay26!M18&lt;&gt;"",ngay26!M18,"")</f>
        <v>30.824999999999999</v>
      </c>
      <c r="AE17" s="242">
        <f>IF(ngay27!M18&lt;&gt;"",ngay27!M18,"")</f>
        <v>32.549999999999997</v>
      </c>
      <c r="AF17" s="242">
        <f>IF(ngay28!M18&lt;&gt;"",ngay28!M18,"")</f>
        <v>30.5</v>
      </c>
      <c r="AG17" s="242">
        <f>IF(ngay29!M18&lt;&gt;"",ngay29!M18,"")</f>
        <v>28.8</v>
      </c>
      <c r="AH17" s="242">
        <f>IF(ngay30!M18&lt;&gt;"",ngay30!M18,"")</f>
        <v>30.574999999999996</v>
      </c>
      <c r="AI17" s="242">
        <f>IF(ngay31!M18&lt;&gt;"",ngay31!M18,"")</f>
        <v>31.074999999999999</v>
      </c>
      <c r="AJ17" s="128">
        <f t="shared" si="7"/>
        <v>30.753225806451617</v>
      </c>
      <c r="AK17" s="127">
        <f t="shared" si="8"/>
        <v>27.025000000000002</v>
      </c>
      <c r="AL17" s="128">
        <f>IF(COUNT(E17:AI17)=0,"",INDEX(E2:AI17,1,MATCH(MIN(E17:AI17),E17:AI17,0)))</f>
        <v>21</v>
      </c>
      <c r="AM17" s="127">
        <f t="shared" si="6"/>
        <v>34.075000000000003</v>
      </c>
      <c r="AN17" s="129">
        <f>IF(COUNT(E17:AK17)=0,"",INDEX(E2:AK17,1,MATCH(MAX(E17:AK17),E17:AK17,0)))</f>
        <v>1</v>
      </c>
    </row>
    <row r="18" spans="1:40">
      <c r="A18" s="28">
        <v>16</v>
      </c>
      <c r="B18" s="509"/>
      <c r="C18" s="35" t="s">
        <v>156</v>
      </c>
      <c r="D18" s="445" t="s">
        <v>103</v>
      </c>
      <c r="E18" s="272">
        <f>IF(ngay1!M19&lt;&gt;"",ngay1!M19,"")</f>
        <v>31.925000000000004</v>
      </c>
      <c r="F18" s="242">
        <f>IF(ngay2!M19&lt;&gt;"",ngay2!M19,"")</f>
        <v>32.199999999999996</v>
      </c>
      <c r="G18" s="242">
        <f>IF(ngay3!M19&lt;&gt;"",ngay3!M19,"")</f>
        <v>31.725000000000001</v>
      </c>
      <c r="H18" s="272">
        <f>IF(ngay4!M19&lt;&gt;"",ngay4!M19,"")</f>
        <v>30.712500000000002</v>
      </c>
      <c r="I18" s="272">
        <f>IF(ngay5!M19&lt;&gt;"",ngay5!M19,"")</f>
        <v>30.887500000000006</v>
      </c>
      <c r="J18" s="272">
        <f>IF(ngay6!M19&lt;&gt;"",ngay6!M19,"")</f>
        <v>31.500000000000004</v>
      </c>
      <c r="K18" s="272">
        <f>IF(ngay7!M19&lt;&gt;"",ngay7!M19,"")</f>
        <v>29.975000000000001</v>
      </c>
      <c r="L18" s="272">
        <f>IF(ngay8!M19&lt;&gt;"",ngay8!M19,"")</f>
        <v>29.824999999999999</v>
      </c>
      <c r="M18" s="268">
        <f>IF(ngay9!M19&lt;&gt;"",ngay9!M19,"")</f>
        <v>29.724999999999998</v>
      </c>
      <c r="N18" s="242">
        <f>IF(ngay10!M19&lt;&gt;"",ngay10!M19,"")</f>
        <v>28.9</v>
      </c>
      <c r="O18" s="242">
        <f>IF(ngay11!M19&lt;&gt;"",ngay11!M19,"")</f>
        <v>30.549999999999997</v>
      </c>
      <c r="P18" s="242">
        <f>IF(ngay12!M19&lt;&gt;"",ngay12!M19,"")</f>
        <v>30.975000000000001</v>
      </c>
      <c r="Q18" s="242">
        <f>IF(ngay13!M19&lt;&gt;"",ngay13!M19,"")</f>
        <v>32.037499999999994</v>
      </c>
      <c r="R18" s="242">
        <f>IF(ngay14!M19&lt;&gt;"",ngay14!M19,"")</f>
        <v>31.262499999999999</v>
      </c>
      <c r="S18" s="242">
        <f>IF(ngay15!M19&lt;&gt;"",ngay15!M19,"")</f>
        <v>30.914285714285715</v>
      </c>
      <c r="T18" s="242">
        <f>IF(ngay16!M19&lt;&gt;"",ngay16!M19,"")</f>
        <v>29</v>
      </c>
      <c r="U18" s="242">
        <f>IF(ngay17!M19&lt;&gt;"",ngay17!M19,"")</f>
        <v>29.225000000000001</v>
      </c>
      <c r="V18" s="242">
        <f>IF(ngay18!M19&lt;&gt;"",ngay18!M19,"")</f>
        <v>30.887499999999996</v>
      </c>
      <c r="W18" s="242">
        <f>IF(ngay19!M19&lt;&gt;"",ngay19!M19,"")</f>
        <v>29.012499999999999</v>
      </c>
      <c r="X18" s="242">
        <f>IF(ngay20!M19&lt;&gt;"",ngay20!M19,"")</f>
        <v>28.487500000000001</v>
      </c>
      <c r="Y18" s="242">
        <f>IF(ngay21!M19&lt;&gt;"",ngay21!M19,"")</f>
        <v>27.637499999999999</v>
      </c>
      <c r="Z18" s="242">
        <f>IF(ngay22!M19&lt;&gt;"",ngay22!M19,"")</f>
        <v>28.8125</v>
      </c>
      <c r="AA18" s="242">
        <f>IF(ngay23!M19&lt;&gt;"",ngay23!M19,"")</f>
        <v>29.5</v>
      </c>
      <c r="AB18" s="242">
        <f>IF(ngay24!M19&lt;&gt;"",ngay24!M19,"")</f>
        <v>29.637500000000003</v>
      </c>
      <c r="AC18" s="242">
        <f>IF(ngay25!M19&lt;&gt;"",ngay25!M19,"")</f>
        <v>29.825000000000003</v>
      </c>
      <c r="AD18" s="242">
        <f>IF(ngay26!M19&lt;&gt;"",ngay26!M19,"")</f>
        <v>30.037499999999998</v>
      </c>
      <c r="AE18" s="242">
        <f>IF(ngay27!M19&lt;&gt;"",ngay27!M19,"")</f>
        <v>31.187500000000004</v>
      </c>
      <c r="AF18" s="242">
        <f>IF(ngay28!M19&lt;&gt;"",ngay28!M19,"")</f>
        <v>30.637499999999996</v>
      </c>
      <c r="AG18" s="242">
        <f>IF(ngay29!M19&lt;&gt;"",ngay29!M19,"")</f>
        <v>28.887499999999999</v>
      </c>
      <c r="AH18" s="242">
        <f>IF(ngay30!M19&lt;&gt;"",ngay30!M19,"")</f>
        <v>30.512499999999999</v>
      </c>
      <c r="AI18" s="242">
        <f>IF(ngay31!M19&lt;&gt;"",ngay31!M19,"")</f>
        <v>30.587500000000002</v>
      </c>
      <c r="AJ18" s="307">
        <f t="shared" si="7"/>
        <v>30.225460829493095</v>
      </c>
      <c r="AK18" s="308">
        <f t="shared" si="8"/>
        <v>27.637499999999999</v>
      </c>
      <c r="AL18" s="307">
        <f>IF(COUNT(E18:AI18)=0,"",INDEX(E2:AI18,1,MATCH(MIN(E18:AI18),E18:AI18,0)))</f>
        <v>21</v>
      </c>
      <c r="AM18" s="308">
        <f t="shared" si="6"/>
        <v>32.199999999999996</v>
      </c>
      <c r="AN18" s="309">
        <f>IF(COUNT(E18:AK18)=0,"",INDEX(E2:AK18,1,MATCH(MAX(E18:AK18),E18:AK18,0)))</f>
        <v>2</v>
      </c>
    </row>
    <row r="19" spans="1:40">
      <c r="A19" s="39">
        <v>17</v>
      </c>
      <c r="B19" s="510"/>
      <c r="C19" s="32" t="s">
        <v>91</v>
      </c>
      <c r="D19" s="44" t="s">
        <v>118</v>
      </c>
      <c r="E19" s="272">
        <f>IF(ngay1!M20&lt;&gt;"",ngay1!M20,"")</f>
        <v>33.862499999999997</v>
      </c>
      <c r="F19" s="242">
        <f>IF(ngay2!M20&lt;&gt;"",ngay2!M20,"")</f>
        <v>33.662500000000001</v>
      </c>
      <c r="G19" s="242">
        <f>IF(ngay3!M20&lt;&gt;"",ngay3!M20,"")</f>
        <v>32.962500000000006</v>
      </c>
      <c r="H19" s="272">
        <f>IF(ngay4!M20&lt;&gt;"",ngay4!M20,"")</f>
        <v>32.25</v>
      </c>
      <c r="I19" s="272">
        <f>IF(ngay5!M20&lt;&gt;"",ngay5!M20,"")</f>
        <v>31.449999999999996</v>
      </c>
      <c r="J19" s="272">
        <f>IF(ngay6!M20&lt;&gt;"",ngay6!M20,"")</f>
        <v>32.585714285714282</v>
      </c>
      <c r="K19" s="272">
        <f>IF(ngay7!M20&lt;&gt;"",ngay7!M20,"")</f>
        <v>32.299999999999997</v>
      </c>
      <c r="L19" s="272">
        <f>IF(ngay8!M20&lt;&gt;"",ngay8!M20,"")</f>
        <v>32.387499999999996</v>
      </c>
      <c r="M19" s="268">
        <f>IF(ngay9!M20&lt;&gt;"",ngay9!M20,"")</f>
        <v>31.15</v>
      </c>
      <c r="N19" s="242">
        <f>IF(ngay10!M20&lt;&gt;"",ngay10!M20,"")</f>
        <v>30.150000000000002</v>
      </c>
      <c r="O19" s="242">
        <f>IF(ngay11!M20&lt;&gt;"",ngay11!M20,"")</f>
        <v>31.737499999999997</v>
      </c>
      <c r="P19" s="242">
        <f>IF(ngay12!M20&lt;&gt;"",ngay12!M20,"")</f>
        <v>32.875</v>
      </c>
      <c r="Q19" s="242">
        <f>IF(ngay13!M20&lt;&gt;"",ngay13!M20,"")</f>
        <v>33.700000000000003</v>
      </c>
      <c r="R19" s="242">
        <f>IF(ngay14!M20&lt;&gt;"",ngay14!M20,"")</f>
        <v>32.987499999999997</v>
      </c>
      <c r="S19" s="242">
        <f>IF(ngay15!M20&lt;&gt;"",ngay15!M20,"")</f>
        <v>32.185714285714283</v>
      </c>
      <c r="T19" s="242">
        <f>IF(ngay16!M20&lt;&gt;"",ngay16!M20,"")</f>
        <v>29.8125</v>
      </c>
      <c r="U19" s="242">
        <f>IF(ngay17!M20&lt;&gt;"",ngay17!M20,"")</f>
        <v>30.15</v>
      </c>
      <c r="V19" s="242">
        <f>IF(ngay18!M20&lt;&gt;"",ngay18!M20,"")</f>
        <v>31.475000000000001</v>
      </c>
      <c r="W19" s="242">
        <f>IF(ngay19!M20&lt;&gt;"",ngay19!M20,"")</f>
        <v>29.225000000000001</v>
      </c>
      <c r="X19" s="242">
        <f>IF(ngay20!M20&lt;&gt;"",ngay20!M20,"")</f>
        <v>28.687500000000004</v>
      </c>
      <c r="Y19" s="242">
        <f>IF(ngay21!M20&lt;&gt;"",ngay21!M20,"")</f>
        <v>28.387499999999999</v>
      </c>
      <c r="Z19" s="242">
        <f>IF(ngay22!M20&lt;&gt;"",ngay22!M20,"")</f>
        <v>29.225000000000001</v>
      </c>
      <c r="AA19" s="242">
        <f>IF(ngay23!M20&lt;&gt;"",ngay23!M20,"")</f>
        <v>30.037499999999998</v>
      </c>
      <c r="AB19" s="242">
        <f>IF(ngay24!M20&lt;&gt;"",ngay24!M20,"")</f>
        <v>30.0625</v>
      </c>
      <c r="AC19" s="242">
        <f>IF(ngay25!M20&lt;&gt;"",ngay25!M20,"")</f>
        <v>30.487500000000001</v>
      </c>
      <c r="AD19" s="242">
        <f>IF(ngay26!M20&lt;&gt;"",ngay26!M20,"")</f>
        <v>30.900000000000002</v>
      </c>
      <c r="AE19" s="242">
        <f>IF(ngay27!M20&lt;&gt;"",ngay27!M20,"")</f>
        <v>32.774999999999999</v>
      </c>
      <c r="AF19" s="242">
        <f>IF(ngay28!M20&lt;&gt;"",ngay28!M20,"")</f>
        <v>31.987500000000004</v>
      </c>
      <c r="AG19" s="242">
        <f>IF(ngay29!M20&lt;&gt;"",ngay29!M20,"")</f>
        <v>29.887499999999999</v>
      </c>
      <c r="AH19" s="242">
        <f>IF(ngay30!M20&lt;&gt;"",ngay30!M20,"")</f>
        <v>30.925000000000001</v>
      </c>
      <c r="AI19" s="242">
        <f>IF(ngay31!M20&lt;&gt;"",ngay31!M20,"")</f>
        <v>31.387500000000003</v>
      </c>
      <c r="AJ19" s="216">
        <f t="shared" si="7"/>
        <v>31.343836405529952</v>
      </c>
      <c r="AK19" s="217">
        <f t="shared" si="8"/>
        <v>28.387499999999999</v>
      </c>
      <c r="AL19" s="216">
        <f>IF(COUNT(E19:AI19)=0,"",INDEX(E2:AI19,1,MATCH(MIN(E19:AI19),E19:AI19,0)))</f>
        <v>21</v>
      </c>
      <c r="AM19" s="217">
        <f t="shared" si="6"/>
        <v>33.862499999999997</v>
      </c>
      <c r="AN19" s="227">
        <f>IF(COUNT(E19:AK19)=0,"",INDEX(E2:AK19,1,MATCH(MAX(E19:AK19),E19:AK19,0)))</f>
        <v>1</v>
      </c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72">
        <f>IF(ngay1!M21&lt;&gt;"",ngay1!M21,"")</f>
        <v>32.837499999999999</v>
      </c>
      <c r="F20" s="242">
        <f>IF(ngay2!M21&lt;&gt;"",ngay2!M21,"")</f>
        <v>32.725000000000001</v>
      </c>
      <c r="G20" s="242">
        <f>IF(ngay3!M21&lt;&gt;"",ngay3!M21,"")</f>
        <v>31.837499999999999</v>
      </c>
      <c r="H20" s="272">
        <f>IF(ngay4!M21&lt;&gt;"",ngay4!M21,"")</f>
        <v>31.137499999999999</v>
      </c>
      <c r="I20" s="272">
        <f>IF(ngay5!M21&lt;&gt;"",ngay5!M21,"")</f>
        <v>32.650000000000006</v>
      </c>
      <c r="J20" s="272">
        <f>IF(ngay6!M21&lt;&gt;"",ngay6!M21,"")</f>
        <v>32.985714285714288</v>
      </c>
      <c r="K20" s="272">
        <f>IF(ngay7!M21&lt;&gt;"",ngay7!M21,"")</f>
        <v>33.237500000000004</v>
      </c>
      <c r="L20" s="272">
        <f>IF(ngay8!M21&lt;&gt;"",ngay8!M21,"")</f>
        <v>33.037500000000001</v>
      </c>
      <c r="M20" s="268">
        <f>IF(ngay9!M21&lt;&gt;"",ngay9!M21,"")</f>
        <v>30.787500000000001</v>
      </c>
      <c r="N20" s="242">
        <f>IF(ngay10!M21&lt;&gt;"",ngay10!M21,"")</f>
        <v>30.012500000000003</v>
      </c>
      <c r="O20" s="242">
        <f>IF(ngay11!M21&lt;&gt;"",ngay11!M21,"")</f>
        <v>32</v>
      </c>
      <c r="P20" s="242">
        <f>IF(ngay12!M21&lt;&gt;"",ngay12!M21,"")</f>
        <v>32.612500000000004</v>
      </c>
      <c r="Q20" s="242">
        <f>IF(ngay13!M21&lt;&gt;"",ngay13!M21,"")</f>
        <v>33.25</v>
      </c>
      <c r="R20" s="242">
        <f>IF(ngay14!M21&lt;&gt;"",ngay14!M21,"")</f>
        <v>33.950000000000003</v>
      </c>
      <c r="S20" s="242">
        <f>IF(ngay15!M21&lt;&gt;"",ngay15!M21,"")</f>
        <v>31.171428571428571</v>
      </c>
      <c r="T20" s="242">
        <f>IF(ngay16!M21&lt;&gt;"",ngay16!M21,"")</f>
        <v>28.7</v>
      </c>
      <c r="U20" s="242">
        <f>IF(ngay17!M21&lt;&gt;"",ngay17!M21,"")</f>
        <v>30.0625</v>
      </c>
      <c r="V20" s="242">
        <f>IF(ngay18!M21&lt;&gt;"",ngay18!M21,"")</f>
        <v>32.212500000000006</v>
      </c>
      <c r="W20" s="242">
        <f>IF(ngay19!M21&lt;&gt;"",ngay19!M21,"")</f>
        <v>28.924999999999997</v>
      </c>
      <c r="X20" s="242">
        <f>IF(ngay20!M21&lt;&gt;"",ngay20!M21,"")</f>
        <v>28.5</v>
      </c>
      <c r="Y20" s="242">
        <f>IF(ngay21!M21&lt;&gt;"",ngay21!M21,"")</f>
        <v>27.787500000000001</v>
      </c>
      <c r="Z20" s="242">
        <f>IF(ngay22!M21&lt;&gt;"",ngay22!M21,"")</f>
        <v>29.487499999999997</v>
      </c>
      <c r="AA20" s="242">
        <f>IF(ngay23!M21&lt;&gt;"",ngay23!M21,"")</f>
        <v>29.824999999999996</v>
      </c>
      <c r="AB20" s="242">
        <f>IF(ngay24!M21&lt;&gt;"",ngay24!M21,"")</f>
        <v>29.837500000000002</v>
      </c>
      <c r="AC20" s="242">
        <f>IF(ngay25!M21&lt;&gt;"",ngay25!M21,"")</f>
        <v>30.237500000000001</v>
      </c>
      <c r="AD20" s="242">
        <f>IF(ngay26!M21&lt;&gt;"",ngay26!M21,"")</f>
        <v>31.062499999999996</v>
      </c>
      <c r="AE20" s="242">
        <f>IF(ngay27!M21&lt;&gt;"",ngay27!M21,"")</f>
        <v>32.875</v>
      </c>
      <c r="AF20" s="242">
        <f>IF(ngay28!M21&lt;&gt;"",ngay28!M21,"")</f>
        <v>32.125</v>
      </c>
      <c r="AG20" s="242">
        <f>IF(ngay29!M21&lt;&gt;"",ngay29!M21,"")</f>
        <v>29.724999999999998</v>
      </c>
      <c r="AH20" s="242">
        <f>IF(ngay30!M21&lt;&gt;"",ngay30!M21,"")</f>
        <v>30</v>
      </c>
      <c r="AI20" s="242">
        <f>IF(ngay31!M21&lt;&gt;"",ngay31!M21,"")</f>
        <v>30.9375</v>
      </c>
      <c r="AJ20" s="128">
        <f t="shared" si="7"/>
        <v>31.178456221198157</v>
      </c>
      <c r="AK20" s="127">
        <f t="shared" si="8"/>
        <v>27.787500000000001</v>
      </c>
      <c r="AL20" s="128">
        <f>IF(COUNT(E20:AI20)=0,"",INDEX(E2:AI20,1,MATCH(MIN(E20:AI20),E20:AI20,0)))</f>
        <v>21</v>
      </c>
      <c r="AM20" s="127">
        <f t="shared" si="6"/>
        <v>33.950000000000003</v>
      </c>
      <c r="AN20" s="129">
        <f>IF(COUNT(E20:AK20)=0,"",INDEX(E2:AK20,1,MATCH(MAX(E20:AK20),E20:AK20,0)))</f>
        <v>14</v>
      </c>
    </row>
    <row r="21" spans="1:40">
      <c r="A21" s="39">
        <v>19</v>
      </c>
      <c r="B21" s="509"/>
      <c r="C21" s="30" t="s">
        <v>128</v>
      </c>
      <c r="D21" s="42" t="s">
        <v>119</v>
      </c>
      <c r="E21" s="272">
        <f>IF(ngay1!M22&lt;&gt;"",ngay1!M22,"")</f>
        <v>33.737500000000004</v>
      </c>
      <c r="F21" s="242">
        <f>IF(ngay2!M22&lt;&gt;"",ngay2!M22,"")</f>
        <v>33.5</v>
      </c>
      <c r="G21" s="242">
        <f>IF(ngay3!M22&lt;&gt;"",ngay3!M22,"")</f>
        <v>32.487500000000004</v>
      </c>
      <c r="H21" s="272">
        <f>IF(ngay4!M22&lt;&gt;"",ngay4!M22,"")</f>
        <v>32.125</v>
      </c>
      <c r="I21" s="272">
        <f>IF(ngay5!M22&lt;&gt;"",ngay5!M22,"")</f>
        <v>31.700000000000003</v>
      </c>
      <c r="J21" s="272">
        <f>IF(ngay6!M22&lt;&gt;"",ngay6!M22,"")</f>
        <v>32.928571428571431</v>
      </c>
      <c r="K21" s="272">
        <f>IF(ngay7!M22&lt;&gt;"",ngay7!M22,"")</f>
        <v>32.424999999999997</v>
      </c>
      <c r="L21" s="272">
        <f>IF(ngay8!M22&lt;&gt;"",ngay8!M22,"")</f>
        <v>32.35</v>
      </c>
      <c r="M21" s="268">
        <f>IF(ngay9!M22&lt;&gt;"",ngay9!M22,"")</f>
        <v>30.8</v>
      </c>
      <c r="N21" s="242">
        <f>IF(ngay10!M22&lt;&gt;"",ngay10!M22,"")</f>
        <v>30.287499999999998</v>
      </c>
      <c r="O21" s="242">
        <f>IF(ngay11!M22&lt;&gt;"",ngay11!M22,"")</f>
        <v>31.9</v>
      </c>
      <c r="P21" s="242">
        <f>IF(ngay12!M22&lt;&gt;"",ngay12!M22,"")</f>
        <v>32.3125</v>
      </c>
      <c r="Q21" s="242">
        <f>IF(ngay13!M22&lt;&gt;"",ngay13!M22,"")</f>
        <v>33.124999999999993</v>
      </c>
      <c r="R21" s="242">
        <f>IF(ngay14!M22&lt;&gt;"",ngay14!M22,"")</f>
        <v>33.4</v>
      </c>
      <c r="S21" s="242">
        <f>IF(ngay15!M22&lt;&gt;"",ngay15!M22,"")</f>
        <v>32.557142857142857</v>
      </c>
      <c r="T21" s="242">
        <f>IF(ngay16!M22&lt;&gt;"",ngay16!M22,"")</f>
        <v>29.85</v>
      </c>
      <c r="U21" s="242">
        <f>IF(ngay17!M22&lt;&gt;"",ngay17!M22,"")</f>
        <v>28.9375</v>
      </c>
      <c r="V21" s="242">
        <f>IF(ngay18!M22&lt;&gt;"",ngay18!M22,"")</f>
        <v>31.137500000000003</v>
      </c>
      <c r="W21" s="242">
        <f>IF(ngay19!M22&lt;&gt;"",ngay19!M22,"")</f>
        <v>29.525000000000006</v>
      </c>
      <c r="X21" s="242">
        <f>IF(ngay20!M22&lt;&gt;"",ngay20!M22,"")</f>
        <v>28.962500000000002</v>
      </c>
      <c r="Y21" s="242">
        <f>IF(ngay21!M22&lt;&gt;"",ngay21!M22,"")</f>
        <v>28.000000000000004</v>
      </c>
      <c r="Z21" s="242">
        <f>IF(ngay22!M22&lt;&gt;"",ngay22!M22,"")</f>
        <v>29.087499999999999</v>
      </c>
      <c r="AA21" s="242">
        <f>IF(ngay23!M22&lt;&gt;"",ngay23!M22,"")</f>
        <v>29.875</v>
      </c>
      <c r="AB21" s="242">
        <f>IF(ngay24!M22&lt;&gt;"",ngay24!M22,"")</f>
        <v>30.112500000000001</v>
      </c>
      <c r="AC21" s="242">
        <f>IF(ngay25!M22&lt;&gt;"",ngay25!M22,"")</f>
        <v>30.125000000000004</v>
      </c>
      <c r="AD21" s="242">
        <f>IF(ngay26!M22&lt;&gt;"",ngay26!M22,"")</f>
        <v>30.8</v>
      </c>
      <c r="AE21" s="242">
        <f>IF(ngay27!M22&lt;&gt;"",ngay27!M22,"")</f>
        <v>32.237499999999997</v>
      </c>
      <c r="AF21" s="242">
        <f>IF(ngay28!M22&lt;&gt;"",ngay28!M22,"")</f>
        <v>32.325000000000003</v>
      </c>
      <c r="AG21" s="242">
        <f>IF(ngay29!M22&lt;&gt;"",ngay29!M22,"")</f>
        <v>30.625000000000004</v>
      </c>
      <c r="AH21" s="242">
        <f>IF(ngay30!M22&lt;&gt;"",ngay30!M22,"")</f>
        <v>31.087499999999995</v>
      </c>
      <c r="AI21" s="242">
        <f>IF(ngay31!M22&lt;&gt;"",ngay31!M22,"")</f>
        <v>30.7</v>
      </c>
      <c r="AJ21" s="128">
        <f t="shared" si="7"/>
        <v>31.2588133640553</v>
      </c>
      <c r="AK21" s="127">
        <f t="shared" si="8"/>
        <v>28.000000000000004</v>
      </c>
      <c r="AL21" s="128">
        <f>IF(COUNT(E21:AI21)=0,"",INDEX(E2:AI21,1,MATCH(MIN(E21:AI21),E21:AI21,0)))</f>
        <v>21</v>
      </c>
      <c r="AM21" s="127">
        <f t="shared" si="6"/>
        <v>33.737500000000004</v>
      </c>
      <c r="AN21" s="129">
        <f>IF(COUNT(E21:AK21)=0,"",INDEX(E2:AK21,1,MATCH(MAX(E21:AK21),E21:AK21,0)))</f>
        <v>1</v>
      </c>
    </row>
    <row r="22" spans="1:40">
      <c r="A22" s="28">
        <v>20</v>
      </c>
      <c r="B22" s="509"/>
      <c r="C22" s="30" t="s">
        <v>157</v>
      </c>
      <c r="D22" s="42" t="s">
        <v>105</v>
      </c>
      <c r="E22" s="272">
        <f>IF(ngay1!M23&lt;&gt;"",ngay1!M23,"")</f>
        <v>34.175000000000004</v>
      </c>
      <c r="F22" s="242">
        <f>IF(ngay2!M23&lt;&gt;"",ngay2!M23,"")</f>
        <v>34.049999999999997</v>
      </c>
      <c r="G22" s="242">
        <f>IF(ngay3!M23&lt;&gt;"",ngay3!M23,"")</f>
        <v>33.024999999999999</v>
      </c>
      <c r="H22" s="272">
        <f>IF(ngay4!M23&lt;&gt;"",ngay4!M23,"")</f>
        <v>32.450000000000003</v>
      </c>
      <c r="I22" s="272">
        <f>IF(ngay5!M23&lt;&gt;"",ngay5!M23,"")</f>
        <v>32.024999999999999</v>
      </c>
      <c r="J22" s="272">
        <f>IF(ngay6!M23&lt;&gt;"",ngay6!M23,"")</f>
        <v>32.299999999999997</v>
      </c>
      <c r="K22" s="272">
        <f>IF(ngay7!M23&lt;&gt;"",ngay7!M23,"")</f>
        <v>32.024999999999999</v>
      </c>
      <c r="L22" s="272">
        <f>IF(ngay8!M23&lt;&gt;"",ngay8!M23,"")</f>
        <v>32.274999999999999</v>
      </c>
      <c r="M22" s="268">
        <f>IF(ngay9!M23&lt;&gt;"",ngay9!M23,"")</f>
        <v>31.299999999999997</v>
      </c>
      <c r="N22" s="242">
        <f>IF(ngay10!M23&lt;&gt;"",ngay10!M23,"")</f>
        <v>30.524999999999999</v>
      </c>
      <c r="O22" s="242">
        <f>IF(ngay11!M23&lt;&gt;"",ngay11!M23,"")</f>
        <v>31.05</v>
      </c>
      <c r="P22" s="242">
        <f>IF(ngay12!M23&lt;&gt;"",ngay12!M23,"")</f>
        <v>31.7</v>
      </c>
      <c r="Q22" s="242">
        <f>IF(ngay13!M23&lt;&gt;"",ngay13!M23,"")</f>
        <v>32.325000000000003</v>
      </c>
      <c r="R22" s="242">
        <f>IF(ngay14!M23&lt;&gt;"",ngay14!M23,"")</f>
        <v>32.375</v>
      </c>
      <c r="S22" s="242">
        <f>IF(ngay15!M23&lt;&gt;"",ngay15!M23,"")</f>
        <v>30.375</v>
      </c>
      <c r="T22" s="242">
        <f>IF(ngay16!M23&lt;&gt;"",ngay16!M23,"")</f>
        <v>29.425000000000001</v>
      </c>
      <c r="U22" s="242">
        <f>IF(ngay17!M23&lt;&gt;"",ngay17!M23,"")</f>
        <v>28.924999999999997</v>
      </c>
      <c r="V22" s="242">
        <f>IF(ngay18!M23&lt;&gt;"",ngay18!M23,"")</f>
        <v>31.074999999999996</v>
      </c>
      <c r="W22" s="242">
        <f>IF(ngay19!M23&lt;&gt;"",ngay19!M23,"")</f>
        <v>29.700000000000003</v>
      </c>
      <c r="X22" s="242">
        <f>IF(ngay20!M23&lt;&gt;"",ngay20!M23,"")</f>
        <v>28.8</v>
      </c>
      <c r="Y22" s="242">
        <f>IF(ngay21!M23&lt;&gt;"",ngay21!M23,"")</f>
        <v>27.524999999999999</v>
      </c>
      <c r="Z22" s="242">
        <f>IF(ngay22!M23&lt;&gt;"",ngay22!M23,"")</f>
        <v>29.375</v>
      </c>
      <c r="AA22" s="242">
        <f>IF(ngay23!M23&lt;&gt;"",ngay23!M23,"")</f>
        <v>29.474999999999998</v>
      </c>
      <c r="AB22" s="242">
        <f>IF(ngay24!M23&lt;&gt;"",ngay24!M23,"")</f>
        <v>29.85</v>
      </c>
      <c r="AC22" s="242">
        <f>IF(ngay25!M23&lt;&gt;"",ngay25!M23,"")</f>
        <v>29.875</v>
      </c>
      <c r="AD22" s="242">
        <f>IF(ngay26!M23&lt;&gt;"",ngay26!M23,"")</f>
        <v>31.074999999999996</v>
      </c>
      <c r="AE22" s="242">
        <f>IF(ngay27!M23&lt;&gt;"",ngay27!M23,"")</f>
        <v>31.950000000000003</v>
      </c>
      <c r="AF22" s="242">
        <f>IF(ngay28!M23&lt;&gt;"",ngay28!M23,"")</f>
        <v>31.725000000000001</v>
      </c>
      <c r="AG22" s="242">
        <f>IF(ngay29!M23&lt;&gt;"",ngay29!M23,"")</f>
        <v>30.924999999999997</v>
      </c>
      <c r="AH22" s="242">
        <f>IF(ngay30!M23&lt;&gt;"",ngay30!M23,"")</f>
        <v>28.824999999999999</v>
      </c>
      <c r="AI22" s="242">
        <f>IF(ngay31!M23&lt;&gt;"",ngay31!M23,"")</f>
        <v>29.4</v>
      </c>
      <c r="AJ22" s="128">
        <f t="shared" si="7"/>
        <v>30.964516129032262</v>
      </c>
      <c r="AK22" s="127">
        <f t="shared" si="8"/>
        <v>27.524999999999999</v>
      </c>
      <c r="AL22" s="128">
        <f>IF(COUNT(E22:AI22)=0,"",INDEX(E2:AI22,1,MATCH(MIN(E22:AI22),E22:AI22,0)))</f>
        <v>21</v>
      </c>
      <c r="AM22" s="127">
        <f t="shared" si="6"/>
        <v>34.175000000000004</v>
      </c>
      <c r="AN22" s="129">
        <f>IF(COUNT(E22:AK22)=0,"",INDEX(E2:AK22,1,MATCH(MAX(E22:AK22),E22:AK22,0)))</f>
        <v>1</v>
      </c>
    </row>
    <row r="23" spans="1:40">
      <c r="A23" s="39">
        <v>21</v>
      </c>
      <c r="B23" s="509"/>
      <c r="C23" s="264" t="s">
        <v>191</v>
      </c>
      <c r="D23" s="42" t="s">
        <v>203</v>
      </c>
      <c r="E23" s="272">
        <f>IF(ngay1!M24&lt;&gt;"",ngay1!M24,"")</f>
        <v>33.049999999999997</v>
      </c>
      <c r="F23" s="242">
        <f>IF(ngay2!M24&lt;&gt;"",ngay2!M24,"")</f>
        <v>32.975000000000001</v>
      </c>
      <c r="G23" s="242">
        <f>IF(ngay3!M24&lt;&gt;"",ngay3!M24,"")</f>
        <v>31.75</v>
      </c>
      <c r="H23" s="272">
        <f>IF(ngay4!M24&lt;&gt;"",ngay4!M24,"")</f>
        <v>31.849999999999998</v>
      </c>
      <c r="I23" s="272">
        <f>IF(ngay5!M24&lt;&gt;"",ngay5!M24,"")</f>
        <v>31.3</v>
      </c>
      <c r="J23" s="272">
        <f>IF(ngay6!M24&lt;&gt;"",ngay6!M24,"")</f>
        <v>31.65</v>
      </c>
      <c r="K23" s="272">
        <f>IF(ngay7!M24&lt;&gt;"",ngay7!M24,"")</f>
        <v>31.325000000000003</v>
      </c>
      <c r="L23" s="272">
        <f>IF(ngay8!M24&lt;&gt;"",ngay8!M24,"")</f>
        <v>30.625</v>
      </c>
      <c r="M23" s="268">
        <f>IF(ngay9!M24&lt;&gt;"",ngay9!M24,"")</f>
        <v>30.375</v>
      </c>
      <c r="N23" s="242">
        <f>IF(ngay10!M24&lt;&gt;"",ngay10!M24,"")</f>
        <v>30.6</v>
      </c>
      <c r="O23" s="242">
        <f>IF(ngay11!M24&lt;&gt;"",ngay11!M24,"")</f>
        <v>30.924999999999997</v>
      </c>
      <c r="P23" s="242">
        <f>IF(ngay12!M24&lt;&gt;"",ngay12!M24,"")</f>
        <v>31.6</v>
      </c>
      <c r="Q23" s="242">
        <f>IF(ngay13!M24&lt;&gt;"",ngay13!M24,"")</f>
        <v>31.825000000000003</v>
      </c>
      <c r="R23" s="242">
        <f>IF(ngay14!M24&lt;&gt;"",ngay14!M24,"")</f>
        <v>32.625</v>
      </c>
      <c r="S23" s="242">
        <f>IF(ngay15!M24&lt;&gt;"",ngay15!M24,"")</f>
        <v>31.65</v>
      </c>
      <c r="T23" s="242">
        <f>IF(ngay16!M24&lt;&gt;"",ngay16!M24,"")</f>
        <v>29.374999999999996</v>
      </c>
      <c r="U23" s="242">
        <f>IF(ngay17!M24&lt;&gt;"",ngay17!M24,"")</f>
        <v>29.4</v>
      </c>
      <c r="V23" s="242">
        <f>IF(ngay18!M24&lt;&gt;"",ngay18!M24,"")</f>
        <v>31.274999999999999</v>
      </c>
      <c r="W23" s="242">
        <f>IF(ngay19!M24&lt;&gt;"",ngay19!M24,"")</f>
        <v>31.25</v>
      </c>
      <c r="X23" s="242">
        <f>IF(ngay20!M24&lt;&gt;"",ngay20!M24,"")</f>
        <v>29.424999999999997</v>
      </c>
      <c r="Y23" s="242">
        <f>IF(ngay21!M24&lt;&gt;"",ngay21!M24,"")</f>
        <v>29.950000000000003</v>
      </c>
      <c r="Z23" s="242">
        <f>IF(ngay22!M24&lt;&gt;"",ngay22!M24,"")</f>
        <v>30.375</v>
      </c>
      <c r="AA23" s="242">
        <f>IF(ngay23!M24&lt;&gt;"",ngay23!M24,"")</f>
        <v>30.349999999999998</v>
      </c>
      <c r="AB23" s="242">
        <f>IF(ngay24!M24&lt;&gt;"",ngay24!M24,"")</f>
        <v>30.45</v>
      </c>
      <c r="AC23" s="242">
        <f>IF(ngay25!M24&lt;&gt;"",ngay25!M24,"")</f>
        <v>30.375</v>
      </c>
      <c r="AD23" s="242">
        <f>IF(ngay26!M24&lt;&gt;"",ngay26!M24,"")</f>
        <v>30.200000000000003</v>
      </c>
      <c r="AE23" s="242">
        <f>IF(ngay27!M24&lt;&gt;"",ngay27!M24,"")</f>
        <v>32.5</v>
      </c>
      <c r="AF23" s="242">
        <f>IF(ngay28!M24&lt;&gt;"",ngay28!M24,"")</f>
        <v>32.5</v>
      </c>
      <c r="AG23" s="242">
        <f>IF(ngay29!M24&lt;&gt;"",ngay29!M24,"")</f>
        <v>31.849999999999998</v>
      </c>
      <c r="AH23" s="242">
        <f>IF(ngay30!M24&lt;&gt;"",ngay30!M24,"")</f>
        <v>31.924999999999997</v>
      </c>
      <c r="AI23" s="242">
        <f>IF(ngay31!M24&lt;&gt;"",ngay31!M24,"")</f>
        <v>31.274999999999999</v>
      </c>
      <c r="AJ23" s="128">
        <f t="shared" si="7"/>
        <v>31.180645161290325</v>
      </c>
      <c r="AK23" s="127">
        <f t="shared" si="8"/>
        <v>29.374999999999996</v>
      </c>
      <c r="AL23" s="128">
        <f>IF(COUNT(E23:AI23)=0,"",INDEX(E2:AI23,1,MATCH(MIN(E23:AI23),E23:AI23,0)))</f>
        <v>16</v>
      </c>
      <c r="AM23" s="127">
        <f t="shared" si="6"/>
        <v>33.049999999999997</v>
      </c>
      <c r="AN23" s="129">
        <f>IF(COUNT(E23:AK23)=0,"",INDEX(E2:AK23,1,MATCH(MAX(E23:AK23),E23:AK23,0)))</f>
        <v>1</v>
      </c>
    </row>
    <row r="24" spans="1:40">
      <c r="A24" s="28">
        <v>22</v>
      </c>
      <c r="B24" s="511"/>
      <c r="C24" s="33" t="s">
        <v>129</v>
      </c>
      <c r="D24" s="45" t="s">
        <v>104</v>
      </c>
      <c r="E24" s="273">
        <f>IF(ngay1!M25&lt;&gt;"",ngay1!M25,"")</f>
        <v>33.375</v>
      </c>
      <c r="F24" s="238">
        <f>IF(ngay2!M25&lt;&gt;"",ngay2!M25,"")</f>
        <v>32.987499999999997</v>
      </c>
      <c r="G24" s="238">
        <f>IF(ngay3!M25&lt;&gt;"",ngay3!M25,"")</f>
        <v>31.8</v>
      </c>
      <c r="H24" s="273">
        <f>IF(ngay4!M25&lt;&gt;"",ngay4!M25,"")</f>
        <v>32.162500000000001</v>
      </c>
      <c r="I24" s="273">
        <f>IF(ngay5!M25&lt;&gt;"",ngay5!M25,"")</f>
        <v>31.887500000000003</v>
      </c>
      <c r="J24" s="273">
        <f>IF(ngay6!M25&lt;&gt;"",ngay6!M25,"")</f>
        <v>32.642857142857146</v>
      </c>
      <c r="K24" s="273">
        <f>IF(ngay7!M25&lt;&gt;"",ngay7!M25,"")</f>
        <v>32.5</v>
      </c>
      <c r="L24" s="273">
        <f>IF(ngay8!M25&lt;&gt;"",ngay8!M25,"")</f>
        <v>32.1875</v>
      </c>
      <c r="M24" s="269">
        <f>IF(ngay9!M25&lt;&gt;"",ngay9!M25,"")</f>
        <v>30.225000000000001</v>
      </c>
      <c r="N24" s="238">
        <f>IF(ngay10!M25&lt;&gt;"",ngay10!M25,"")</f>
        <v>30.237500000000001</v>
      </c>
      <c r="O24" s="238">
        <f>IF(ngay11!M25&lt;&gt;"",ngay11!M25,"")</f>
        <v>32.012499999999996</v>
      </c>
      <c r="P24" s="238">
        <f>IF(ngay12!M25&lt;&gt;"",ngay12!M25,"")</f>
        <v>32.112499999999997</v>
      </c>
      <c r="Q24" s="238">
        <f>IF(ngay13!M25&lt;&gt;"",ngay13!M25,"")</f>
        <v>32.825000000000003</v>
      </c>
      <c r="R24" s="238">
        <f>IF(ngay14!M25&lt;&gt;"",ngay14!M25,"")</f>
        <v>33.337499999999999</v>
      </c>
      <c r="S24" s="238">
        <f>IF(ngay15!M25&lt;&gt;"",ngay15!M25,"")</f>
        <v>32.228571428571421</v>
      </c>
      <c r="T24" s="238">
        <f>IF(ngay16!M25&lt;&gt;"",ngay16!M25,"")</f>
        <v>30.212500000000002</v>
      </c>
      <c r="U24" s="238">
        <f>IF(ngay17!M25&lt;&gt;"",ngay17!M25,"")</f>
        <v>29.137499999999999</v>
      </c>
      <c r="V24" s="238">
        <f>IF(ngay18!M25&lt;&gt;"",ngay18!M25,"")</f>
        <v>32.0625</v>
      </c>
      <c r="W24" s="238">
        <f>IF(ngay19!M25&lt;&gt;"",ngay19!M25,"")</f>
        <v>30.512499999999999</v>
      </c>
      <c r="X24" s="238">
        <f>IF(ngay20!M25&lt;&gt;"",ngay20!M25,"")</f>
        <v>28.849999999999998</v>
      </c>
      <c r="Y24" s="238">
        <f>IF(ngay21!M25&lt;&gt;"",ngay21!M25,"")</f>
        <v>29.524999999999999</v>
      </c>
      <c r="Z24" s="238">
        <f>IF(ngay22!M25&lt;&gt;"",ngay22!M25,"")</f>
        <v>29.362500000000004</v>
      </c>
      <c r="AA24" s="238">
        <f>IF(ngay23!M25&lt;&gt;"",ngay23!M25,"")</f>
        <v>29.537499999999998</v>
      </c>
      <c r="AB24" s="238">
        <f>IF(ngay24!M25&lt;&gt;"",ngay24!M25,"")</f>
        <v>29.737499999999997</v>
      </c>
      <c r="AC24" s="238">
        <f>IF(ngay25!M25&lt;&gt;"",ngay25!M25,"")</f>
        <v>29.962500000000002</v>
      </c>
      <c r="AD24" s="238">
        <f>IF(ngay26!M25&lt;&gt;"",ngay26!M25,"")</f>
        <v>30.8125</v>
      </c>
      <c r="AE24" s="238">
        <f>IF(ngay27!M25&lt;&gt;"",ngay27!M25,"")</f>
        <v>32.65</v>
      </c>
      <c r="AF24" s="238">
        <f>IF(ngay28!M25&lt;&gt;"",ngay28!M25,"")</f>
        <v>31.837499999999999</v>
      </c>
      <c r="AG24" s="238">
        <f>IF(ngay29!M25&lt;&gt;"",ngay29!M25,"")</f>
        <v>31.175000000000001</v>
      </c>
      <c r="AH24" s="238">
        <f>IF(ngay30!M25&lt;&gt;"",ngay30!M25,"")</f>
        <v>30.812500000000004</v>
      </c>
      <c r="AI24" s="238">
        <f>IF(ngay31!M25&lt;&gt;"",ngay31!M25,"")</f>
        <v>30.837499999999999</v>
      </c>
      <c r="AJ24" s="128">
        <f t="shared" si="7"/>
        <v>31.275691244239624</v>
      </c>
      <c r="AK24" s="127">
        <f t="shared" si="8"/>
        <v>28.849999999999998</v>
      </c>
      <c r="AL24" s="128">
        <f>IF(COUNT(E24:AI24)=0,"",INDEX(E2:AI24,1,MATCH(MIN(E24:AI24),E24:AI24,0)))</f>
        <v>20</v>
      </c>
      <c r="AM24" s="127">
        <f t="shared" si="6"/>
        <v>33.375</v>
      </c>
      <c r="AN24" s="129">
        <f>IF(COUNT(E24:AK24)=0,"",INDEX(E2:AK24,1,MATCH(MAX(E24:AK24),E24:AK24,0)))</f>
        <v>1</v>
      </c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A1:AI1"/>
    <mergeCell ref="B3:B9"/>
    <mergeCell ref="B11:B19"/>
    <mergeCell ref="B20:B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W13" sqref="W13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269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260" t="s">
        <v>92</v>
      </c>
      <c r="B2" s="261" t="s">
        <v>137</v>
      </c>
      <c r="C2" s="262" t="s">
        <v>138</v>
      </c>
      <c r="D2" s="263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96</v>
      </c>
      <c r="AK2" s="122" t="s">
        <v>1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IF(ngay1!N4&lt;&gt;"",ngay1!N4,"")</f>
        <v>27.7</v>
      </c>
      <c r="F3" s="245">
        <f>IF(ngay2!N4&lt;&gt;"",ngay2!N4,"")</f>
        <v>26</v>
      </c>
      <c r="G3" s="245">
        <f>IF(ngay3!N4&lt;&gt;"",ngay3!N4,"")</f>
        <v>26.2</v>
      </c>
      <c r="H3" s="245">
        <f>IF(ngay4!N4&lt;&gt;"",ngay4!N4,"")</f>
        <v>25</v>
      </c>
      <c r="I3" s="245">
        <f>IF(ngay5!N4&lt;&gt;"",ngay5!N4,"")</f>
        <v>25.3</v>
      </c>
      <c r="J3" s="245">
        <f>IF(ngay6!N4&lt;&gt;"",ngay6!N4,"")</f>
        <v>25.7</v>
      </c>
      <c r="K3" s="245">
        <f>IF(ngay7!N4&lt;&gt;"",ngay7!N4,"")</f>
        <v>24.7</v>
      </c>
      <c r="L3" s="245">
        <f>IF(ngay8!N4&lt;&gt;"",ngay8!N4,"")</f>
        <v>27</v>
      </c>
      <c r="M3" s="245">
        <f>IF(ngay9!N4&lt;&gt;"",ngay9!N4,"")</f>
        <v>23.6</v>
      </c>
      <c r="N3" s="245">
        <f>IF(ngay10!N4&lt;&gt;"",ngay10!N4,"")</f>
        <v>23.2</v>
      </c>
      <c r="O3" s="245">
        <f>IF(ngay11!N4&lt;&gt;"",ngay11!N4,"")</f>
        <v>23.8</v>
      </c>
      <c r="P3" s="245">
        <f>IF(ngay12!N4&lt;&gt;"",ngay12!N4,"")</f>
        <v>24.7</v>
      </c>
      <c r="Q3" s="245">
        <f>IF(ngay13!N4&lt;&gt;"",ngay13!N4,"")</f>
        <v>24.8</v>
      </c>
      <c r="R3" s="245">
        <f>IF(ngay14!N4&lt;&gt;"",ngay14!N4,"")</f>
        <v>26.1</v>
      </c>
      <c r="S3" s="245">
        <f>IF(ngay15!N4&lt;&gt;"",ngay15!N4,"")</f>
        <v>25</v>
      </c>
      <c r="T3" s="245">
        <f>IF(ngay16!N4&lt;&gt;"",ngay16!N4,"")</f>
        <v>26.4</v>
      </c>
      <c r="U3" s="245">
        <f>IF(ngay17!N4&lt;&gt;"",ngay17!N4,"")</f>
        <v>26.5</v>
      </c>
      <c r="V3" s="245">
        <f>IF(ngay18!N4&lt;&gt;"",ngay18!N4,"")</f>
        <v>25.5</v>
      </c>
      <c r="W3" s="245">
        <f>IF(ngay19!N4&lt;&gt;"",ngay19!N4,"")</f>
        <v>24.6</v>
      </c>
      <c r="X3" s="245">
        <f>IF(ngay20!N4&lt;&gt;"",ngay20!N4,"")</f>
        <v>25.4</v>
      </c>
      <c r="Y3" s="245">
        <f>IF(ngay21!N4&lt;&gt;"",ngay21!N4,"")</f>
        <v>25.6</v>
      </c>
      <c r="Z3" s="245">
        <f>IF(ngay22!N4&lt;&gt;"",ngay22!N4,"")</f>
        <v>26.2</v>
      </c>
      <c r="AA3" s="245">
        <f>IF(ngay23!N4&lt;&gt;"",ngay23!N4,"")</f>
        <v>26.6</v>
      </c>
      <c r="AB3" s="245">
        <f>IF(ngay24!N4&lt;&gt;"",ngay24!N4,"")</f>
        <v>25.2</v>
      </c>
      <c r="AC3" s="245">
        <f>IF(ngay25!N4&lt;&gt;"",ngay25!N4,"")</f>
        <v>25.5</v>
      </c>
      <c r="AD3" s="245">
        <f>IF(ngay26!N4&lt;&gt;"",ngay26!N4,"")</f>
        <v>26.6</v>
      </c>
      <c r="AE3" s="245">
        <f>IF(ngay27!N4&lt;&gt;"",ngay27!N4,"")</f>
        <v>26.5</v>
      </c>
      <c r="AF3" s="245">
        <f>IF(ngay28!N4&lt;&gt;"",ngay28!N4,"")</f>
        <v>26.7</v>
      </c>
      <c r="AG3" s="245">
        <f>IF(ngay29!N4&lt;&gt;"",ngay29!N4,"")</f>
        <v>27.3</v>
      </c>
      <c r="AH3" s="245">
        <f>IF(ngay30!N4&lt;&gt;"",ngay30!N4,"")</f>
        <v>25.8</v>
      </c>
      <c r="AI3" s="245">
        <f>IF(ngay31!N4&lt;&gt;"",ngay31!N4,"")</f>
        <v>25.1</v>
      </c>
      <c r="AJ3" s="128">
        <f t="shared" ref="AJ3:AJ12" si="0">IF(COUNT(E3:AI3)=0,"",AVERAGE(E3:AI3))</f>
        <v>25.622580645161293</v>
      </c>
      <c r="AK3" s="127">
        <f t="shared" ref="AK3:AK12" si="1">IF(COUNT(E3:AI3)=0,"",MIN(E3:AI3))</f>
        <v>23.2</v>
      </c>
      <c r="AL3" s="128">
        <f>IF(COUNT(E3:AI3)=0,"",INDEX(E2:AI3,1,MATCH(MIN(E3:AI3),E3:AI3,0)))</f>
        <v>10</v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IF(ngay1!N5&lt;&gt;"",ngay1!N5,"")</f>
        <v>29</v>
      </c>
      <c r="F4" s="243">
        <f>IF(ngay2!N5&lt;&gt;"",ngay2!N5,"")</f>
        <v>29.3</v>
      </c>
      <c r="G4" s="243">
        <f>IF(ngay3!N5&lt;&gt;"",ngay3!N5,"")</f>
        <v>29.1</v>
      </c>
      <c r="H4" s="243">
        <f>IF(ngay4!N5&lt;&gt;"",ngay4!N5,"")</f>
        <v>27.2</v>
      </c>
      <c r="I4" s="243">
        <f>IF(ngay5!N5&lt;&gt;"",ngay5!N5,"")</f>
        <v>28.2</v>
      </c>
      <c r="J4" s="243">
        <f>IF(ngay6!N5&lt;&gt;"",ngay6!N5,"")</f>
        <v>27.3</v>
      </c>
      <c r="K4" s="243">
        <f>IF(ngay7!N5&lt;&gt;"",ngay7!N5,"")</f>
        <v>28.4</v>
      </c>
      <c r="L4" s="243">
        <f>IF(ngay8!N5&lt;&gt;"",ngay8!N5,"")</f>
        <v>28.5</v>
      </c>
      <c r="M4" s="243">
        <f>IF(ngay9!N5&lt;&gt;"",ngay9!N5,"")</f>
        <v>24.9</v>
      </c>
      <c r="N4" s="243">
        <f>IF(ngay10!N5&lt;&gt;"",ngay10!N5,"")</f>
        <v>25.4</v>
      </c>
      <c r="O4" s="243">
        <f>IF(ngay11!N5&lt;&gt;"",ngay11!N5,"")</f>
        <v>27.6</v>
      </c>
      <c r="P4" s="243">
        <f>IF(ngay12!N5&lt;&gt;"",ngay12!N5,"")</f>
        <v>27</v>
      </c>
      <c r="Q4" s="243">
        <f>IF(ngay13!N5&lt;&gt;"",ngay13!N5,"")</f>
        <v>26.5</v>
      </c>
      <c r="R4" s="243">
        <f>IF(ngay14!N5&lt;&gt;"",ngay14!N5,"")</f>
        <v>25.6</v>
      </c>
      <c r="S4" s="243">
        <f>IF(ngay15!N5&lt;&gt;"",ngay15!N5,"")</f>
        <v>25.5</v>
      </c>
      <c r="T4" s="243">
        <f>IF(ngay16!N5&lt;&gt;"",ngay16!N5,"")</f>
        <v>27.3</v>
      </c>
      <c r="U4" s="243">
        <f>IF(ngay17!N5&lt;&gt;"",ngay17!N5,"")</f>
        <v>29</v>
      </c>
      <c r="V4" s="243">
        <f>IF(ngay18!N5&lt;&gt;"",ngay18!N5,"")</f>
        <v>27.8</v>
      </c>
      <c r="W4" s="243">
        <f>IF(ngay19!N5&lt;&gt;"",ngay19!N5,"")</f>
        <v>25</v>
      </c>
      <c r="X4" s="243">
        <f>IF(ngay20!N5&lt;&gt;"",ngay20!N5,"")</f>
        <v>25.5</v>
      </c>
      <c r="Y4" s="243">
        <f>IF(ngay21!N5&lt;&gt;"",ngay21!N5,"")</f>
        <v>26.6</v>
      </c>
      <c r="Z4" s="243">
        <f>IF(ngay22!N5&lt;&gt;"",ngay22!N5,"")</f>
        <v>25.8</v>
      </c>
      <c r="AA4" s="243">
        <f>IF(ngay23!N5&lt;&gt;"",ngay23!N5,"")</f>
        <v>27.5</v>
      </c>
      <c r="AB4" s="243">
        <f>IF(ngay24!N5&lt;&gt;"",ngay24!N5,"")</f>
        <v>27.5</v>
      </c>
      <c r="AC4" s="243">
        <f>IF(ngay25!N5&lt;&gt;"",ngay25!N5,"")</f>
        <v>27.5</v>
      </c>
      <c r="AD4" s="243">
        <f>IF(ngay26!N5&lt;&gt;"",ngay26!N5,"")</f>
        <v>27.3</v>
      </c>
      <c r="AE4" s="243">
        <f>IF(ngay27!N5&lt;&gt;"",ngay27!N5,"")</f>
        <v>28.7</v>
      </c>
      <c r="AF4" s="243">
        <f>IF(ngay28!N5&lt;&gt;"",ngay28!N5,"")</f>
        <v>26.5</v>
      </c>
      <c r="AG4" s="243">
        <f>IF(ngay29!N5&lt;&gt;"",ngay29!N5,"")</f>
        <v>26</v>
      </c>
      <c r="AH4" s="243">
        <f>IF(ngay30!N5&lt;&gt;"",ngay30!N5,"")</f>
        <v>26.1</v>
      </c>
      <c r="AI4" s="243">
        <f>IF(ngay31!N5&lt;&gt;"",ngay31!N5,"")</f>
        <v>25.6</v>
      </c>
      <c r="AJ4" s="128">
        <f t="shared" si="0"/>
        <v>27.07096774193549</v>
      </c>
      <c r="AK4" s="127">
        <f t="shared" si="1"/>
        <v>24.9</v>
      </c>
      <c r="AL4" s="128">
        <f>IF(COUNT(E4:AI4)=0,"",INDEX(E2:AI4,1,MATCH(MIN(E4:AI4),E4:AI4,0)))</f>
        <v>9</v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IF(ngay1!N6&lt;&gt;"",ngay1!N6,"")</f>
        <v>31</v>
      </c>
      <c r="F5" s="243">
        <f>IF(ngay2!N6&lt;&gt;"",ngay2!N6,"")</f>
        <v>31.2</v>
      </c>
      <c r="G5" s="243">
        <f>IF(ngay3!N6&lt;&gt;"",ngay3!N6,"")</f>
        <v>30.5</v>
      </c>
      <c r="H5" s="243">
        <f>IF(ngay4!N6&lt;&gt;"",ngay4!N6,"")</f>
        <v>29</v>
      </c>
      <c r="I5" s="243">
        <f>IF(ngay5!N6&lt;&gt;"",ngay5!N6,"")</f>
        <v>28.4</v>
      </c>
      <c r="J5" s="243">
        <f>IF(ngay6!N6&lt;&gt;"",ngay6!N6,"")</f>
        <v>28.4</v>
      </c>
      <c r="K5" s="243">
        <f>IF(ngay7!N6&lt;&gt;"",ngay7!N6,"")</f>
        <v>29.4</v>
      </c>
      <c r="L5" s="243">
        <f>IF(ngay8!N6&lt;&gt;"",ngay8!N6,"")</f>
        <v>28.8</v>
      </c>
      <c r="M5" s="243">
        <f>IF(ngay9!N6&lt;&gt;"",ngay9!N6,"")</f>
        <v>26.3</v>
      </c>
      <c r="N5" s="243">
        <f>IF(ngay10!N6&lt;&gt;"",ngay10!N6,"")</f>
        <v>27.4</v>
      </c>
      <c r="O5" s="243">
        <f>IF(ngay11!N6&lt;&gt;"",ngay11!N6,"")</f>
        <v>29.1</v>
      </c>
      <c r="P5" s="243">
        <f>IF(ngay12!N6&lt;&gt;"",ngay12!N6,"")</f>
        <v>28.5</v>
      </c>
      <c r="Q5" s="243">
        <f>IF(ngay13!N6&lt;&gt;"",ngay13!N6,"")</f>
        <v>28</v>
      </c>
      <c r="R5" s="243">
        <f>IF(ngay14!N6&lt;&gt;"",ngay14!N6,"")</f>
        <v>28.7</v>
      </c>
      <c r="S5" s="243">
        <f>IF(ngay15!N6&lt;&gt;"",ngay15!N6,"")</f>
        <v>27.6</v>
      </c>
      <c r="T5" s="243">
        <f>IF(ngay16!N6&lt;&gt;"",ngay16!N6,"")</f>
        <v>28.4</v>
      </c>
      <c r="U5" s="243">
        <f>IF(ngay17!N6&lt;&gt;"",ngay17!N6,"")</f>
        <v>29.2</v>
      </c>
      <c r="V5" s="243">
        <f>IF(ngay18!N6&lt;&gt;"",ngay18!N6,"")</f>
        <v>30.2</v>
      </c>
      <c r="W5" s="243">
        <f>IF(ngay19!N6&lt;&gt;"",ngay19!N6,"")</f>
        <v>25.5</v>
      </c>
      <c r="X5" s="243">
        <f>IF(ngay20!N6&lt;&gt;"",ngay20!N6,"")</f>
        <v>26</v>
      </c>
      <c r="Y5" s="243">
        <f>IF(ngay21!N6&lt;&gt;"",ngay21!N6,"")</f>
        <v>26.8</v>
      </c>
      <c r="Z5" s="243">
        <f>IF(ngay22!N6&lt;&gt;"",ngay22!N6,"")</f>
        <v>25.4</v>
      </c>
      <c r="AA5" s="243">
        <f>IF(ngay23!N6&lt;&gt;"",ngay23!N6,"")</f>
        <v>28.6</v>
      </c>
      <c r="AB5" s="243">
        <f>IF(ngay24!N6&lt;&gt;"",ngay24!N6,"")</f>
        <v>28.7</v>
      </c>
      <c r="AC5" s="243">
        <f>IF(ngay25!N6&lt;&gt;"",ngay25!N6,"")</f>
        <v>28.8</v>
      </c>
      <c r="AD5" s="243">
        <f>IF(ngay26!N6&lt;&gt;"",ngay26!N6,"")</f>
        <v>28.6</v>
      </c>
      <c r="AE5" s="243">
        <f>IF(ngay27!N6&lt;&gt;"",ngay27!N6,"")</f>
        <v>29.6</v>
      </c>
      <c r="AF5" s="243">
        <f>IF(ngay28!N6&lt;&gt;"",ngay28!N6,"")</f>
        <v>27.7</v>
      </c>
      <c r="AG5" s="243">
        <f>IF(ngay29!N6&lt;&gt;"",ngay29!N6,"")</f>
        <v>27.7</v>
      </c>
      <c r="AH5" s="243">
        <f>IF(ngay30!N6&lt;&gt;"",ngay30!N6,"")</f>
        <v>27.2</v>
      </c>
      <c r="AI5" s="243">
        <f>IF(ngay31!N6&lt;&gt;"",ngay31!N6,"")</f>
        <v>27.7</v>
      </c>
      <c r="AJ5" s="128">
        <f t="shared" si="0"/>
        <v>28.335483870967749</v>
      </c>
      <c r="AK5" s="127">
        <f t="shared" si="1"/>
        <v>25.4</v>
      </c>
      <c r="AL5" s="128">
        <f>IF(COUNT(E5:AI5)=0,"",INDEX(E2:AI5,1,MATCH(MIN(E5:AI5),E5:AI5,0)))</f>
        <v>22</v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IF(ngay1!N7&lt;&gt;"",ngay1!N7,"")</f>
        <v>28.4</v>
      </c>
      <c r="F6" s="243">
        <f>IF(ngay2!N7&lt;&gt;"",ngay2!N7,"")</f>
        <v>28</v>
      </c>
      <c r="G6" s="243">
        <f>IF(ngay3!N7&lt;&gt;"",ngay3!N7,"")</f>
        <v>27.4</v>
      </c>
      <c r="H6" s="243">
        <f>IF(ngay4!N7&lt;&gt;"",ngay4!N7,"")</f>
        <v>26.3</v>
      </c>
      <c r="I6" s="243">
        <f>IF(ngay5!N7&lt;&gt;"",ngay5!N7,"")</f>
        <v>26.3</v>
      </c>
      <c r="J6" s="243">
        <f>IF(ngay6!N7&lt;&gt;"",ngay6!N7,"")</f>
        <v>26</v>
      </c>
      <c r="K6" s="243">
        <f>IF(ngay7!N7&lt;&gt;"",ngay7!N7,"")</f>
        <v>27.8</v>
      </c>
      <c r="L6" s="243">
        <f>IF(ngay8!N7&lt;&gt;"",ngay8!N7,"")</f>
        <v>27.5</v>
      </c>
      <c r="M6" s="243">
        <f>IF(ngay9!N7&lt;&gt;"",ngay9!N7,"")</f>
        <v>24.5</v>
      </c>
      <c r="N6" s="243">
        <f>IF(ngay10!N7&lt;&gt;"",ngay10!N7,"")</f>
        <v>24.6</v>
      </c>
      <c r="O6" s="243">
        <f>IF(ngay11!N7&lt;&gt;"",ngay11!N7,"")</f>
        <v>26.4</v>
      </c>
      <c r="P6" s="243">
        <f>IF(ngay12!N7&lt;&gt;"",ngay12!N7,"")</f>
        <v>26.2</v>
      </c>
      <c r="Q6" s="243">
        <f>IF(ngay13!N7&lt;&gt;"",ngay13!N7,"")</f>
        <v>26</v>
      </c>
      <c r="R6" s="243">
        <f>IF(ngay14!N7&lt;&gt;"",ngay14!N7,"")</f>
        <v>26</v>
      </c>
      <c r="S6" s="243">
        <f>IF(ngay15!N7&lt;&gt;"",ngay15!N7,"")</f>
        <v>25.4</v>
      </c>
      <c r="T6" s="243">
        <f>IF(ngay16!N7&lt;&gt;"",ngay16!N7,"")</f>
        <v>26.6</v>
      </c>
      <c r="U6" s="243">
        <f>IF(ngay17!N7&lt;&gt;"",ngay17!N7,"")</f>
        <v>28</v>
      </c>
      <c r="V6" s="243">
        <f>IF(ngay18!N7&lt;&gt;"",ngay18!N7,"")</f>
        <v>27.2</v>
      </c>
      <c r="W6" s="243">
        <f>IF(ngay19!N7&lt;&gt;"",ngay19!N7,"")</f>
        <v>25.3</v>
      </c>
      <c r="X6" s="243">
        <f>IF(ngay20!N7&lt;&gt;"",ngay20!N7,"")</f>
        <v>25.2</v>
      </c>
      <c r="Y6" s="243">
        <f>IF(ngay21!N7&lt;&gt;"",ngay21!N7,"")</f>
        <v>26.4</v>
      </c>
      <c r="Z6" s="243">
        <f>IF(ngay22!N7&lt;&gt;"",ngay22!N7,"")</f>
        <v>25.6</v>
      </c>
      <c r="AA6" s="243">
        <f>IF(ngay23!N7&lt;&gt;"",ngay23!N7,"")</f>
        <v>25.8</v>
      </c>
      <c r="AB6" s="243">
        <f>IF(ngay24!N7&lt;&gt;"",ngay24!N7,"")</f>
        <v>26.1</v>
      </c>
      <c r="AC6" s="243">
        <f>IF(ngay25!N7&lt;&gt;"",ngay25!N7,"")</f>
        <v>26.2</v>
      </c>
      <c r="AD6" s="243">
        <f>IF(ngay26!N7&lt;&gt;"",ngay26!N7,"")</f>
        <v>26.6</v>
      </c>
      <c r="AE6" s="243">
        <f>IF(ngay27!N7&lt;&gt;"",ngay27!N7,"")</f>
        <v>27.1</v>
      </c>
      <c r="AF6" s="243">
        <f>IF(ngay28!N7&lt;&gt;"",ngay28!N7,"")</f>
        <v>25.3</v>
      </c>
      <c r="AG6" s="243">
        <f>IF(ngay29!N7&lt;&gt;"",ngay29!N7,"")</f>
        <v>26.1</v>
      </c>
      <c r="AH6" s="243">
        <f>IF(ngay30!N7&lt;&gt;"",ngay30!N7,"")</f>
        <v>27.4</v>
      </c>
      <c r="AI6" s="243">
        <f>IF(ngay31!N7&lt;&gt;"",ngay31!N7,"")</f>
        <v>25.7</v>
      </c>
      <c r="AJ6" s="128">
        <f t="shared" si="0"/>
        <v>26.367741935483874</v>
      </c>
      <c r="AK6" s="127">
        <f t="shared" si="1"/>
        <v>24.5</v>
      </c>
      <c r="AL6" s="128">
        <f>IF(COUNT(E6:AI6)=0,"",INDEX(E2:AI6,1,MATCH(MIN(E6:AI6),E6:AI6,0)))</f>
        <v>9</v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IF(ngay1!N8&lt;&gt;"",ngay1!N8,"")</f>
        <v>29.5</v>
      </c>
      <c r="F7" s="243">
        <f>IF(ngay2!N8&lt;&gt;"",ngay2!N8,"")</f>
        <v>28.5</v>
      </c>
      <c r="G7" s="243">
        <f>IF(ngay3!N8&lt;&gt;"",ngay3!N8,"")</f>
        <v>29.3</v>
      </c>
      <c r="H7" s="243">
        <f>IF(ngay4!N8&lt;&gt;"",ngay4!N8,"")</f>
        <v>27.4</v>
      </c>
      <c r="I7" s="243">
        <f>IF(ngay5!N8&lt;&gt;"",ngay5!N8,"")</f>
        <v>27.5</v>
      </c>
      <c r="J7" s="243">
        <f>IF(ngay6!N8&lt;&gt;"",ngay6!N8,"")</f>
        <v>27.6</v>
      </c>
      <c r="K7" s="243">
        <f>IF(ngay7!N8&lt;&gt;"",ngay7!N8,"")</f>
        <v>28</v>
      </c>
      <c r="L7" s="243">
        <f>IF(ngay8!N8&lt;&gt;"",ngay8!N8,"")</f>
        <v>29</v>
      </c>
      <c r="M7" s="243">
        <f>IF(ngay9!N8&lt;&gt;"",ngay9!N8,"")</f>
        <v>26</v>
      </c>
      <c r="N7" s="243">
        <f>IF(ngay10!N8&lt;&gt;"",ngay10!N8,"")</f>
        <v>26</v>
      </c>
      <c r="O7" s="243">
        <f>IF(ngay11!N8&lt;&gt;"",ngay11!N8,"")</f>
        <v>27.7</v>
      </c>
      <c r="P7" s="243">
        <f>IF(ngay12!N8&lt;&gt;"",ngay12!N8,"")</f>
        <v>27.1</v>
      </c>
      <c r="Q7" s="243">
        <f>IF(ngay13!N8&lt;&gt;"",ngay13!N8,"")</f>
        <v>26.7</v>
      </c>
      <c r="R7" s="243">
        <f>IF(ngay14!N8&lt;&gt;"",ngay14!N8,"")</f>
        <v>28.4</v>
      </c>
      <c r="S7" s="243">
        <f>IF(ngay15!N8&lt;&gt;"",ngay15!N8,"")</f>
        <v>27.3</v>
      </c>
      <c r="T7" s="243">
        <f>IF(ngay16!N8&lt;&gt;"",ngay16!N8,"")</f>
        <v>27.5</v>
      </c>
      <c r="U7" s="243">
        <f>IF(ngay17!N8&lt;&gt;"",ngay17!N8,"")</f>
        <v>29.4</v>
      </c>
      <c r="V7" s="243">
        <f>IF(ngay18!N8&lt;&gt;"",ngay18!N8,"")</f>
        <v>28.7</v>
      </c>
      <c r="W7" s="243">
        <f>IF(ngay19!N8&lt;&gt;"",ngay19!N8,"")</f>
        <v>25.4</v>
      </c>
      <c r="X7" s="243">
        <f>IF(ngay20!N8&lt;&gt;"",ngay20!N8,"")</f>
        <v>25.8</v>
      </c>
      <c r="Y7" s="243">
        <f>IF(ngay21!N8&lt;&gt;"",ngay21!N8,"")</f>
        <v>26.9</v>
      </c>
      <c r="Z7" s="243">
        <f>IF(ngay22!N8&lt;&gt;"",ngay22!N8,"")</f>
        <v>24.5</v>
      </c>
      <c r="AA7" s="243">
        <f>IF(ngay23!N8&lt;&gt;"",ngay23!N8,"")</f>
        <v>27.5</v>
      </c>
      <c r="AB7" s="243">
        <f>IF(ngay24!N8&lt;&gt;"",ngay24!N8,"")</f>
        <v>27.8</v>
      </c>
      <c r="AC7" s="243">
        <f>IF(ngay25!N8&lt;&gt;"",ngay25!N8,"")</f>
        <v>27.8</v>
      </c>
      <c r="AD7" s="243">
        <f>IF(ngay26!N8&lt;&gt;"",ngay26!N8,"")</f>
        <v>27.5</v>
      </c>
      <c r="AE7" s="243">
        <f>IF(ngay27!N8&lt;&gt;"",ngay27!N8,"")</f>
        <v>28.5</v>
      </c>
      <c r="AF7" s="243">
        <f>IF(ngay28!N8&lt;&gt;"",ngay28!N8,"")</f>
        <v>26.5</v>
      </c>
      <c r="AG7" s="243">
        <f>IF(ngay29!N8&lt;&gt;"",ngay29!N8,"")</f>
        <v>26.8</v>
      </c>
      <c r="AH7" s="243">
        <f>IF(ngay30!N8&lt;&gt;"",ngay30!N8,"")</f>
        <v>27.5</v>
      </c>
      <c r="AI7" s="243">
        <f>IF(ngay31!N8&lt;&gt;"",ngay31!N8,"")</f>
        <v>26.6</v>
      </c>
      <c r="AJ7" s="128">
        <f t="shared" si="0"/>
        <v>27.441935483870957</v>
      </c>
      <c r="AK7" s="127">
        <f t="shared" si="1"/>
        <v>24.5</v>
      </c>
      <c r="AL7" s="128">
        <f>IF(COUNT(E7:AI7)=0,"",INDEX(E2:AI7,1,MATCH(MIN(E7:AI7),E7:AI7,0)))</f>
        <v>22</v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IF(ngay1!N9&lt;&gt;"",ngay1!N9,"")</f>
        <v>28.3</v>
      </c>
      <c r="F8" s="243">
        <f>IF(ngay2!N9&lt;&gt;"",ngay2!N9,"")</f>
        <v>29</v>
      </c>
      <c r="G8" s="243">
        <f>IF(ngay3!N9&lt;&gt;"",ngay3!N9,"")</f>
        <v>29.6</v>
      </c>
      <c r="H8" s="243">
        <f>IF(ngay4!N9&lt;&gt;"",ngay4!N9,"")</f>
        <v>27.2</v>
      </c>
      <c r="I8" s="243">
        <f>IF(ngay5!N9&lt;&gt;"",ngay5!N9,"")</f>
        <v>26.4</v>
      </c>
      <c r="J8" s="243">
        <f>IF(ngay6!N9&lt;&gt;"",ngay6!N9,"")</f>
        <v>26.7</v>
      </c>
      <c r="K8" s="243">
        <f>IF(ngay7!N9&lt;&gt;"",ngay7!N9,"")</f>
        <v>27.1</v>
      </c>
      <c r="L8" s="243">
        <f>IF(ngay8!N9&lt;&gt;"",ngay8!N9,"")</f>
        <v>27.7</v>
      </c>
      <c r="M8" s="243">
        <f>IF(ngay9!N9&lt;&gt;"",ngay9!N9,"")</f>
        <v>25.7</v>
      </c>
      <c r="N8" s="243">
        <f>IF(ngay10!N9&lt;&gt;"",ngay10!N9,"")</f>
        <v>25.3</v>
      </c>
      <c r="O8" s="243">
        <f>IF(ngay11!N9&lt;&gt;"",ngay11!N9,"")</f>
        <v>26.5</v>
      </c>
      <c r="P8" s="243">
        <f>IF(ngay12!N9&lt;&gt;"",ngay12!N9,"")</f>
        <v>25.1</v>
      </c>
      <c r="Q8" s="243">
        <f>IF(ngay13!N9&lt;&gt;"",ngay13!N9,"")</f>
        <v>25.8</v>
      </c>
      <c r="R8" s="243">
        <f>IF(ngay14!N9&lt;&gt;"",ngay14!N9,"")</f>
        <v>25.3</v>
      </c>
      <c r="S8" s="243">
        <f>IF(ngay15!N9&lt;&gt;"",ngay15!N9,"")</f>
        <v>25.6</v>
      </c>
      <c r="T8" s="243">
        <f>IF(ngay16!N9&lt;&gt;"",ngay16!N9,"")</f>
        <v>26</v>
      </c>
      <c r="U8" s="243">
        <f>IF(ngay17!N9&lt;&gt;"",ngay17!N9,"")</f>
        <v>28.2</v>
      </c>
      <c r="V8" s="243">
        <f>IF(ngay18!N9&lt;&gt;"",ngay18!N9,"")</f>
        <v>27.1</v>
      </c>
      <c r="W8" s="243">
        <f>IF(ngay19!N9&lt;&gt;"",ngay19!N9,"")</f>
        <v>25.1</v>
      </c>
      <c r="X8" s="243">
        <f>IF(ngay20!N9&lt;&gt;"",ngay20!N9,"")</f>
        <v>25.6</v>
      </c>
      <c r="Y8" s="243">
        <f>IF(ngay21!N9&lt;&gt;"",ngay21!N9,"")</f>
        <v>26.4</v>
      </c>
      <c r="Z8" s="243">
        <f>IF(ngay22!N9&lt;&gt;"",ngay22!N9,"")</f>
        <v>26.2</v>
      </c>
      <c r="AA8" s="243">
        <f>IF(ngay23!N9&lt;&gt;"",ngay23!N9,"")</f>
        <v>26.6</v>
      </c>
      <c r="AB8" s="243">
        <f>IF(ngay24!N9&lt;&gt;"",ngay24!N9,"")</f>
        <v>26.2</v>
      </c>
      <c r="AC8" s="243">
        <f>IF(ngay25!N9&lt;&gt;"",ngay25!N9,"")</f>
        <v>26.4</v>
      </c>
      <c r="AD8" s="243">
        <f>IF(ngay26!N9&lt;&gt;"",ngay26!N9,"")</f>
        <v>26.3</v>
      </c>
      <c r="AE8" s="243">
        <f>IF(ngay27!N9&lt;&gt;"",ngay27!N9,"")</f>
        <v>27</v>
      </c>
      <c r="AF8" s="243">
        <f>IF(ngay28!N9&lt;&gt;"",ngay28!N9,"")</f>
        <v>26.3</v>
      </c>
      <c r="AG8" s="243">
        <f>IF(ngay29!N9&lt;&gt;"",ngay29!N9,"")</f>
        <v>26</v>
      </c>
      <c r="AH8" s="243">
        <f>IF(ngay30!N9&lt;&gt;"",ngay30!N9,"")</f>
        <v>27.3</v>
      </c>
      <c r="AI8" s="243">
        <f>IF(ngay31!N9&lt;&gt;"",ngay31!N9,"")</f>
        <v>26.5</v>
      </c>
      <c r="AJ8" s="128">
        <f t="shared" si="0"/>
        <v>26.596774193548388</v>
      </c>
      <c r="AK8" s="127">
        <f t="shared" si="1"/>
        <v>25.1</v>
      </c>
      <c r="AL8" s="128">
        <f>IF(COUNT(E8:AI8)=0,"",INDEX(E2:AI8,1,MATCH(MIN(E8:AI8),E8:AI8,0)))</f>
        <v>12</v>
      </c>
      <c r="AM8" s="127"/>
      <c r="AN8" s="129"/>
    </row>
    <row r="9" spans="1:40">
      <c r="A9" s="108">
        <v>7</v>
      </c>
      <c r="B9" s="487"/>
      <c r="C9" s="30" t="s">
        <v>148</v>
      </c>
      <c r="D9" s="42" t="s">
        <v>97</v>
      </c>
      <c r="E9" s="242">
        <f>IF(ngay1!N10&lt;&gt;"",ngay1!N10,"")</f>
        <v>29.6</v>
      </c>
      <c r="F9" s="243">
        <f>IF(ngay2!N10&lt;&gt;"",ngay2!N10,"")</f>
        <v>29.9</v>
      </c>
      <c r="G9" s="243">
        <f>IF(ngay3!N10&lt;&gt;"",ngay3!N10,"")</f>
        <v>29.8</v>
      </c>
      <c r="H9" s="243">
        <f>IF(ngay4!N10&lt;&gt;"",ngay4!N10,"")</f>
        <v>28.8</v>
      </c>
      <c r="I9" s="243">
        <f>IF(ngay5!N10&lt;&gt;"",ngay5!N10,"")</f>
        <v>27.9</v>
      </c>
      <c r="J9" s="243">
        <f>IF(ngay6!N10&lt;&gt;"",ngay6!N10,"")</f>
        <v>27.8</v>
      </c>
      <c r="K9" s="243">
        <f>IF(ngay7!N10&lt;&gt;"",ngay7!N10,"")</f>
        <v>28.6</v>
      </c>
      <c r="L9" s="243">
        <f>IF(ngay8!N10&lt;&gt;"",ngay8!N10,"")</f>
        <v>28.9</v>
      </c>
      <c r="M9" s="243">
        <f>IF(ngay9!N10&lt;&gt;"",ngay9!N10,"")</f>
        <v>26.6</v>
      </c>
      <c r="N9" s="243">
        <f>IF(ngay10!N10&lt;&gt;"",ngay10!N10,"")</f>
        <v>26.2</v>
      </c>
      <c r="O9" s="243">
        <f>IF(ngay11!N10&lt;&gt;"",ngay11!N10,"")</f>
        <v>28.2</v>
      </c>
      <c r="P9" s="243">
        <f>IF(ngay12!N10&lt;&gt;"",ngay12!N10,"")</f>
        <v>27</v>
      </c>
      <c r="Q9" s="243">
        <f>IF(ngay13!N10&lt;&gt;"",ngay13!N10,"")</f>
        <v>27.6</v>
      </c>
      <c r="R9" s="243">
        <f>IF(ngay14!N10&lt;&gt;"",ngay14!N10,"")</f>
        <v>28.6</v>
      </c>
      <c r="S9" s="243">
        <f>IF(ngay15!N10&lt;&gt;"",ngay15!N10,"")</f>
        <v>27.7</v>
      </c>
      <c r="T9" s="243">
        <f>IF(ngay16!N10&lt;&gt;"",ngay16!N10,"")</f>
        <v>27.4</v>
      </c>
      <c r="U9" s="243">
        <f>IF(ngay17!N10&lt;&gt;"",ngay17!N10,"")</f>
        <v>28.1</v>
      </c>
      <c r="V9" s="243">
        <f>IF(ngay18!N10&lt;&gt;"",ngay18!N10,"")</f>
        <v>29.7</v>
      </c>
      <c r="W9" s="243">
        <f>IF(ngay19!N10&lt;&gt;"",ngay19!N10,"")</f>
        <v>26</v>
      </c>
      <c r="X9" s="243">
        <f>IF(ngay20!N10&lt;&gt;"",ngay20!N10,"")</f>
        <v>26.6</v>
      </c>
      <c r="Y9" s="243">
        <f>IF(ngay21!N10&lt;&gt;"",ngay21!N10,"")</f>
        <v>26.8</v>
      </c>
      <c r="Z9" s="243">
        <f>IF(ngay22!N10&lt;&gt;"",ngay22!N10,"")</f>
        <v>26.6</v>
      </c>
      <c r="AA9" s="243">
        <f>IF(ngay23!N10&lt;&gt;"",ngay23!N10,"")</f>
        <v>27.7</v>
      </c>
      <c r="AB9" s="243">
        <f>IF(ngay24!N10&lt;&gt;"",ngay24!N10,"")</f>
        <v>27.9</v>
      </c>
      <c r="AC9" s="243">
        <f>IF(ngay25!N10&lt;&gt;"",ngay25!N10,"")</f>
        <v>28.2</v>
      </c>
      <c r="AD9" s="243">
        <f>IF(ngay26!N10&lt;&gt;"",ngay26!N10,"")</f>
        <v>27.6</v>
      </c>
      <c r="AE9" s="243">
        <f>IF(ngay27!N10&lt;&gt;"",ngay27!N10,"")</f>
        <v>28</v>
      </c>
      <c r="AF9" s="243">
        <f>IF(ngay28!N10&lt;&gt;"",ngay28!N10,"")</f>
        <v>28.6</v>
      </c>
      <c r="AG9" s="243">
        <f>IF(ngay29!N10&lt;&gt;"",ngay29!N10,"")</f>
        <v>27.9</v>
      </c>
      <c r="AH9" s="243">
        <f>IF(ngay30!N10&lt;&gt;"",ngay30!N10,"")</f>
        <v>26.9</v>
      </c>
      <c r="AI9" s="243">
        <f>IF(ngay31!N10&lt;&gt;"",ngay31!N10,"")</f>
        <v>27.8</v>
      </c>
      <c r="AJ9" s="128">
        <f t="shared" si="0"/>
        <v>27.903225806451616</v>
      </c>
      <c r="AK9" s="127">
        <f t="shared" si="1"/>
        <v>26</v>
      </c>
      <c r="AL9" s="128">
        <f>IF(COUNT(E9:AI9)=0,"",INDEX(E2:AI9,1,MATCH(MIN(E9:AI9),E9:AI9,0)))</f>
        <v>19</v>
      </c>
      <c r="AM9" s="127"/>
      <c r="AN9" s="129"/>
    </row>
    <row r="10" spans="1:40">
      <c r="A10" s="265">
        <v>8</v>
      </c>
      <c r="B10" s="104"/>
      <c r="C10" s="30" t="s">
        <v>205</v>
      </c>
      <c r="D10" s="42" t="s">
        <v>206</v>
      </c>
      <c r="E10" s="242">
        <f>IF(ngay1!N11&lt;&gt;"",ngay1!N11,"")</f>
        <v>30.1</v>
      </c>
      <c r="F10" s="243">
        <f>IF(ngay2!N11&lt;&gt;"",ngay2!N11,"")</f>
        <v>29.9</v>
      </c>
      <c r="G10" s="243">
        <f>IF(ngay3!N11&lt;&gt;"",ngay3!N11,"")</f>
        <v>29.5</v>
      </c>
      <c r="H10" s="243">
        <f>IF(ngay4!N11&lt;&gt;"",ngay4!N11,"")</f>
        <v>27.8</v>
      </c>
      <c r="I10" s="243">
        <f>IF(ngay5!N11&lt;&gt;"",ngay5!N11,"")</f>
        <v>29.4</v>
      </c>
      <c r="J10" s="243">
        <f>IF(ngay6!N11&lt;&gt;"",ngay6!N11,"")</f>
        <v>27.8</v>
      </c>
      <c r="K10" s="243">
        <f>IF(ngay7!N11&lt;&gt;"",ngay7!N11,"")</f>
        <v>28.7</v>
      </c>
      <c r="L10" s="243">
        <f>IF(ngay8!N11&lt;&gt;"",ngay8!N11,"")</f>
        <v>28.7</v>
      </c>
      <c r="M10" s="243">
        <f>IF(ngay9!N11&lt;&gt;"",ngay9!N11,"")</f>
        <v>25.6</v>
      </c>
      <c r="N10" s="243">
        <f>IF(ngay10!N11&lt;&gt;"",ngay10!N11,"")</f>
        <v>25.5</v>
      </c>
      <c r="O10" s="243">
        <f>IF(ngay11!N11&lt;&gt;"",ngay11!N11,"")</f>
        <v>27.8</v>
      </c>
      <c r="P10" s="243">
        <f>IF(ngay12!N11&lt;&gt;"",ngay12!N11,"")</f>
        <v>27.7</v>
      </c>
      <c r="Q10" s="243">
        <f>IF(ngay13!N11&lt;&gt;"",ngay13!N11,"")</f>
        <v>27.3</v>
      </c>
      <c r="R10" s="243">
        <f>IF(ngay14!N11&lt;&gt;"",ngay14!N11,"")</f>
        <v>26.9</v>
      </c>
      <c r="S10" s="243">
        <f>IF(ngay15!N11&lt;&gt;"",ngay15!N11,"")</f>
        <v>26.7</v>
      </c>
      <c r="T10" s="243">
        <f>IF(ngay16!N11&lt;&gt;"",ngay16!N11,"")</f>
        <v>27.8</v>
      </c>
      <c r="U10" s="243">
        <f>IF(ngay17!N11&lt;&gt;"",ngay17!N11,"")</f>
        <v>29</v>
      </c>
      <c r="V10" s="243">
        <f>IF(ngay18!N11&lt;&gt;"",ngay18!N11,"")</f>
        <v>29.2</v>
      </c>
      <c r="W10" s="243">
        <f>IF(ngay19!N11&lt;&gt;"",ngay19!N11,"")</f>
        <v>25.6</v>
      </c>
      <c r="X10" s="243">
        <f>IF(ngay20!N11&lt;&gt;"",ngay20!N11,"")</f>
        <v>25.8</v>
      </c>
      <c r="Y10" s="243">
        <f>IF(ngay21!N11&lt;&gt;"",ngay21!N11,"")</f>
        <v>26.7</v>
      </c>
      <c r="Z10" s="243">
        <f>IF(ngay22!N11&lt;&gt;"",ngay22!N11,"")</f>
        <v>25.9</v>
      </c>
      <c r="AA10" s="243">
        <f>IF(ngay23!N11&lt;&gt;"",ngay23!N11,"")</f>
        <v>28.1</v>
      </c>
      <c r="AB10" s="243">
        <f>IF(ngay24!N11&lt;&gt;"",ngay24!N11,"")</f>
        <v>27.7</v>
      </c>
      <c r="AC10" s="243">
        <f>IF(ngay25!N11&lt;&gt;"",ngay25!N11,"")</f>
        <v>27</v>
      </c>
      <c r="AD10" s="243">
        <f>IF(ngay26!N11&lt;&gt;"",ngay26!N11,"")</f>
        <v>28</v>
      </c>
      <c r="AE10" s="243">
        <f>IF(ngay27!N11&lt;&gt;"",ngay27!N11,"")</f>
        <v>28.6</v>
      </c>
      <c r="AF10" s="243">
        <f>IF(ngay28!N11&lt;&gt;"",ngay28!N11,"")</f>
        <v>27.4</v>
      </c>
      <c r="AG10" s="243">
        <f>IF(ngay29!N11&lt;&gt;"",ngay29!N11,"")</f>
        <v>27.8</v>
      </c>
      <c r="AH10" s="243">
        <f>IF(ngay30!N11&lt;&gt;"",ngay30!N11,"")</f>
        <v>27.3</v>
      </c>
      <c r="AI10" s="243">
        <f>IF(ngay31!N11&lt;&gt;"",ngay31!N11,"")</f>
        <v>24.7</v>
      </c>
      <c r="AJ10" s="128">
        <f t="shared" ref="AJ10" si="2">IF(COUNT(E10:AI10)=0,"",AVERAGE(E10:AI10))</f>
        <v>27.612903225806452</v>
      </c>
      <c r="AK10" s="127">
        <f t="shared" ref="AK10" si="3">IF(COUNT(E10:AI10)=0,"",MIN(E10:AI10))</f>
        <v>24.7</v>
      </c>
      <c r="AL10" s="128">
        <f>IF(COUNT(E10:AI10)=0,"",INDEX(E3:AI10,1,MATCH(MIN(E10:AI10),E10:AI10,0)))</f>
        <v>25.1</v>
      </c>
      <c r="AM10" s="127"/>
      <c r="AN10" s="129"/>
    </row>
    <row r="11" spans="1:40">
      <c r="A11" s="39">
        <v>9</v>
      </c>
      <c r="B11" s="487" t="s">
        <v>147</v>
      </c>
      <c r="C11" s="31" t="s">
        <v>153</v>
      </c>
      <c r="D11" s="43" t="s">
        <v>100</v>
      </c>
      <c r="E11" s="242">
        <f>IF(ngay1!N12&lt;&gt;"",ngay1!N12,"")</f>
        <v>26.5</v>
      </c>
      <c r="F11" s="243">
        <f>IF(ngay2!N12&lt;&gt;"",ngay2!N12,"")</f>
        <v>25.9</v>
      </c>
      <c r="G11" s="243">
        <f>IF(ngay3!N12&lt;&gt;"",ngay3!N12,"")</f>
        <v>26</v>
      </c>
      <c r="H11" s="243">
        <f>IF(ngay4!N12&lt;&gt;"",ngay4!N12,"")</f>
        <v>25.4</v>
      </c>
      <c r="I11" s="243">
        <f>IF(ngay5!N12&lt;&gt;"",ngay5!N12,"")</f>
        <v>24.4</v>
      </c>
      <c r="J11" s="243">
        <f>IF(ngay6!N12&lt;&gt;"",ngay6!N12,"")</f>
        <v>25</v>
      </c>
      <c r="K11" s="243">
        <f>IF(ngay7!N12&lt;&gt;"",ngay7!N12,"")</f>
        <v>25.9</v>
      </c>
      <c r="L11" s="243">
        <f>IF(ngay8!N12&lt;&gt;"",ngay8!N12,"")</f>
        <v>26.1</v>
      </c>
      <c r="M11" s="243">
        <f>IF(ngay9!N12&lt;&gt;"",ngay9!N12,"")</f>
        <v>24.1</v>
      </c>
      <c r="N11" s="243">
        <f>IF(ngay10!N12&lt;&gt;"",ngay10!N12,"")</f>
        <v>23.4</v>
      </c>
      <c r="O11" s="243">
        <f>IF(ngay11!N12&lt;&gt;"",ngay11!N12,"")</f>
        <v>25</v>
      </c>
      <c r="P11" s="243">
        <f>IF(ngay12!N12&lt;&gt;"",ngay12!N12,"")</f>
        <v>24</v>
      </c>
      <c r="Q11" s="243">
        <f>IF(ngay13!N12&lt;&gt;"",ngay13!N12,"")</f>
        <v>24.8</v>
      </c>
      <c r="R11" s="243">
        <f>IF(ngay14!N12&lt;&gt;"",ngay14!N12,"")</f>
        <v>25.2</v>
      </c>
      <c r="S11" s="243">
        <f>IF(ngay15!N12&lt;&gt;"",ngay15!N12,"")</f>
        <v>25.2</v>
      </c>
      <c r="T11" s="243">
        <f>IF(ngay16!N12&lt;&gt;"",ngay16!N12,"")</f>
        <v>24.7</v>
      </c>
      <c r="U11" s="243">
        <f>IF(ngay17!N12&lt;&gt;"",ngay17!N12,"")</f>
        <v>26.5</v>
      </c>
      <c r="V11" s="243">
        <f>IF(ngay18!N12&lt;&gt;"",ngay18!N12,"")</f>
        <v>25.9</v>
      </c>
      <c r="W11" s="243">
        <f>IF(ngay19!N12&lt;&gt;"",ngay19!N12,"")</f>
        <v>25.1</v>
      </c>
      <c r="X11" s="243">
        <f>IF(ngay20!N12&lt;&gt;"",ngay20!N12,"")</f>
        <v>25</v>
      </c>
      <c r="Y11" s="243">
        <f>IF(ngay21!N12&lt;&gt;"",ngay21!N12,"")</f>
        <v>26.2</v>
      </c>
      <c r="Z11" s="243">
        <f>IF(ngay22!N12&lt;&gt;"",ngay22!N12,"")</f>
        <v>25.9</v>
      </c>
      <c r="AA11" s="243">
        <f>IF(ngay23!N12&lt;&gt;"",ngay23!N12,"")</f>
        <v>25.3</v>
      </c>
      <c r="AB11" s="243">
        <f>IF(ngay24!N12&lt;&gt;"",ngay24!N12,"")</f>
        <v>24.9</v>
      </c>
      <c r="AC11" s="243">
        <f>IF(ngay25!N12&lt;&gt;"",ngay25!N12,"")</f>
        <v>25.1</v>
      </c>
      <c r="AD11" s="243">
        <f>IF(ngay26!N12&lt;&gt;"",ngay26!N12,"")</f>
        <v>24.7</v>
      </c>
      <c r="AE11" s="243">
        <f>IF(ngay27!N12&lt;&gt;"",ngay27!N12,"")</f>
        <v>26.1</v>
      </c>
      <c r="AF11" s="243">
        <f>IF(ngay28!N12&lt;&gt;"",ngay28!N12,"")</f>
        <v>25.4</v>
      </c>
      <c r="AG11" s="243">
        <f>IF(ngay29!N12&lt;&gt;"",ngay29!N12,"")</f>
        <v>25.6</v>
      </c>
      <c r="AH11" s="243">
        <f>IF(ngay30!N12&lt;&gt;"",ngay30!N12,"")</f>
        <v>25.7</v>
      </c>
      <c r="AI11" s="243">
        <f>IF(ngay31!N12&lt;&gt;"",ngay31!N12,"")</f>
        <v>26.4</v>
      </c>
      <c r="AJ11" s="191">
        <f t="shared" si="0"/>
        <v>25.335483870967746</v>
      </c>
      <c r="AK11" s="190">
        <f t="shared" si="1"/>
        <v>23.4</v>
      </c>
      <c r="AL11" s="191">
        <f>IF(COUNT(E11:AI11)=0,"",INDEX(E2:AI11,1,MATCH(MIN(E11:AI11),E11:AI11,0)))</f>
        <v>10</v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IF(ngay1!N13&lt;&gt;"",ngay1!N13,"")</f>
        <v>26.4</v>
      </c>
      <c r="F12" s="243">
        <f>IF(ngay2!N13&lt;&gt;"",ngay2!N13,"")</f>
        <v>26.1</v>
      </c>
      <c r="G12" s="243">
        <f>IF(ngay3!N13&lt;&gt;"",ngay3!N13,"")</f>
        <v>25.6</v>
      </c>
      <c r="H12" s="243">
        <f>IF(ngay4!N13&lt;&gt;"",ngay4!N13,"")</f>
        <v>25.5</v>
      </c>
      <c r="I12" s="243">
        <f>IF(ngay5!N13&lt;&gt;"",ngay5!N13,"")</f>
        <v>24.9</v>
      </c>
      <c r="J12" s="243">
        <f>IF(ngay6!N13&lt;&gt;"",ngay6!N13,"")</f>
        <v>25.2</v>
      </c>
      <c r="K12" s="243">
        <f>IF(ngay7!N13&lt;&gt;"",ngay7!N13,"")</f>
        <v>26</v>
      </c>
      <c r="L12" s="243">
        <f>IF(ngay8!N13&lt;&gt;"",ngay8!N13,"")</f>
        <v>26.1</v>
      </c>
      <c r="M12" s="243">
        <f>IF(ngay9!N13&lt;&gt;"",ngay9!N13,"")</f>
        <v>26.2</v>
      </c>
      <c r="N12" s="243">
        <f>IF(ngay10!N13&lt;&gt;"",ngay10!N13,"")</f>
        <v>24.2</v>
      </c>
      <c r="O12" s="243">
        <f>IF(ngay11!N13&lt;&gt;"",ngay11!N13,"")</f>
        <v>25</v>
      </c>
      <c r="P12" s="243">
        <f>IF(ngay12!N13&lt;&gt;"",ngay12!N13,"")</f>
        <v>24.9</v>
      </c>
      <c r="Q12" s="243">
        <f>IF(ngay13!N13&lt;&gt;"",ngay13!N13,"")</f>
        <v>24.5</v>
      </c>
      <c r="R12" s="243">
        <f>IF(ngay14!N13&lt;&gt;"",ngay14!N13,"")</f>
        <v>24.7</v>
      </c>
      <c r="S12" s="243">
        <f>IF(ngay15!N13&lt;&gt;"",ngay15!N13,"")</f>
        <v>24.9</v>
      </c>
      <c r="T12" s="243">
        <f>IF(ngay16!N13&lt;&gt;"",ngay16!N13,"")</f>
        <v>24.8</v>
      </c>
      <c r="U12" s="243">
        <f>IF(ngay17!N13&lt;&gt;"",ngay17!N13,"")</f>
        <v>25.1</v>
      </c>
      <c r="V12" s="243">
        <f>IF(ngay18!N13&lt;&gt;"",ngay18!N13,"")</f>
        <v>26.1</v>
      </c>
      <c r="W12" s="243">
        <f>IF(ngay19!N13&lt;&gt;"",ngay19!N13,"")</f>
        <v>26.1</v>
      </c>
      <c r="X12" s="243">
        <f>IF(ngay20!N13&lt;&gt;"",ngay20!N13,"")</f>
        <v>25</v>
      </c>
      <c r="Y12" s="243">
        <f>IF(ngay21!N13&lt;&gt;"",ngay21!N13,"")</f>
        <v>25.3</v>
      </c>
      <c r="Z12" s="243">
        <f>IF(ngay22!N13&lt;&gt;"",ngay22!N13,"")</f>
        <v>24.7</v>
      </c>
      <c r="AA12" s="243">
        <f>IF(ngay23!N13&lt;&gt;"",ngay23!N13,"")</f>
        <v>26</v>
      </c>
      <c r="AB12" s="243">
        <f>IF(ngay24!N13&lt;&gt;"",ngay24!N13,"")</f>
        <v>26.1</v>
      </c>
      <c r="AC12" s="243">
        <f>IF(ngay25!N13&lt;&gt;"",ngay25!N13,"")</f>
        <v>25.8</v>
      </c>
      <c r="AD12" s="243">
        <f>IF(ngay26!N13&lt;&gt;"",ngay26!N13,"")</f>
        <v>25</v>
      </c>
      <c r="AE12" s="243">
        <f>IF(ngay27!N13&lt;&gt;"",ngay27!N13,"")</f>
        <v>25.3</v>
      </c>
      <c r="AF12" s="243">
        <f>IF(ngay28!N13&lt;&gt;"",ngay28!N13,"")</f>
        <v>27</v>
      </c>
      <c r="AG12" s="243">
        <f>IF(ngay29!N13&lt;&gt;"",ngay29!N13,"")</f>
        <v>26.2</v>
      </c>
      <c r="AH12" s="243">
        <f>IF(ngay30!N13&lt;&gt;"",ngay30!N13,"")</f>
        <v>25.7</v>
      </c>
      <c r="AI12" s="243">
        <f>IF(ngay31!N13&lt;&gt;"",ngay31!N13,"")</f>
        <v>25.3</v>
      </c>
      <c r="AJ12" s="128">
        <f t="shared" si="0"/>
        <v>25.474193548387099</v>
      </c>
      <c r="AK12" s="127">
        <f t="shared" si="1"/>
        <v>24.2</v>
      </c>
      <c r="AL12" s="128">
        <f>IF(COUNT(E12:AI12)=0,"",INDEX(E2:AI12,1,MATCH(MIN(E12:AI12),E12:AI12,0)))</f>
        <v>10</v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IF(ngay1!N14&lt;&gt;"",ngay1!N14,"")</f>
        <v>27.8</v>
      </c>
      <c r="F13" s="243">
        <f>IF(ngay2!N14&lt;&gt;"",ngay2!N14,"")</f>
        <v>28.1</v>
      </c>
      <c r="G13" s="243">
        <f>IF(ngay3!N14&lt;&gt;"",ngay3!N14,"")</f>
        <v>28</v>
      </c>
      <c r="H13" s="243">
        <f>IF(ngay4!N14&lt;&gt;"",ngay4!N14,"")</f>
        <v>27.3</v>
      </c>
      <c r="I13" s="243">
        <f>IF(ngay5!N14&lt;&gt;"",ngay5!N14,"")</f>
        <v>26.2</v>
      </c>
      <c r="J13" s="243">
        <f>IF(ngay6!N14&lt;&gt;"",ngay6!N14,"")</f>
        <v>26.9</v>
      </c>
      <c r="K13" s="243">
        <f>IF(ngay7!N14&lt;&gt;"",ngay7!N14,"")</f>
        <v>27</v>
      </c>
      <c r="L13" s="243">
        <f>IF(ngay8!N14&lt;&gt;"",ngay8!N14,"")</f>
        <v>27</v>
      </c>
      <c r="M13" s="243">
        <f>IF(ngay9!N14&lt;&gt;"",ngay9!N14,"")</f>
        <v>25.8</v>
      </c>
      <c r="N13" s="243">
        <f>IF(ngay10!N14&lt;&gt;"",ngay10!N14,"")</f>
        <v>24.5</v>
      </c>
      <c r="O13" s="243">
        <f>IF(ngay11!N14&lt;&gt;"",ngay11!N14,"")</f>
        <v>26</v>
      </c>
      <c r="P13" s="243">
        <f>IF(ngay12!N14&lt;&gt;"",ngay12!N14,"")</f>
        <v>25</v>
      </c>
      <c r="Q13" s="243">
        <f>IF(ngay13!N14&lt;&gt;"",ngay13!N14,"")</f>
        <v>26.1</v>
      </c>
      <c r="R13" s="243">
        <f>IF(ngay14!N14&lt;&gt;"",ngay14!N14,"")</f>
        <v>26.5</v>
      </c>
      <c r="S13" s="243">
        <f>IF(ngay15!N14&lt;&gt;"",ngay15!N14,"")</f>
        <v>25.9</v>
      </c>
      <c r="T13" s="243">
        <f>IF(ngay16!N14&lt;&gt;"",ngay16!N14,"")</f>
        <v>25.1</v>
      </c>
      <c r="U13" s="243">
        <f>IF(ngay17!N14&lt;&gt;"",ngay17!N14,"")</f>
        <v>27.1</v>
      </c>
      <c r="V13" s="243">
        <f>IF(ngay18!N14&lt;&gt;"",ngay18!N14,"")</f>
        <v>26.3</v>
      </c>
      <c r="W13" s="243">
        <f>IF(ngay19!N14&lt;&gt;"",ngay19!N14,"")</f>
        <v>25.3</v>
      </c>
      <c r="X13" s="243">
        <f>IF(ngay20!N14&lt;&gt;"",ngay20!N14,"")</f>
        <v>26.4</v>
      </c>
      <c r="Y13" s="243">
        <f>IF(ngay21!N14&lt;&gt;"",ngay21!N14,"")</f>
        <v>26.9</v>
      </c>
      <c r="Z13" s="243">
        <f>IF(ngay22!N14&lt;&gt;"",ngay22!N14,"")</f>
        <v>26.7</v>
      </c>
      <c r="AA13" s="243">
        <f>IF(ngay23!N14&lt;&gt;"",ngay23!N14,"")</f>
        <v>25.9</v>
      </c>
      <c r="AB13" s="243">
        <f>IF(ngay24!N14&lt;&gt;"",ngay24!N14,"")</f>
        <v>26</v>
      </c>
      <c r="AC13" s="243">
        <f>IF(ngay25!N14&lt;&gt;"",ngay25!N14,"")</f>
        <v>26.2</v>
      </c>
      <c r="AD13" s="243">
        <f>IF(ngay26!N14&lt;&gt;"",ngay26!N14,"")</f>
        <v>25.7</v>
      </c>
      <c r="AE13" s="243">
        <f>IF(ngay27!N14&lt;&gt;"",ngay27!N14,"")</f>
        <v>27.1</v>
      </c>
      <c r="AF13" s="243">
        <f>IF(ngay28!N14&lt;&gt;"",ngay28!N14,"")</f>
        <v>25.3</v>
      </c>
      <c r="AG13" s="243">
        <f>IF(ngay29!N14&lt;&gt;"",ngay29!N14,"")</f>
        <v>26</v>
      </c>
      <c r="AH13" s="243">
        <f>IF(ngay30!N14&lt;&gt;"",ngay30!N14,"")</f>
        <v>26.5</v>
      </c>
      <c r="AI13" s="243">
        <f>IF(ngay31!N14&lt;&gt;"",ngay31!N14,"")</f>
        <v>26.6</v>
      </c>
      <c r="AJ13" s="128">
        <f t="shared" ref="AJ13:AJ24" si="4">IF(COUNT(E13:AI13)=0,"",AVERAGE(E13:AI13))</f>
        <v>26.361290322580651</v>
      </c>
      <c r="AK13" s="127">
        <f t="shared" ref="AK13:AK24" si="5">IF(COUNT(E13:AI13)=0,"",MIN(E13:AI13))</f>
        <v>24.5</v>
      </c>
      <c r="AL13" s="128">
        <f>IF(COUNT(E13:AI13)=0,"",INDEX(E2:AI13,1,MATCH(MIN(E13:AI13),E13:AI13,0)))</f>
        <v>10</v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IF(ngay1!N15&lt;&gt;"",ngay1!N15,"")</f>
        <v>27.2</v>
      </c>
      <c r="F14" s="243">
        <f>IF(ngay2!N15&lt;&gt;"",ngay2!N15,"")</f>
        <v>27</v>
      </c>
      <c r="G14" s="243">
        <f>IF(ngay3!N15&lt;&gt;"",ngay3!N15,"")</f>
        <v>26.9</v>
      </c>
      <c r="H14" s="243">
        <f>IF(ngay4!N15&lt;&gt;"",ngay4!N15,"")</f>
        <v>26.2</v>
      </c>
      <c r="I14" s="243">
        <f>IF(ngay5!N15&lt;&gt;"",ngay5!N15,"")</f>
        <v>25.9</v>
      </c>
      <c r="J14" s="243">
        <f>IF(ngay6!N15&lt;&gt;"",ngay6!N15,"")</f>
        <v>25.9</v>
      </c>
      <c r="K14" s="243">
        <f>IF(ngay7!N15&lt;&gt;"",ngay7!N15,"")</f>
        <v>26.2</v>
      </c>
      <c r="L14" s="243">
        <f>IF(ngay8!N15&lt;&gt;"",ngay8!N15,"")</f>
        <v>26.8</v>
      </c>
      <c r="M14" s="243">
        <f>IF(ngay9!N15&lt;&gt;"",ngay9!N15,"")</f>
        <v>24.2</v>
      </c>
      <c r="N14" s="243">
        <f>IF(ngay10!N15&lt;&gt;"",ngay10!N15,"")</f>
        <v>23.2</v>
      </c>
      <c r="O14" s="243">
        <f>IF(ngay11!N15&lt;&gt;"",ngay11!N15,"")</f>
        <v>25.2</v>
      </c>
      <c r="P14" s="243">
        <f>IF(ngay12!N15&lt;&gt;"",ngay12!N15,"")</f>
        <v>24.5</v>
      </c>
      <c r="Q14" s="243">
        <f>IF(ngay13!N15&lt;&gt;"",ngay13!N15,"")</f>
        <v>25.6</v>
      </c>
      <c r="R14" s="243">
        <f>IF(ngay14!N15&lt;&gt;"",ngay14!N15,"")</f>
        <v>26.2</v>
      </c>
      <c r="S14" s="243">
        <f>IF(ngay15!N15&lt;&gt;"",ngay15!N15,"")</f>
        <v>25.1</v>
      </c>
      <c r="T14" s="243">
        <f>IF(ngay16!N15&lt;&gt;"",ngay16!N15,"")</f>
        <v>24.2</v>
      </c>
      <c r="U14" s="243">
        <f>IF(ngay17!N15&lt;&gt;"",ngay17!N15,"")</f>
        <v>27</v>
      </c>
      <c r="V14" s="243">
        <f>IF(ngay18!N15&lt;&gt;"",ngay18!N15,"")</f>
        <v>26.2</v>
      </c>
      <c r="W14" s="243">
        <f>IF(ngay19!N15&lt;&gt;"",ngay19!N15,"")</f>
        <v>25</v>
      </c>
      <c r="X14" s="243">
        <f>IF(ngay20!N15&lt;&gt;"",ngay20!N15,"")</f>
        <v>25</v>
      </c>
      <c r="Y14" s="243">
        <f>IF(ngay21!N15&lt;&gt;"",ngay21!N15,"")</f>
        <v>25.3</v>
      </c>
      <c r="Z14" s="243">
        <f>IF(ngay22!N15&lt;&gt;"",ngay22!N15,"")</f>
        <v>26.3</v>
      </c>
      <c r="AA14" s="243">
        <f>IF(ngay23!N15&lt;&gt;"",ngay23!N15,"")</f>
        <v>25.7</v>
      </c>
      <c r="AB14" s="243">
        <f>IF(ngay24!N15&lt;&gt;"",ngay24!N15,"")</f>
        <v>25.2</v>
      </c>
      <c r="AC14" s="243">
        <f>IF(ngay25!N15&lt;&gt;"",ngay25!N15,"")</f>
        <v>25.7</v>
      </c>
      <c r="AD14" s="243">
        <f>IF(ngay26!N15&lt;&gt;"",ngay26!N15,"")</f>
        <v>25.2</v>
      </c>
      <c r="AE14" s="243">
        <f>IF(ngay27!N15&lt;&gt;"",ngay27!N15,"")</f>
        <v>26.8</v>
      </c>
      <c r="AF14" s="243">
        <f>IF(ngay28!N15&lt;&gt;"",ngay28!N15,"")</f>
        <v>25.1</v>
      </c>
      <c r="AG14" s="243">
        <f>IF(ngay29!N15&lt;&gt;"",ngay29!N15,"")</f>
        <v>25.2</v>
      </c>
      <c r="AH14" s="243">
        <f>IF(ngay30!N15&lt;&gt;"",ngay30!N15,"")</f>
        <v>26.1</v>
      </c>
      <c r="AI14" s="243">
        <f>IF(ngay31!N15&lt;&gt;"",ngay31!N15,"")</f>
        <v>26.9</v>
      </c>
      <c r="AJ14" s="128">
        <f t="shared" si="4"/>
        <v>25.709677419354843</v>
      </c>
      <c r="AK14" s="127">
        <f t="shared" si="5"/>
        <v>23.2</v>
      </c>
      <c r="AL14" s="128">
        <f>IF(COUNT(E14:AI14)=0,"",INDEX(E2:AI14,1,MATCH(MIN(E14:AI14),E14:AI14,0)))</f>
        <v>10</v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IF(ngay1!N16&lt;&gt;"",ngay1!N16,"")</f>
        <v>27.2</v>
      </c>
      <c r="F15" s="243">
        <f>IF(ngay2!N16&lt;&gt;"",ngay2!N16,"")</f>
        <v>27.7</v>
      </c>
      <c r="G15" s="243">
        <f>IF(ngay3!N16&lt;&gt;"",ngay3!N16,"")</f>
        <v>28</v>
      </c>
      <c r="H15" s="243">
        <f>IF(ngay4!N16&lt;&gt;"",ngay4!N16,"")</f>
        <v>27.2</v>
      </c>
      <c r="I15" s="243">
        <f>IF(ngay5!N16&lt;&gt;"",ngay5!N16,"")</f>
        <v>27.1</v>
      </c>
      <c r="J15" s="243">
        <f>IF(ngay6!N16&lt;&gt;"",ngay6!N16,"")</f>
        <v>27</v>
      </c>
      <c r="K15" s="243">
        <f>IF(ngay7!N16&lt;&gt;"",ngay7!N16,"")</f>
        <v>27</v>
      </c>
      <c r="L15" s="243">
        <f>IF(ngay8!N16&lt;&gt;"",ngay8!N16,"")</f>
        <v>27.3</v>
      </c>
      <c r="M15" s="243">
        <f>IF(ngay9!N16&lt;&gt;"",ngay9!N16,"")</f>
        <v>27</v>
      </c>
      <c r="N15" s="243">
        <f>IF(ngay10!N16&lt;&gt;"",ngay10!N16,"")</f>
        <v>24.9</v>
      </c>
      <c r="O15" s="243">
        <f>IF(ngay11!N16&lt;&gt;"",ngay11!N16,"")</f>
        <v>26.5</v>
      </c>
      <c r="P15" s="243">
        <f>IF(ngay12!N16&lt;&gt;"",ngay12!N16,"")</f>
        <v>26.2</v>
      </c>
      <c r="Q15" s="243">
        <f>IF(ngay13!N16&lt;&gt;"",ngay13!N16,"")</f>
        <v>26.5</v>
      </c>
      <c r="R15" s="243">
        <f>IF(ngay14!N16&lt;&gt;"",ngay14!N16,"")</f>
        <v>27.1</v>
      </c>
      <c r="S15" s="243">
        <f>IF(ngay15!N16&lt;&gt;"",ngay15!N16,"")</f>
        <v>26.2</v>
      </c>
      <c r="T15" s="243">
        <f>IF(ngay16!N16&lt;&gt;"",ngay16!N16,"")</f>
        <v>25.5</v>
      </c>
      <c r="U15" s="243">
        <f>IF(ngay17!N16&lt;&gt;"",ngay17!N16,"")</f>
        <v>26.8</v>
      </c>
      <c r="V15" s="243">
        <f>IF(ngay18!N16&lt;&gt;"",ngay18!N16,"")</f>
        <v>27.3</v>
      </c>
      <c r="W15" s="243">
        <f>IF(ngay19!N16&lt;&gt;"",ngay19!N16,"")</f>
        <v>26.9</v>
      </c>
      <c r="X15" s="243">
        <f>IF(ngay20!N16&lt;&gt;"",ngay20!N16,"")</f>
        <v>26.1</v>
      </c>
      <c r="Y15" s="243">
        <f>IF(ngay21!N16&lt;&gt;"",ngay21!N16,"")</f>
        <v>26.1</v>
      </c>
      <c r="Z15" s="243">
        <f>IF(ngay22!N16&lt;&gt;"",ngay22!N16,"")</f>
        <v>26.6</v>
      </c>
      <c r="AA15" s="243">
        <f>IF(ngay23!N16&lt;&gt;"",ngay23!N16,"")</f>
        <v>26.7</v>
      </c>
      <c r="AB15" s="243">
        <f>IF(ngay24!N16&lt;&gt;"",ngay24!N16,"")</f>
        <v>26.6</v>
      </c>
      <c r="AC15" s="243">
        <f>IF(ngay25!N16&lt;&gt;"",ngay25!N16,"")</f>
        <v>26.4</v>
      </c>
      <c r="AD15" s="243">
        <f>IF(ngay26!N16&lt;&gt;"",ngay26!N16,"")</f>
        <v>26</v>
      </c>
      <c r="AE15" s="243">
        <f>IF(ngay27!N16&lt;&gt;"",ngay27!N16,"")</f>
        <v>26.8</v>
      </c>
      <c r="AF15" s="243">
        <f>IF(ngay28!N16&lt;&gt;"",ngay28!N16,"")</f>
        <v>27.6</v>
      </c>
      <c r="AG15" s="243">
        <f>IF(ngay29!N16&lt;&gt;"",ngay29!N16,"")</f>
        <v>26.9</v>
      </c>
      <c r="AH15" s="243">
        <f>IF(ngay30!N16&lt;&gt;"",ngay30!N16,"")</f>
        <v>27.1</v>
      </c>
      <c r="AI15" s="243">
        <f>IF(ngay31!N16&lt;&gt;"",ngay31!N16,"")</f>
        <v>27.1</v>
      </c>
      <c r="AJ15" s="128">
        <f t="shared" si="4"/>
        <v>26.754838709677422</v>
      </c>
      <c r="AK15" s="127">
        <f t="shared" si="5"/>
        <v>24.9</v>
      </c>
      <c r="AL15" s="128">
        <f>IF(COUNT(E15:AI15)=0,"",INDEX(E2:AI15,1,MATCH(MIN(E15:AI15),E15:AI15,0)))</f>
        <v>10</v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IF(ngay1!N17&lt;&gt;"",ngay1!N17,"")</f>
        <v>29.2</v>
      </c>
      <c r="F16" s="243">
        <f>IF(ngay2!N17&lt;&gt;"",ngay2!N17,"")</f>
        <v>28.8</v>
      </c>
      <c r="G16" s="243">
        <f>IF(ngay3!N17&lt;&gt;"",ngay3!N17,"")</f>
        <v>28.8</v>
      </c>
      <c r="H16" s="243">
        <f>IF(ngay4!N17&lt;&gt;"",ngay4!N17,"")</f>
        <v>28.5</v>
      </c>
      <c r="I16" s="243">
        <f>IF(ngay5!N17&lt;&gt;"",ngay5!N17,"")</f>
        <v>27.4</v>
      </c>
      <c r="J16" s="243">
        <f>IF(ngay6!N17&lt;&gt;"",ngay6!N17,"")</f>
        <v>27.4</v>
      </c>
      <c r="K16" s="243">
        <f>IF(ngay7!N17&lt;&gt;"",ngay7!N17,"")</f>
        <v>28</v>
      </c>
      <c r="L16" s="243">
        <f>IF(ngay8!N17&lt;&gt;"",ngay8!N17,"")</f>
        <v>28.9</v>
      </c>
      <c r="M16" s="243">
        <f>IF(ngay9!N17&lt;&gt;"",ngay9!N17,"")</f>
        <v>27.1</v>
      </c>
      <c r="N16" s="243">
        <f>IF(ngay10!N17&lt;&gt;"",ngay10!N17,"")</f>
        <v>25</v>
      </c>
      <c r="O16" s="243">
        <f>IF(ngay11!N17&lt;&gt;"",ngay11!N17,"")</f>
        <v>27.3</v>
      </c>
      <c r="P16" s="243">
        <f>IF(ngay12!N17&lt;&gt;"",ngay12!N17,"")</f>
        <v>26.4</v>
      </c>
      <c r="Q16" s="243">
        <f>IF(ngay13!N17&lt;&gt;"",ngay13!N17,"")</f>
        <v>27.7</v>
      </c>
      <c r="R16" s="243">
        <f>IF(ngay14!N17&lt;&gt;"",ngay14!N17,"")</f>
        <v>28.2</v>
      </c>
      <c r="S16" s="243">
        <f>IF(ngay15!N17&lt;&gt;"",ngay15!N17,"")</f>
        <v>27.8</v>
      </c>
      <c r="T16" s="243">
        <f>IF(ngay16!N17&lt;&gt;"",ngay16!N17,"")</f>
        <v>26.6</v>
      </c>
      <c r="U16" s="243">
        <f>IF(ngay17!N17&lt;&gt;"",ngay17!N17,"")</f>
        <v>27.2</v>
      </c>
      <c r="V16" s="243">
        <f>IF(ngay18!N17&lt;&gt;"",ngay18!N17,"")</f>
        <v>28.2</v>
      </c>
      <c r="W16" s="243">
        <f>IF(ngay19!N17&lt;&gt;"",ngay19!N17,"")</f>
        <v>25.6</v>
      </c>
      <c r="X16" s="243">
        <f>IF(ngay20!N17&lt;&gt;"",ngay20!N17,"")</f>
        <v>26.5</v>
      </c>
      <c r="Y16" s="243">
        <f>IF(ngay21!N17&lt;&gt;"",ngay21!N17,"")</f>
        <v>25.5</v>
      </c>
      <c r="Z16" s="243">
        <f>IF(ngay22!N17&lt;&gt;"",ngay22!N17,"")</f>
        <v>26</v>
      </c>
      <c r="AA16" s="243">
        <f>IF(ngay23!N17&lt;&gt;"",ngay23!N17,"")</f>
        <v>27.5</v>
      </c>
      <c r="AB16" s="243">
        <f>IF(ngay24!N17&lt;&gt;"",ngay24!N17,"")</f>
        <v>27.4</v>
      </c>
      <c r="AC16" s="243">
        <f>IF(ngay25!N17&lt;&gt;"",ngay25!N17,"")</f>
        <v>27.6</v>
      </c>
      <c r="AD16" s="243">
        <f>IF(ngay26!N17&lt;&gt;"",ngay26!N17,"")</f>
        <v>27.3</v>
      </c>
      <c r="AE16" s="243">
        <f>IF(ngay27!N17&lt;&gt;"",ngay27!N17,"")</f>
        <v>27.9</v>
      </c>
      <c r="AF16" s="243">
        <f>IF(ngay28!N17&lt;&gt;"",ngay28!N17,"")</f>
        <v>27</v>
      </c>
      <c r="AG16" s="243">
        <f>IF(ngay29!N17&lt;&gt;"",ngay29!N17,"")</f>
        <v>26.6</v>
      </c>
      <c r="AH16" s="243">
        <f>IF(ngay30!N17&lt;&gt;"",ngay30!N17,"")</f>
        <v>27.8</v>
      </c>
      <c r="AI16" s="243">
        <f>IF(ngay31!N17&lt;&gt;"",ngay31!N17,"")</f>
        <v>28.2</v>
      </c>
      <c r="AJ16" s="128">
        <f t="shared" si="4"/>
        <v>27.4</v>
      </c>
      <c r="AK16" s="127">
        <f t="shared" si="5"/>
        <v>25</v>
      </c>
      <c r="AL16" s="128">
        <f>IF(COUNT(E16:AI16)=0,"",INDEX(E2:AI16,1,MATCH(MIN(E16:AI16),E16:AI16,0)))</f>
        <v>10</v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IF(ngay1!N18&lt;&gt;"",ngay1!N18,"")</f>
        <v>30.2</v>
      </c>
      <c r="F17" s="243">
        <f>IF(ngay2!N18&lt;&gt;"",ngay2!N18,"")</f>
        <v>30.2</v>
      </c>
      <c r="G17" s="243">
        <f>IF(ngay3!N18&lt;&gt;"",ngay3!N18,"")</f>
        <v>28.9</v>
      </c>
      <c r="H17" s="243">
        <f>IF(ngay4!N18&lt;&gt;"",ngay4!N18,"")</f>
        <v>28.2</v>
      </c>
      <c r="I17" s="243">
        <f>IF(ngay5!N18&lt;&gt;"",ngay5!N18,"")</f>
        <v>28.1</v>
      </c>
      <c r="J17" s="243">
        <f>IF(ngay6!N18&lt;&gt;"",ngay6!N18,"")</f>
        <v>27.6</v>
      </c>
      <c r="K17" s="243">
        <f>IF(ngay7!N18&lt;&gt;"",ngay7!N18,"")</f>
        <v>28.2</v>
      </c>
      <c r="L17" s="243">
        <f>IF(ngay8!N18&lt;&gt;"",ngay8!N18,"")</f>
        <v>28.2</v>
      </c>
      <c r="M17" s="243">
        <f>IF(ngay9!N18&lt;&gt;"",ngay9!N18,"")</f>
        <v>26.4</v>
      </c>
      <c r="N17" s="243">
        <f>IF(ngay10!N18&lt;&gt;"",ngay10!N18,"")</f>
        <v>25.4</v>
      </c>
      <c r="O17" s="243">
        <f>IF(ngay11!N18&lt;&gt;"",ngay11!N18,"")</f>
        <v>26.2</v>
      </c>
      <c r="P17" s="243">
        <f>IF(ngay12!N18&lt;&gt;"",ngay12!N18,"")</f>
        <v>26.3</v>
      </c>
      <c r="Q17" s="243">
        <f>IF(ngay13!N18&lt;&gt;"",ngay13!N18,"")</f>
        <v>27.8</v>
      </c>
      <c r="R17" s="243">
        <f>IF(ngay14!N18&lt;&gt;"",ngay14!N18,"")</f>
        <v>27.2</v>
      </c>
      <c r="S17" s="243">
        <f>IF(ngay15!N18&lt;&gt;"",ngay15!N18,"")</f>
        <v>26.1</v>
      </c>
      <c r="T17" s="243">
        <f>IF(ngay16!N18&lt;&gt;"",ngay16!N18,"")</f>
        <v>25.1</v>
      </c>
      <c r="U17" s="243">
        <f>IF(ngay17!N18&lt;&gt;"",ngay17!N18,"")</f>
        <v>27.1</v>
      </c>
      <c r="V17" s="243">
        <f>IF(ngay18!N18&lt;&gt;"",ngay18!N18,"")</f>
        <v>28.9</v>
      </c>
      <c r="W17" s="243">
        <f>IF(ngay19!N18&lt;&gt;"",ngay19!N18,"")</f>
        <v>26</v>
      </c>
      <c r="X17" s="243">
        <f>IF(ngay20!N18&lt;&gt;"",ngay20!N18,"")</f>
        <v>26.1</v>
      </c>
      <c r="Y17" s="243">
        <f>IF(ngay21!N18&lt;&gt;"",ngay21!N18,"")</f>
        <v>26.1</v>
      </c>
      <c r="Z17" s="243">
        <f>IF(ngay22!N18&lt;&gt;"",ngay22!N18,"")</f>
        <v>26</v>
      </c>
      <c r="AA17" s="243">
        <f>IF(ngay23!N18&lt;&gt;"",ngay23!N18,"")</f>
        <v>26.6</v>
      </c>
      <c r="AB17" s="243">
        <f>IF(ngay24!N18&lt;&gt;"",ngay24!N18,"")</f>
        <v>26.9</v>
      </c>
      <c r="AC17" s="243">
        <f>IF(ngay25!N18&lt;&gt;"",ngay25!N18,"")</f>
        <v>26.8</v>
      </c>
      <c r="AD17" s="243">
        <f>IF(ngay26!N18&lt;&gt;"",ngay26!N18,"")</f>
        <v>26.8</v>
      </c>
      <c r="AE17" s="243">
        <f>IF(ngay27!N18&lt;&gt;"",ngay27!N18,"")</f>
        <v>27.9</v>
      </c>
      <c r="AF17" s="243">
        <f>IF(ngay28!N18&lt;&gt;"",ngay28!N18,"")</f>
        <v>27.2</v>
      </c>
      <c r="AG17" s="243">
        <f>IF(ngay29!N18&lt;&gt;"",ngay29!N18,"")</f>
        <v>26.8</v>
      </c>
      <c r="AH17" s="243">
        <f>IF(ngay30!N18&lt;&gt;"",ngay30!N18,"")</f>
        <v>27.2</v>
      </c>
      <c r="AI17" s="243">
        <f>IF(ngay31!N18&lt;&gt;"",ngay31!N18,"")</f>
        <v>28</v>
      </c>
      <c r="AJ17" s="128">
        <f t="shared" si="4"/>
        <v>27.241935483870968</v>
      </c>
      <c r="AK17" s="127">
        <f t="shared" si="5"/>
        <v>25.1</v>
      </c>
      <c r="AL17" s="128">
        <f>IF(COUNT(E17:AI17)=0,"",INDEX(E2:AI17,1,MATCH(MIN(E17:AI17),E17:AI17,0)))</f>
        <v>16</v>
      </c>
      <c r="AM17" s="127"/>
      <c r="AN17" s="129"/>
    </row>
    <row r="18" spans="1:40">
      <c r="A18" s="28">
        <v>16</v>
      </c>
      <c r="B18" s="509"/>
      <c r="C18" s="35" t="s">
        <v>156</v>
      </c>
      <c r="D18" s="445" t="s">
        <v>103</v>
      </c>
      <c r="E18" s="242">
        <f>IF(ngay1!N19&lt;&gt;"",ngay1!N19,"")</f>
        <v>28.9</v>
      </c>
      <c r="F18" s="243">
        <f>IF(ngay2!N19&lt;&gt;"",ngay2!N19,"")</f>
        <v>29.1</v>
      </c>
      <c r="G18" s="243">
        <f>IF(ngay3!N19&lt;&gt;"",ngay3!N19,"")</f>
        <v>29</v>
      </c>
      <c r="H18" s="243">
        <f>IF(ngay4!N19&lt;&gt;"",ngay4!N19,"")</f>
        <v>28.1</v>
      </c>
      <c r="I18" s="243">
        <f>IF(ngay5!N19&lt;&gt;"",ngay5!N19,"")</f>
        <v>28.1</v>
      </c>
      <c r="J18" s="243">
        <f>IF(ngay6!N19&lt;&gt;"",ngay6!N19,"")</f>
        <v>28.3</v>
      </c>
      <c r="K18" s="243">
        <f>IF(ngay7!N19&lt;&gt;"",ngay7!N19,"")</f>
        <v>27.9</v>
      </c>
      <c r="L18" s="243">
        <f>IF(ngay8!N19&lt;&gt;"",ngay8!N19,"")</f>
        <v>28.1</v>
      </c>
      <c r="M18" s="243">
        <f>IF(ngay9!N19&lt;&gt;"",ngay9!N19,"")</f>
        <v>27.8</v>
      </c>
      <c r="N18" s="243">
        <f>IF(ngay10!N19&lt;&gt;"",ngay10!N19,"")</f>
        <v>25.8</v>
      </c>
      <c r="O18" s="243">
        <f>IF(ngay11!N19&lt;&gt;"",ngay11!N19,"")</f>
        <v>27.7</v>
      </c>
      <c r="P18" s="243">
        <f>IF(ngay12!N19&lt;&gt;"",ngay12!N19,"")</f>
        <v>27.5</v>
      </c>
      <c r="Q18" s="243">
        <f>IF(ngay13!N19&lt;&gt;"",ngay13!N19,"")</f>
        <v>29</v>
      </c>
      <c r="R18" s="243">
        <f>IF(ngay14!N19&lt;&gt;"",ngay14!N19,"")</f>
        <v>28.7</v>
      </c>
      <c r="S18" s="243">
        <f>IF(ngay15!N19&lt;&gt;"",ngay15!N19,"")</f>
        <v>28.5</v>
      </c>
      <c r="T18" s="243">
        <f>IF(ngay16!N19&lt;&gt;"",ngay16!N19,"")</f>
        <v>25.8</v>
      </c>
      <c r="U18" s="243">
        <f>IF(ngay17!N19&lt;&gt;"",ngay17!N19,"")</f>
        <v>25.9</v>
      </c>
      <c r="V18" s="243">
        <f>IF(ngay18!N19&lt;&gt;"",ngay18!N19,"")</f>
        <v>28.8</v>
      </c>
      <c r="W18" s="243">
        <f>IF(ngay19!N19&lt;&gt;"",ngay19!N19,"")</f>
        <v>26.5</v>
      </c>
      <c r="X18" s="243">
        <f>IF(ngay20!N19&lt;&gt;"",ngay20!N19,"")</f>
        <v>26.5</v>
      </c>
      <c r="Y18" s="243">
        <f>IF(ngay21!N19&lt;&gt;"",ngay21!N19,"")</f>
        <v>26</v>
      </c>
      <c r="Z18" s="243">
        <f>IF(ngay22!N19&lt;&gt;"",ngay22!N19,"")</f>
        <v>26.8</v>
      </c>
      <c r="AA18" s="243">
        <f>IF(ngay23!N19&lt;&gt;"",ngay23!N19,"")</f>
        <v>26.9</v>
      </c>
      <c r="AB18" s="243">
        <f>IF(ngay24!N19&lt;&gt;"",ngay24!N19,"")</f>
        <v>26.9</v>
      </c>
      <c r="AC18" s="243">
        <f>IF(ngay25!N19&lt;&gt;"",ngay25!N19,"")</f>
        <v>27</v>
      </c>
      <c r="AD18" s="243">
        <f>IF(ngay26!N19&lt;&gt;"",ngay26!N19,"")</f>
        <v>27.2</v>
      </c>
      <c r="AE18" s="243">
        <f>IF(ngay27!N19&lt;&gt;"",ngay27!N19,"")</f>
        <v>27.9</v>
      </c>
      <c r="AF18" s="243">
        <f>IF(ngay28!N19&lt;&gt;"",ngay28!N19,"")</f>
        <v>28.1</v>
      </c>
      <c r="AG18" s="243">
        <f>IF(ngay29!N19&lt;&gt;"",ngay29!N19,"")</f>
        <v>26.1</v>
      </c>
      <c r="AH18" s="243">
        <f>IF(ngay30!N19&lt;&gt;"",ngay30!N19,"")</f>
        <v>28</v>
      </c>
      <c r="AI18" s="243">
        <f>IF(ngay31!N19&lt;&gt;"",ngay31!N19,"")</f>
        <v>28</v>
      </c>
      <c r="AJ18" s="307">
        <f t="shared" si="4"/>
        <v>27.57741935483871</v>
      </c>
      <c r="AK18" s="308">
        <f t="shared" si="5"/>
        <v>25.8</v>
      </c>
      <c r="AL18" s="307">
        <f>IF(COUNT(E18:AI18)=0,"",INDEX(E2:AI18,1,MATCH(MIN(E18:AI18),E18:AI18,0)))</f>
        <v>10</v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42">
        <f>IF(ngay1!N20&lt;&gt;"",ngay1!N20,"")</f>
        <v>30</v>
      </c>
      <c r="F19" s="243">
        <f>IF(ngay2!N20&lt;&gt;"",ngay2!N20,"")</f>
        <v>30.5</v>
      </c>
      <c r="G19" s="243">
        <f>IF(ngay3!N20&lt;&gt;"",ngay3!N20,"")</f>
        <v>29.5</v>
      </c>
      <c r="H19" s="243">
        <f>IF(ngay4!N20&lt;&gt;"",ngay4!N20,"")</f>
        <v>29.7</v>
      </c>
      <c r="I19" s="243">
        <f>IF(ngay5!N20&lt;&gt;"",ngay5!N20,"")</f>
        <v>28.3</v>
      </c>
      <c r="J19" s="243">
        <f>IF(ngay6!N20&lt;&gt;"",ngay6!N20,"")</f>
        <v>28.3</v>
      </c>
      <c r="K19" s="243">
        <f>IF(ngay7!N20&lt;&gt;"",ngay7!N20,"")</f>
        <v>29</v>
      </c>
      <c r="L19" s="243">
        <f>IF(ngay8!N20&lt;&gt;"",ngay8!N20,"")</f>
        <v>29.1</v>
      </c>
      <c r="M19" s="243">
        <f>IF(ngay9!N20&lt;&gt;"",ngay9!N20,"")</f>
        <v>28.8</v>
      </c>
      <c r="N19" s="243">
        <f>IF(ngay10!N20&lt;&gt;"",ngay10!N20,"")</f>
        <v>26.6</v>
      </c>
      <c r="O19" s="243">
        <f>IF(ngay11!N20&lt;&gt;"",ngay11!N20,"")</f>
        <v>28</v>
      </c>
      <c r="P19" s="243">
        <f>IF(ngay12!N20&lt;&gt;"",ngay12!N20,"")</f>
        <v>28</v>
      </c>
      <c r="Q19" s="243">
        <f>IF(ngay13!N20&lt;&gt;"",ngay13!N20,"")</f>
        <v>29</v>
      </c>
      <c r="R19" s="243">
        <f>IF(ngay14!N20&lt;&gt;"",ngay14!N20,"")</f>
        <v>29.7</v>
      </c>
      <c r="S19" s="243">
        <f>IF(ngay15!N20&lt;&gt;"",ngay15!N20,"")</f>
        <v>30</v>
      </c>
      <c r="T19" s="243">
        <f>IF(ngay16!N20&lt;&gt;"",ngay16!N20,"")</f>
        <v>27</v>
      </c>
      <c r="U19" s="243">
        <f>IF(ngay17!N20&lt;&gt;"",ngay17!N20,"")</f>
        <v>26.6</v>
      </c>
      <c r="V19" s="243">
        <f>IF(ngay18!N20&lt;&gt;"",ngay18!N20,"")</f>
        <v>28.4</v>
      </c>
      <c r="W19" s="243">
        <f>IF(ngay19!N20&lt;&gt;"",ngay19!N20,"")</f>
        <v>27.5</v>
      </c>
      <c r="X19" s="243">
        <f>IF(ngay20!N20&lt;&gt;"",ngay20!N20,"")</f>
        <v>27</v>
      </c>
      <c r="Y19" s="243">
        <f>IF(ngay21!N20&lt;&gt;"",ngay21!N20,"")</f>
        <v>27.1</v>
      </c>
      <c r="Z19" s="243">
        <f>IF(ngay22!N20&lt;&gt;"",ngay22!N20,"")</f>
        <v>26.4</v>
      </c>
      <c r="AA19" s="243">
        <f>IF(ngay23!N20&lt;&gt;"",ngay23!N20,"")</f>
        <v>27.4</v>
      </c>
      <c r="AB19" s="243">
        <f>IF(ngay24!N20&lt;&gt;"",ngay24!N20,"")</f>
        <v>27.5</v>
      </c>
      <c r="AC19" s="243">
        <f>IF(ngay25!N20&lt;&gt;"",ngay25!N20,"")</f>
        <v>27.7</v>
      </c>
      <c r="AD19" s="243">
        <f>IF(ngay26!N20&lt;&gt;"",ngay26!N20,"")</f>
        <v>27.4</v>
      </c>
      <c r="AE19" s="243">
        <f>IF(ngay27!N20&lt;&gt;"",ngay27!N20,"")</f>
        <v>29.2</v>
      </c>
      <c r="AF19" s="243">
        <f>IF(ngay28!N20&lt;&gt;"",ngay28!N20,"")</f>
        <v>25.1</v>
      </c>
      <c r="AG19" s="243">
        <f>IF(ngay29!N20&lt;&gt;"",ngay29!N20,"")</f>
        <v>26.5</v>
      </c>
      <c r="AH19" s="243">
        <f>IF(ngay30!N20&lt;&gt;"",ngay30!N20,"")</f>
        <v>28.4</v>
      </c>
      <c r="AI19" s="243">
        <f>IF(ngay31!N20&lt;&gt;"",ngay31!N20,"")</f>
        <v>28.3</v>
      </c>
      <c r="AJ19" s="216">
        <f t="shared" si="4"/>
        <v>28.129032258064516</v>
      </c>
      <c r="AK19" s="217">
        <f t="shared" si="5"/>
        <v>25.1</v>
      </c>
      <c r="AL19" s="216">
        <f>IF(COUNT(E19:AI19)=0,"",INDEX(E2:AI19,1,MATCH(MIN(E19:AI19),E19:AI19,0)))</f>
        <v>28</v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IF(ngay1!N21&lt;&gt;"",ngay1!N21,"")</f>
        <v>28.6</v>
      </c>
      <c r="F20" s="243">
        <f>IF(ngay2!N21&lt;&gt;"",ngay2!N21,"")</f>
        <v>27</v>
      </c>
      <c r="G20" s="243">
        <f>IF(ngay3!N21&lt;&gt;"",ngay3!N21,"")</f>
        <v>29</v>
      </c>
      <c r="H20" s="243">
        <f>IF(ngay4!N21&lt;&gt;"",ngay4!N21,"")</f>
        <v>27</v>
      </c>
      <c r="I20" s="243">
        <f>IF(ngay5!N21&lt;&gt;"",ngay5!N21,"")</f>
        <v>27.1</v>
      </c>
      <c r="J20" s="243">
        <f>IF(ngay6!N21&lt;&gt;"",ngay6!N21,"")</f>
        <v>27.2</v>
      </c>
      <c r="K20" s="243">
        <f>IF(ngay7!N21&lt;&gt;"",ngay7!N21,"")</f>
        <v>27.2</v>
      </c>
      <c r="L20" s="243">
        <f>IF(ngay8!N21&lt;&gt;"",ngay8!N21,"")</f>
        <v>27.3</v>
      </c>
      <c r="M20" s="243">
        <f>IF(ngay9!N21&lt;&gt;"",ngay9!N21,"")</f>
        <v>27.7</v>
      </c>
      <c r="N20" s="243">
        <f>IF(ngay10!N21&lt;&gt;"",ngay10!N21,"")</f>
        <v>25.1</v>
      </c>
      <c r="O20" s="243">
        <f>IF(ngay11!N21&lt;&gt;"",ngay11!N21,"")</f>
        <v>26.9</v>
      </c>
      <c r="P20" s="243">
        <f>IF(ngay12!N21&lt;&gt;"",ngay12!N21,"")</f>
        <v>27</v>
      </c>
      <c r="Q20" s="243">
        <f>IF(ngay13!N21&lt;&gt;"",ngay13!N21,"")</f>
        <v>27.2</v>
      </c>
      <c r="R20" s="243">
        <f>IF(ngay14!N21&lt;&gt;"",ngay14!N21,"")</f>
        <v>28.6</v>
      </c>
      <c r="S20" s="243">
        <f>IF(ngay15!N21&lt;&gt;"",ngay15!N21,"")</f>
        <v>28</v>
      </c>
      <c r="T20" s="243">
        <f>IF(ngay16!N21&lt;&gt;"",ngay16!N21,"")</f>
        <v>24.1</v>
      </c>
      <c r="U20" s="243">
        <f>IF(ngay17!N21&lt;&gt;"",ngay17!N21,"")</f>
        <v>26.5</v>
      </c>
      <c r="V20" s="243">
        <f>IF(ngay18!N21&lt;&gt;"",ngay18!N21,"")</f>
        <v>28</v>
      </c>
      <c r="W20" s="243">
        <f>IF(ngay19!N21&lt;&gt;"",ngay19!N21,"")</f>
        <v>27.1</v>
      </c>
      <c r="X20" s="243">
        <f>IF(ngay20!N21&lt;&gt;"",ngay20!N21,"")</f>
        <v>25.8</v>
      </c>
      <c r="Y20" s="243">
        <f>IF(ngay21!N21&lt;&gt;"",ngay21!N21,"")</f>
        <v>26.4</v>
      </c>
      <c r="Z20" s="243">
        <f>IF(ngay22!N21&lt;&gt;"",ngay22!N21,"")</f>
        <v>25.9</v>
      </c>
      <c r="AA20" s="243">
        <f>IF(ngay23!N21&lt;&gt;"",ngay23!N21,"")</f>
        <v>25.8</v>
      </c>
      <c r="AB20" s="243">
        <f>IF(ngay24!N21&lt;&gt;"",ngay24!N21,"")</f>
        <v>25.6</v>
      </c>
      <c r="AC20" s="243">
        <f>IF(ngay25!N21&lt;&gt;"",ngay25!N21,"")</f>
        <v>25.1</v>
      </c>
      <c r="AD20" s="243">
        <f>IF(ngay26!N21&lt;&gt;"",ngay26!N21,"")</f>
        <v>25.6</v>
      </c>
      <c r="AE20" s="243">
        <f>IF(ngay27!N21&lt;&gt;"",ngay27!N21,"")</f>
        <v>28</v>
      </c>
      <c r="AF20" s="243">
        <f>IF(ngay28!N21&lt;&gt;"",ngay28!N21,"")</f>
        <v>28.1</v>
      </c>
      <c r="AG20" s="243">
        <f>IF(ngay29!N21&lt;&gt;"",ngay29!N21,"")</f>
        <v>26.1</v>
      </c>
      <c r="AH20" s="243">
        <f>IF(ngay30!N21&lt;&gt;"",ngay30!N21,"")</f>
        <v>26.8</v>
      </c>
      <c r="AI20" s="243">
        <f>IF(ngay31!N21&lt;&gt;"",ngay31!N21,"")</f>
        <v>27.5</v>
      </c>
      <c r="AJ20" s="128">
        <f t="shared" si="4"/>
        <v>26.880645161290321</v>
      </c>
      <c r="AK20" s="127">
        <f t="shared" si="5"/>
        <v>24.1</v>
      </c>
      <c r="AL20" s="128">
        <f>IF(COUNT(E20:AI20)=0,"",INDEX(E2:AI20,1,MATCH(MIN(E20:AI20),E20:AI20,0)))</f>
        <v>16</v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IF(ngay1!N22&lt;&gt;"",ngay1!N22,"")</f>
        <v>30.2</v>
      </c>
      <c r="F21" s="243">
        <f>IF(ngay2!N22&lt;&gt;"",ngay2!N22,"")</f>
        <v>30.2</v>
      </c>
      <c r="G21" s="243">
        <f>IF(ngay3!N22&lt;&gt;"",ngay3!N22,"")</f>
        <v>30.1</v>
      </c>
      <c r="H21" s="243">
        <f>IF(ngay4!N22&lt;&gt;"",ngay4!N22,"")</f>
        <v>29.6</v>
      </c>
      <c r="I21" s="243">
        <f>IF(ngay5!N22&lt;&gt;"",ngay5!N22,"")</f>
        <v>29.4</v>
      </c>
      <c r="J21" s="243">
        <f>IF(ngay6!N22&lt;&gt;"",ngay6!N22,"")</f>
        <v>29.2</v>
      </c>
      <c r="K21" s="243">
        <f>IF(ngay7!N22&lt;&gt;"",ngay7!N22,"")</f>
        <v>29.1</v>
      </c>
      <c r="L21" s="243">
        <f>IF(ngay8!N22&lt;&gt;"",ngay8!N22,"")</f>
        <v>28.8</v>
      </c>
      <c r="M21" s="243">
        <f>IF(ngay9!N22&lt;&gt;"",ngay9!N22,"")</f>
        <v>29</v>
      </c>
      <c r="N21" s="243">
        <f>IF(ngay10!N22&lt;&gt;"",ngay10!N22,"")</f>
        <v>27.2</v>
      </c>
      <c r="O21" s="243">
        <f>IF(ngay11!N22&lt;&gt;"",ngay11!N22,"")</f>
        <v>28.2</v>
      </c>
      <c r="P21" s="243">
        <f>IF(ngay12!N22&lt;&gt;"",ngay12!N22,"")</f>
        <v>28.5</v>
      </c>
      <c r="Q21" s="243">
        <f>IF(ngay13!N22&lt;&gt;"",ngay13!N22,"")</f>
        <v>28.7</v>
      </c>
      <c r="R21" s="243">
        <f>IF(ngay14!N22&lt;&gt;"",ngay14!N22,"")</f>
        <v>30.2</v>
      </c>
      <c r="S21" s="243">
        <f>IF(ngay15!N22&lt;&gt;"",ngay15!N22,"")</f>
        <v>27</v>
      </c>
      <c r="T21" s="243">
        <f>IF(ngay16!N22&lt;&gt;"",ngay16!N22,"")</f>
        <v>26.5</v>
      </c>
      <c r="U21" s="243">
        <f>IF(ngay17!N22&lt;&gt;"",ngay17!N22,"")</f>
        <v>25.1</v>
      </c>
      <c r="V21" s="243">
        <f>IF(ngay18!N22&lt;&gt;"",ngay18!N22,"")</f>
        <v>27.8</v>
      </c>
      <c r="W21" s="243">
        <f>IF(ngay19!N22&lt;&gt;"",ngay19!N22,"")</f>
        <v>26.8</v>
      </c>
      <c r="X21" s="243">
        <f>IF(ngay20!N22&lt;&gt;"",ngay20!N22,"")</f>
        <v>26.2</v>
      </c>
      <c r="Y21" s="243">
        <f>IF(ngay21!N22&lt;&gt;"",ngay21!N22,"")</f>
        <v>24</v>
      </c>
      <c r="Z21" s="243">
        <f>IF(ngay22!N22&lt;&gt;"",ngay22!N22,"")</f>
        <v>26.5</v>
      </c>
      <c r="AA21" s="243">
        <f>IF(ngay23!N22&lt;&gt;"",ngay23!N22,"")</f>
        <v>27</v>
      </c>
      <c r="AB21" s="243">
        <f>IF(ngay24!N22&lt;&gt;"",ngay24!N22,"")</f>
        <v>27.2</v>
      </c>
      <c r="AC21" s="243">
        <f>IF(ngay25!N22&lt;&gt;"",ngay25!N22,"")</f>
        <v>27</v>
      </c>
      <c r="AD21" s="243">
        <f>IF(ngay26!N22&lt;&gt;"",ngay26!N22,"")</f>
        <v>27.1</v>
      </c>
      <c r="AE21" s="243">
        <f>IF(ngay27!N22&lt;&gt;"",ngay27!N22,"")</f>
        <v>28.2</v>
      </c>
      <c r="AF21" s="243">
        <f>IF(ngay28!N22&lt;&gt;"",ngay28!N22,"")</f>
        <v>30.3</v>
      </c>
      <c r="AG21" s="243">
        <f>IF(ngay29!N22&lt;&gt;"",ngay29!N22,"")</f>
        <v>28.3</v>
      </c>
      <c r="AH21" s="243">
        <f>IF(ngay30!N22&lt;&gt;"",ngay30!N22,"")</f>
        <v>28.6</v>
      </c>
      <c r="AI21" s="243">
        <f>IF(ngay31!N22&lt;&gt;"",ngay31!N22,"")</f>
        <v>28.7</v>
      </c>
      <c r="AJ21" s="128">
        <f t="shared" si="4"/>
        <v>28.087096774193551</v>
      </c>
      <c r="AK21" s="127">
        <f t="shared" si="5"/>
        <v>24</v>
      </c>
      <c r="AL21" s="128">
        <f>IF(COUNT(E21:AI21)=0,"",INDEX(E2:AI21,1,MATCH(MIN(E21:AI21),E21:AI21,0)))</f>
        <v>21</v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IF(ngay1!N23&lt;&gt;"",ngay1!N23,"")</f>
        <v>31.2</v>
      </c>
      <c r="F22" s="243">
        <f>IF(ngay2!N23&lt;&gt;"",ngay2!N23,"")</f>
        <v>31</v>
      </c>
      <c r="G22" s="243">
        <f>IF(ngay3!N23&lt;&gt;"",ngay3!N23,"")</f>
        <v>30.4</v>
      </c>
      <c r="H22" s="243">
        <f>IF(ngay4!N23&lt;&gt;"",ngay4!N23,"")</f>
        <v>29.7</v>
      </c>
      <c r="I22" s="243">
        <f>IF(ngay5!N23&lt;&gt;"",ngay5!N23,"")</f>
        <v>26.2</v>
      </c>
      <c r="J22" s="243">
        <f>IF(ngay6!N23&lt;&gt;"",ngay6!N23,"")</f>
        <v>27</v>
      </c>
      <c r="K22" s="243">
        <f>IF(ngay7!N23&lt;&gt;"",ngay7!N23,"")</f>
        <v>26.9</v>
      </c>
      <c r="L22" s="243">
        <f>IF(ngay8!N23&lt;&gt;"",ngay8!N23,"")</f>
        <v>27.3</v>
      </c>
      <c r="M22" s="243">
        <f>IF(ngay9!N23&lt;&gt;"",ngay9!N23,"")</f>
        <v>28</v>
      </c>
      <c r="N22" s="243">
        <f>IF(ngay10!N23&lt;&gt;"",ngay10!N23,"")</f>
        <v>26</v>
      </c>
      <c r="O22" s="243">
        <f>IF(ngay11!N23&lt;&gt;"",ngay11!N23,"")</f>
        <v>26.3</v>
      </c>
      <c r="P22" s="243">
        <f>IF(ngay12!N23&lt;&gt;"",ngay12!N23,"")</f>
        <v>26.2</v>
      </c>
      <c r="Q22" s="243">
        <f>IF(ngay13!N23&lt;&gt;"",ngay13!N23,"")</f>
        <v>26.3</v>
      </c>
      <c r="R22" s="243">
        <f>IF(ngay14!N23&lt;&gt;"",ngay14!N23,"")</f>
        <v>27.7</v>
      </c>
      <c r="S22" s="243">
        <f>IF(ngay15!N23&lt;&gt;"",ngay15!N23,"")</f>
        <v>27.8</v>
      </c>
      <c r="T22" s="243">
        <f>IF(ngay16!N23&lt;&gt;"",ngay16!N23,"")</f>
        <v>25.9</v>
      </c>
      <c r="U22" s="243">
        <f>IF(ngay17!N23&lt;&gt;"",ngay17!N23,"")</f>
        <v>26</v>
      </c>
      <c r="V22" s="243">
        <f>IF(ngay18!N23&lt;&gt;"",ngay18!N23,"")</f>
        <v>26</v>
      </c>
      <c r="W22" s="243">
        <f>IF(ngay19!N23&lt;&gt;"",ngay19!N23,"")</f>
        <v>26.6</v>
      </c>
      <c r="X22" s="243">
        <f>IF(ngay20!N23&lt;&gt;"",ngay20!N23,"")</f>
        <v>25.7</v>
      </c>
      <c r="Y22" s="243">
        <f>IF(ngay21!N23&lt;&gt;"",ngay21!N23,"")</f>
        <v>26</v>
      </c>
      <c r="Z22" s="243">
        <f>IF(ngay22!N23&lt;&gt;"",ngay22!N23,"")</f>
        <v>25.9</v>
      </c>
      <c r="AA22" s="243">
        <f>IF(ngay23!N23&lt;&gt;"",ngay23!N23,"")</f>
        <v>25.2</v>
      </c>
      <c r="AB22" s="243">
        <f>IF(ngay24!N23&lt;&gt;"",ngay24!N23,"")</f>
        <v>25.6</v>
      </c>
      <c r="AC22" s="243">
        <f>IF(ngay25!N23&lt;&gt;"",ngay25!N23,"")</f>
        <v>25.4</v>
      </c>
      <c r="AD22" s="243">
        <f>IF(ngay26!N23&lt;&gt;"",ngay26!N23,"")</f>
        <v>25.9</v>
      </c>
      <c r="AE22" s="243">
        <f>IF(ngay27!N23&lt;&gt;"",ngay27!N23,"")</f>
        <v>26.9</v>
      </c>
      <c r="AF22" s="243">
        <f>IF(ngay28!N23&lt;&gt;"",ngay28!N23,"")</f>
        <v>28.3</v>
      </c>
      <c r="AG22" s="243">
        <f>IF(ngay29!N23&lt;&gt;"",ngay29!N23,"")</f>
        <v>27.2</v>
      </c>
      <c r="AH22" s="243">
        <f>IF(ngay30!N23&lt;&gt;"",ngay30!N23,"")</f>
        <v>27.1</v>
      </c>
      <c r="AI22" s="243">
        <f>IF(ngay31!N23&lt;&gt;"",ngay31!N23,"")</f>
        <v>26.7</v>
      </c>
      <c r="AJ22" s="128">
        <f t="shared" si="4"/>
        <v>27.045161290322582</v>
      </c>
      <c r="AK22" s="127">
        <f t="shared" si="5"/>
        <v>25.2</v>
      </c>
      <c r="AL22" s="128">
        <f>IF(COUNT(E22:AI22)=0,"",INDEX(E2:AI22,1,MATCH(MIN(E22:AI22),E22:AI22,0)))</f>
        <v>23</v>
      </c>
      <c r="AM22" s="127"/>
      <c r="AN22" s="129"/>
    </row>
    <row r="23" spans="1:40">
      <c r="A23" s="39">
        <v>21</v>
      </c>
      <c r="B23" s="509"/>
      <c r="C23" s="264" t="s">
        <v>191</v>
      </c>
      <c r="D23" s="42" t="s">
        <v>203</v>
      </c>
      <c r="E23" s="242">
        <f>IF(ngay1!N24&lt;&gt;"",ngay1!N24,"")</f>
        <v>31.1</v>
      </c>
      <c r="F23" s="243">
        <f>IF(ngay2!N24&lt;&gt;"",ngay2!N24,"")</f>
        <v>30</v>
      </c>
      <c r="G23" s="243">
        <f>IF(ngay3!N24&lt;&gt;"",ngay3!N24,"")</f>
        <v>30.2</v>
      </c>
      <c r="H23" s="243">
        <f>IF(ngay4!N24&lt;&gt;"",ngay4!N24,"")</f>
        <v>30.2</v>
      </c>
      <c r="I23" s="243">
        <f>IF(ngay5!N24&lt;&gt;"",ngay5!N24,"")</f>
        <v>29.5</v>
      </c>
      <c r="J23" s="243">
        <f>IF(ngay6!N24&lt;&gt;"",ngay6!N24,"")</f>
        <v>30</v>
      </c>
      <c r="K23" s="243">
        <f>IF(ngay7!N24&lt;&gt;"",ngay7!N24,"")</f>
        <v>29</v>
      </c>
      <c r="L23" s="243">
        <f>IF(ngay8!N24&lt;&gt;"",ngay8!N24,"")</f>
        <v>28.8</v>
      </c>
      <c r="M23" s="243">
        <f>IF(ngay9!N24&lt;&gt;"",ngay9!N24,"")</f>
        <v>28.7</v>
      </c>
      <c r="N23" s="243">
        <f>IF(ngay10!N24&lt;&gt;"",ngay10!N24,"")</f>
        <v>28.1</v>
      </c>
      <c r="O23" s="243">
        <f>IF(ngay11!N24&lt;&gt;"",ngay11!N24,"")</f>
        <v>29</v>
      </c>
      <c r="P23" s="243">
        <f>IF(ngay12!N24&lt;&gt;"",ngay12!N24,"")</f>
        <v>29.1</v>
      </c>
      <c r="Q23" s="243">
        <f>IF(ngay13!N24&lt;&gt;"",ngay13!N24,"")</f>
        <v>29</v>
      </c>
      <c r="R23" s="243">
        <f>IF(ngay14!N24&lt;&gt;"",ngay14!N24,"")</f>
        <v>29.9</v>
      </c>
      <c r="S23" s="243">
        <f>IF(ngay15!N24&lt;&gt;"",ngay15!N24,"")</f>
        <v>29.5</v>
      </c>
      <c r="T23" s="243">
        <f>IF(ngay16!N24&lt;&gt;"",ngay16!N24,"")</f>
        <v>27</v>
      </c>
      <c r="U23" s="243">
        <f>IF(ngay17!N24&lt;&gt;"",ngay17!N24,"")</f>
        <v>26.2</v>
      </c>
      <c r="V23" s="243">
        <f>IF(ngay18!N24&lt;&gt;"",ngay18!N24,"")</f>
        <v>28.2</v>
      </c>
      <c r="W23" s="243">
        <f>IF(ngay19!N24&lt;&gt;"",ngay19!N24,"")</f>
        <v>30</v>
      </c>
      <c r="X23" s="243">
        <f>IF(ngay20!N24&lt;&gt;"",ngay20!N24,"")</f>
        <v>26.3</v>
      </c>
      <c r="Y23" s="243">
        <f>IF(ngay21!N24&lt;&gt;"",ngay21!N24,"")</f>
        <v>27.4</v>
      </c>
      <c r="Z23" s="243">
        <f>IF(ngay22!N24&lt;&gt;"",ngay22!N24,"")</f>
        <v>28.6</v>
      </c>
      <c r="AA23" s="243">
        <f>IF(ngay23!N24&lt;&gt;"",ngay23!N24,"")</f>
        <v>27.9</v>
      </c>
      <c r="AB23" s="243">
        <f>IF(ngay24!N24&lt;&gt;"",ngay24!N24,"")</f>
        <v>28.5</v>
      </c>
      <c r="AC23" s="243">
        <f>IF(ngay25!N24&lt;&gt;"",ngay25!N24,"")</f>
        <v>27.9</v>
      </c>
      <c r="AD23" s="243">
        <f>IF(ngay26!N24&lt;&gt;"",ngay26!N24,"")</f>
        <v>27.8</v>
      </c>
      <c r="AE23" s="243">
        <f>IF(ngay27!N24&lt;&gt;"",ngay27!N24,"")</f>
        <v>29.6</v>
      </c>
      <c r="AF23" s="243">
        <f>IF(ngay28!N24&lt;&gt;"",ngay28!N24,"")</f>
        <v>26</v>
      </c>
      <c r="AG23" s="243">
        <f>IF(ngay29!N24&lt;&gt;"",ngay29!N24,"")</f>
        <v>29.3</v>
      </c>
      <c r="AH23" s="243">
        <f>IF(ngay30!N24&lt;&gt;"",ngay30!N24,"")</f>
        <v>29.8</v>
      </c>
      <c r="AI23" s="243">
        <f>IF(ngay31!N24&lt;&gt;"",ngay31!N24,"")</f>
        <v>29.5</v>
      </c>
      <c r="AJ23" s="128">
        <f t="shared" si="4"/>
        <v>28.777419354838703</v>
      </c>
      <c r="AK23" s="127">
        <f t="shared" si="5"/>
        <v>26</v>
      </c>
      <c r="AL23" s="128">
        <f>IF(COUNT(E23:AI23)=0,"",INDEX(E2:AI23,1,MATCH(MIN(E23:AI23),E23:AI23,0)))</f>
        <v>28</v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IF(ngay1!N25&lt;&gt;"",ngay1!N25,"")</f>
        <v>30.2</v>
      </c>
      <c r="F24" s="239">
        <f>IF(ngay2!N25&lt;&gt;"",ngay2!N25,"")</f>
        <v>29.9</v>
      </c>
      <c r="G24" s="239">
        <f>IF(ngay3!N25&lt;&gt;"",ngay3!N25,"")</f>
        <v>29</v>
      </c>
      <c r="H24" s="239">
        <f>IF(ngay4!N25&lt;&gt;"",ngay4!N25,"")</f>
        <v>30</v>
      </c>
      <c r="I24" s="239">
        <f>IF(ngay5!N25&lt;&gt;"",ngay5!N25,"")</f>
        <v>27.9</v>
      </c>
      <c r="J24" s="239">
        <f>IF(ngay6!N25&lt;&gt;"",ngay6!N25,"")</f>
        <v>29.3</v>
      </c>
      <c r="K24" s="239">
        <f>IF(ngay7!N25&lt;&gt;"",ngay7!N25,"")</f>
        <v>30</v>
      </c>
      <c r="L24" s="239">
        <f>IF(ngay8!N25&lt;&gt;"",ngay8!N25,"")</f>
        <v>29.1</v>
      </c>
      <c r="M24" s="239">
        <f>IF(ngay9!N25&lt;&gt;"",ngay9!N25,"")</f>
        <v>26.2</v>
      </c>
      <c r="N24" s="239">
        <f>IF(ngay10!N25&lt;&gt;"",ngay10!N25,"")</f>
        <v>27.3</v>
      </c>
      <c r="O24" s="239">
        <f>IF(ngay11!N25&lt;&gt;"",ngay11!N25,"")</f>
        <v>28.6</v>
      </c>
      <c r="P24" s="239">
        <f>IF(ngay12!N25&lt;&gt;"",ngay12!N25,"")</f>
        <v>28.2</v>
      </c>
      <c r="Q24" s="239">
        <f>IF(ngay13!N25&lt;&gt;"",ngay13!N25,"")</f>
        <v>29.1</v>
      </c>
      <c r="R24" s="239">
        <f>IF(ngay14!N25&lt;&gt;"",ngay14!N25,"")</f>
        <v>29.1</v>
      </c>
      <c r="S24" s="239">
        <f>IF(ngay15!N25&lt;&gt;"",ngay15!N25,"")</f>
        <v>29.2</v>
      </c>
      <c r="T24" s="239">
        <f>IF(ngay16!N25&lt;&gt;"",ngay16!N25,"")</f>
        <v>27.1</v>
      </c>
      <c r="U24" s="239">
        <f>IF(ngay17!N25&lt;&gt;"",ngay17!N25,"")</f>
        <v>25.3</v>
      </c>
      <c r="V24" s="239">
        <f>IF(ngay18!N25&lt;&gt;"",ngay18!N25,"")</f>
        <v>29.4</v>
      </c>
      <c r="W24" s="239">
        <f>IF(ngay19!N25&lt;&gt;"",ngay19!N25,"")</f>
        <v>28</v>
      </c>
      <c r="X24" s="239">
        <f>IF(ngay20!N25&lt;&gt;"",ngay20!N25,"")</f>
        <v>25.3</v>
      </c>
      <c r="Y24" s="239">
        <f>IF(ngay21!N25&lt;&gt;"",ngay21!N25,"")</f>
        <v>27</v>
      </c>
      <c r="Z24" s="239">
        <f>IF(ngay22!N25&lt;&gt;"",ngay22!N25,"")</f>
        <v>26.9</v>
      </c>
      <c r="AA24" s="239">
        <f>IF(ngay23!N25&lt;&gt;"",ngay23!N25,"")</f>
        <v>26.2</v>
      </c>
      <c r="AB24" s="239">
        <f>IF(ngay24!N25&lt;&gt;"",ngay24!N25,"")</f>
        <v>26.9</v>
      </c>
      <c r="AC24" s="239">
        <f>IF(ngay25!N25&lt;&gt;"",ngay25!N25,"")</f>
        <v>26.5</v>
      </c>
      <c r="AD24" s="239">
        <f>IF(ngay26!N25&lt;&gt;"",ngay26!N25,"")</f>
        <v>27.1</v>
      </c>
      <c r="AE24" s="239">
        <f>IF(ngay27!N25&lt;&gt;"",ngay27!N25,"")</f>
        <v>28.7</v>
      </c>
      <c r="AF24" s="239">
        <f>IF(ngay28!N25&lt;&gt;"",ngay28!N25,"")</f>
        <v>28.1</v>
      </c>
      <c r="AG24" s="239">
        <f>IF(ngay29!N25&lt;&gt;"",ngay29!N25,"")</f>
        <v>28.3</v>
      </c>
      <c r="AH24" s="239">
        <f>IF(ngay30!N25&lt;&gt;"",ngay30!N25,"")</f>
        <v>29.3</v>
      </c>
      <c r="AI24" s="239">
        <f>IF(ngay31!N25&lt;&gt;"",ngay31!N25,"")</f>
        <v>29</v>
      </c>
      <c r="AJ24" s="218">
        <f t="shared" si="4"/>
        <v>28.135483870967743</v>
      </c>
      <c r="AK24" s="219">
        <f t="shared" si="5"/>
        <v>25.3</v>
      </c>
      <c r="AL24" s="218">
        <f>IF(COUNT(E24:AI24)=0,"",INDEX(E2:AI24,1,MATCH(MIN(E24:AI24),E24:AI24,0)))</f>
        <v>17</v>
      </c>
      <c r="AM24" s="219"/>
      <c r="AN24" s="220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A1:AI1"/>
    <mergeCell ref="B3:B9"/>
    <mergeCell ref="B11:B19"/>
    <mergeCell ref="B20:B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28.6</v>
      </c>
      <c r="F4" s="41">
        <v>27.2</v>
      </c>
      <c r="G4" s="41">
        <v>26.9</v>
      </c>
      <c r="H4" s="41">
        <v>27</v>
      </c>
      <c r="I4" s="41">
        <v>29.1</v>
      </c>
      <c r="J4" s="41">
        <v>31.8</v>
      </c>
      <c r="K4" s="41">
        <v>34.4</v>
      </c>
      <c r="L4" s="41">
        <v>31</v>
      </c>
      <c r="M4" s="88">
        <f t="shared" ref="M4:M25" si="0">IF(COUNT(F4,H4,J4,L4)&gt;=3,AVERAGE(E4:L4),"")</f>
        <v>29.5</v>
      </c>
      <c r="N4" s="41">
        <v>26.7</v>
      </c>
      <c r="O4" s="53">
        <v>34.5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355</v>
      </c>
      <c r="AA4" s="41" t="s">
        <v>284</v>
      </c>
      <c r="AB4" s="41" t="s">
        <v>355</v>
      </c>
      <c r="AC4" s="37" t="s">
        <v>284</v>
      </c>
      <c r="AD4" s="52">
        <v>91.08</v>
      </c>
      <c r="AE4" s="52">
        <v>91.53</v>
      </c>
      <c r="AF4" s="52">
        <v>95.39</v>
      </c>
      <c r="AG4" s="52">
        <v>95.96</v>
      </c>
      <c r="AH4" s="52">
        <v>86.93</v>
      </c>
      <c r="AI4" s="52">
        <v>79.900000000000006</v>
      </c>
      <c r="AJ4" s="52">
        <v>67.45</v>
      </c>
      <c r="AK4" s="52">
        <v>81.209999999999994</v>
      </c>
      <c r="AL4" s="54">
        <f t="shared" ref="AL4:AL25" si="1">IF(COUNT(AE4,AG4,AI4,AK4)&gt;2,AVERAGE(AD4:AK4),"")</f>
        <v>86.181250000000006</v>
      </c>
      <c r="AM4" s="54">
        <f t="shared" ref="AM4:AM25" si="2">IF(COUNT(AE4,AG4,AI4,AK4)&gt;2,MIN(AD4:AK4),"")</f>
        <v>67.45</v>
      </c>
      <c r="AN4" s="55">
        <v>1000.7</v>
      </c>
      <c r="AO4" s="52">
        <v>999.5</v>
      </c>
      <c r="AP4" s="52">
        <v>998.7</v>
      </c>
      <c r="AQ4" s="52">
        <v>999.3</v>
      </c>
      <c r="AR4" s="52">
        <v>999.5</v>
      </c>
      <c r="AS4" s="52">
        <v>998</v>
      </c>
      <c r="AT4" s="52">
        <v>996.8</v>
      </c>
      <c r="AU4" s="56">
        <v>997.4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1</v>
      </c>
      <c r="BA4" s="51">
        <f t="shared" si="3"/>
        <v>0</v>
      </c>
      <c r="BB4" s="51">
        <f t="shared" si="3"/>
        <v>1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NW01</v>
      </c>
      <c r="BE4" s="177" t="s">
        <v>342</v>
      </c>
      <c r="BF4" s="181">
        <v>1</v>
      </c>
      <c r="BG4" s="114">
        <f t="shared" ref="BG4:BG10" si="5">IF(COUNT(F4,H4)&gt;=1,AVERAGE(E4:H4),"")</f>
        <v>27.424999999999997</v>
      </c>
      <c r="BH4" s="115">
        <f t="shared" ref="BH4:BH10" si="6">IF(COUNT(J4,L4)&gt;=1,AVERAGE(I4:L4),"")</f>
        <v>31.575000000000003</v>
      </c>
      <c r="BI4" s="459" t="s">
        <v>387</v>
      </c>
      <c r="BJ4" s="460" t="s">
        <v>387</v>
      </c>
      <c r="BK4" s="460" t="s">
        <v>387</v>
      </c>
      <c r="BL4" s="460" t="s">
        <v>387</v>
      </c>
      <c r="BM4" s="460" t="s">
        <v>387</v>
      </c>
      <c r="BN4" s="460" t="s">
        <v>387</v>
      </c>
      <c r="BO4" s="460" t="s">
        <v>293</v>
      </c>
      <c r="BP4" s="461" t="s">
        <v>309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26.8</v>
      </c>
      <c r="G5" s="41"/>
      <c r="H5" s="41">
        <v>27.4</v>
      </c>
      <c r="I5" s="41"/>
      <c r="J5" s="41">
        <v>31.9</v>
      </c>
      <c r="K5" s="41"/>
      <c r="L5" s="41">
        <v>30.8</v>
      </c>
      <c r="M5" s="88">
        <f t="shared" si="0"/>
        <v>29.224999999999998</v>
      </c>
      <c r="N5" s="41">
        <v>26.5</v>
      </c>
      <c r="O5" s="53">
        <v>32.200000000000003</v>
      </c>
      <c r="P5" s="41">
        <v>4</v>
      </c>
      <c r="Q5" s="41">
        <v>4</v>
      </c>
      <c r="R5" s="41">
        <v>4</v>
      </c>
      <c r="S5" s="41">
        <v>4</v>
      </c>
      <c r="T5" s="38">
        <v>4.2</v>
      </c>
      <c r="U5" s="41">
        <v>4.2</v>
      </c>
      <c r="V5" s="41"/>
      <c r="W5" s="41" t="s">
        <v>355</v>
      </c>
      <c r="X5" s="41"/>
      <c r="Y5" s="41" t="s">
        <v>284</v>
      </c>
      <c r="Z5" s="41"/>
      <c r="AA5" s="41" t="s">
        <v>302</v>
      </c>
      <c r="AB5" s="41"/>
      <c r="AC5" s="37" t="s">
        <v>326</v>
      </c>
      <c r="AD5" s="52"/>
      <c r="AE5" s="52">
        <v>89.89</v>
      </c>
      <c r="AF5" s="52"/>
      <c r="AG5" s="52">
        <v>93.18</v>
      </c>
      <c r="AH5" s="52"/>
      <c r="AI5" s="52">
        <v>76.709999999999994</v>
      </c>
      <c r="AJ5" s="52"/>
      <c r="AK5" s="52">
        <v>74.31</v>
      </c>
      <c r="AL5" s="54">
        <f t="shared" si="1"/>
        <v>83.522499999999994</v>
      </c>
      <c r="AM5" s="54">
        <f t="shared" si="2"/>
        <v>74.31</v>
      </c>
      <c r="AN5" s="55"/>
      <c r="AO5" s="52">
        <v>999.4</v>
      </c>
      <c r="AP5" s="52"/>
      <c r="AQ5" s="52">
        <v>998.4</v>
      </c>
      <c r="AR5" s="52"/>
      <c r="AS5" s="52">
        <v>998.5</v>
      </c>
      <c r="AT5" s="52"/>
      <c r="AU5" s="56">
        <v>998.8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WSW02</v>
      </c>
      <c r="BE5" s="177" t="s">
        <v>363</v>
      </c>
      <c r="BF5" s="181">
        <v>2</v>
      </c>
      <c r="BG5" s="114">
        <f t="shared" si="5"/>
        <v>27.1</v>
      </c>
      <c r="BH5" s="115">
        <f t="shared" si="6"/>
        <v>31.35</v>
      </c>
      <c r="BI5" s="450"/>
      <c r="BJ5" s="451" t="s">
        <v>331</v>
      </c>
      <c r="BK5" s="451"/>
      <c r="BL5" s="451" t="s">
        <v>331</v>
      </c>
      <c r="BM5" s="451"/>
      <c r="BN5" s="451" t="s">
        <v>331</v>
      </c>
      <c r="BO5" s="451"/>
      <c r="BP5" s="452" t="s">
        <v>309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29.4</v>
      </c>
      <c r="G6" s="41"/>
      <c r="H6" s="41">
        <v>28.7</v>
      </c>
      <c r="I6" s="41"/>
      <c r="J6" s="41">
        <v>33.6</v>
      </c>
      <c r="K6" s="41"/>
      <c r="L6" s="41">
        <v>32.6</v>
      </c>
      <c r="M6" s="88">
        <f t="shared" si="0"/>
        <v>31.074999999999996</v>
      </c>
      <c r="N6" s="41">
        <v>27.7</v>
      </c>
      <c r="O6" s="53">
        <v>34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390</v>
      </c>
      <c r="X6" s="41"/>
      <c r="Y6" s="41" t="s">
        <v>354</v>
      </c>
      <c r="Z6" s="41"/>
      <c r="AA6" s="41" t="s">
        <v>336</v>
      </c>
      <c r="AB6" s="41"/>
      <c r="AC6" s="37" t="s">
        <v>302</v>
      </c>
      <c r="AD6" s="52"/>
      <c r="AE6" s="52">
        <v>77.709999999999994</v>
      </c>
      <c r="AF6" s="52"/>
      <c r="AG6" s="52">
        <v>80.930000000000007</v>
      </c>
      <c r="AH6" s="52"/>
      <c r="AI6" s="52">
        <v>67.69</v>
      </c>
      <c r="AJ6" s="52"/>
      <c r="AK6" s="52">
        <v>72.03</v>
      </c>
      <c r="AL6" s="54">
        <f t="shared" si="1"/>
        <v>74.59</v>
      </c>
      <c r="AM6" s="54">
        <f t="shared" si="2"/>
        <v>67.69</v>
      </c>
      <c r="AN6" s="55"/>
      <c r="AO6" s="52">
        <v>998.5</v>
      </c>
      <c r="AP6" s="52"/>
      <c r="AQ6" s="52">
        <v>998</v>
      </c>
      <c r="AR6" s="52"/>
      <c r="AS6" s="52">
        <v>997.6</v>
      </c>
      <c r="AT6" s="52"/>
      <c r="AU6" s="56">
        <v>997.4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2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NW02</v>
      </c>
      <c r="BE6" s="177" t="s">
        <v>342</v>
      </c>
      <c r="BF6" s="181">
        <v>2</v>
      </c>
      <c r="BG6" s="114">
        <f t="shared" si="5"/>
        <v>29.049999999999997</v>
      </c>
      <c r="BH6" s="115">
        <f t="shared" si="6"/>
        <v>33.1</v>
      </c>
      <c r="BI6" s="450"/>
      <c r="BJ6" s="451" t="s">
        <v>287</v>
      </c>
      <c r="BK6" s="451"/>
      <c r="BL6" s="451" t="s">
        <v>324</v>
      </c>
      <c r="BM6" s="451"/>
      <c r="BN6" s="451" t="s">
        <v>331</v>
      </c>
      <c r="BO6" s="451"/>
      <c r="BP6" s="452" t="s">
        <v>287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26.3</v>
      </c>
      <c r="G7" s="51"/>
      <c r="H7" s="51">
        <v>26.7</v>
      </c>
      <c r="I7" s="51"/>
      <c r="J7" s="51">
        <v>33</v>
      </c>
      <c r="K7" s="51"/>
      <c r="L7" s="51">
        <v>26.1</v>
      </c>
      <c r="M7" s="88">
        <f t="shared" si="0"/>
        <v>28.024999999999999</v>
      </c>
      <c r="N7" s="51">
        <v>25.3</v>
      </c>
      <c r="O7" s="76">
        <v>33.4</v>
      </c>
      <c r="P7" s="41">
        <v>34</v>
      </c>
      <c r="Q7" s="41">
        <v>35</v>
      </c>
      <c r="R7" s="41">
        <v>35</v>
      </c>
      <c r="S7" s="41">
        <v>53</v>
      </c>
      <c r="T7" s="38">
        <v>53.4</v>
      </c>
      <c r="U7" s="41">
        <v>53.4</v>
      </c>
      <c r="V7" s="41"/>
      <c r="W7" s="41" t="s">
        <v>284</v>
      </c>
      <c r="X7" s="41"/>
      <c r="Y7" s="41" t="s">
        <v>284</v>
      </c>
      <c r="Z7" s="41"/>
      <c r="AA7" s="41" t="s">
        <v>376</v>
      </c>
      <c r="AB7" s="41"/>
      <c r="AC7" s="37" t="s">
        <v>284</v>
      </c>
      <c r="AD7" s="52"/>
      <c r="AE7" s="52">
        <v>93.13</v>
      </c>
      <c r="AF7" s="52"/>
      <c r="AG7" s="52">
        <v>94.82</v>
      </c>
      <c r="AH7" s="52"/>
      <c r="AI7" s="52">
        <v>73.37</v>
      </c>
      <c r="AJ7" s="52"/>
      <c r="AK7" s="52">
        <v>94.8</v>
      </c>
      <c r="AL7" s="54">
        <f t="shared" si="1"/>
        <v>89.03</v>
      </c>
      <c r="AM7" s="54">
        <f t="shared" si="2"/>
        <v>73.37</v>
      </c>
      <c r="AN7" s="55"/>
      <c r="AO7" s="52">
        <v>999.1</v>
      </c>
      <c r="AP7" s="52"/>
      <c r="AQ7" s="52">
        <v>998.9</v>
      </c>
      <c r="AR7" s="52"/>
      <c r="AS7" s="52">
        <v>998.2</v>
      </c>
      <c r="AT7" s="52"/>
      <c r="AU7" s="56">
        <v>998.8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E01</v>
      </c>
      <c r="BE7" s="177" t="s">
        <v>389</v>
      </c>
      <c r="BF7" s="181">
        <v>1</v>
      </c>
      <c r="BG7" s="114">
        <f t="shared" si="5"/>
        <v>26.5</v>
      </c>
      <c r="BH7" s="115">
        <f t="shared" si="6"/>
        <v>29.55</v>
      </c>
      <c r="BI7" s="450"/>
      <c r="BJ7" s="451" t="s">
        <v>309</v>
      </c>
      <c r="BK7" s="451"/>
      <c r="BL7" s="451" t="s">
        <v>309</v>
      </c>
      <c r="BM7" s="451"/>
      <c r="BN7" s="451" t="s">
        <v>309</v>
      </c>
      <c r="BO7" s="451"/>
      <c r="BP7" s="452" t="s">
        <v>387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26.8</v>
      </c>
      <c r="F8" s="51">
        <v>27.2</v>
      </c>
      <c r="G8" s="51">
        <v>26.7</v>
      </c>
      <c r="H8" s="51">
        <v>27.7</v>
      </c>
      <c r="I8" s="51">
        <v>30.8</v>
      </c>
      <c r="J8" s="51">
        <v>33.200000000000003</v>
      </c>
      <c r="K8" s="51">
        <v>33.200000000000003</v>
      </c>
      <c r="L8" s="51">
        <v>32.1</v>
      </c>
      <c r="M8" s="88">
        <f t="shared" si="0"/>
        <v>29.712500000000002</v>
      </c>
      <c r="N8" s="51">
        <v>26.5</v>
      </c>
      <c r="O8" s="76">
        <v>33.5</v>
      </c>
      <c r="P8" s="41">
        <v>24</v>
      </c>
      <c r="Q8" s="41">
        <v>37</v>
      </c>
      <c r="R8" s="41">
        <v>37</v>
      </c>
      <c r="S8" s="41">
        <v>37</v>
      </c>
      <c r="T8" s="38">
        <v>37.200000000000003</v>
      </c>
      <c r="U8" s="41">
        <v>37.200000000000003</v>
      </c>
      <c r="V8" s="41" t="s">
        <v>395</v>
      </c>
      <c r="W8" s="41" t="s">
        <v>402</v>
      </c>
      <c r="X8" s="41" t="s">
        <v>371</v>
      </c>
      <c r="Y8" s="41" t="s">
        <v>390</v>
      </c>
      <c r="Z8" s="41" t="s">
        <v>398</v>
      </c>
      <c r="AA8" s="41" t="s">
        <v>406</v>
      </c>
      <c r="AB8" s="41" t="s">
        <v>284</v>
      </c>
      <c r="AC8" s="37" t="s">
        <v>290</v>
      </c>
      <c r="AD8" s="52">
        <v>91.51</v>
      </c>
      <c r="AE8" s="52">
        <v>90.45</v>
      </c>
      <c r="AF8" s="52">
        <v>93.15</v>
      </c>
      <c r="AG8" s="52">
        <v>89.42</v>
      </c>
      <c r="AH8" s="52">
        <v>77.459999999999994</v>
      </c>
      <c r="AI8" s="52">
        <v>72.13</v>
      </c>
      <c r="AJ8" s="52">
        <v>67.61</v>
      </c>
      <c r="AK8" s="52">
        <v>77.650000000000006</v>
      </c>
      <c r="AL8" s="54">
        <f t="shared" si="1"/>
        <v>82.422499999999999</v>
      </c>
      <c r="AM8" s="54">
        <f t="shared" si="2"/>
        <v>67.61</v>
      </c>
      <c r="AN8" s="55">
        <v>1000.4</v>
      </c>
      <c r="AO8" s="52">
        <v>999.4</v>
      </c>
      <c r="AP8" s="52">
        <v>998.9</v>
      </c>
      <c r="AQ8" s="52">
        <v>999</v>
      </c>
      <c r="AR8" s="52">
        <v>999.1</v>
      </c>
      <c r="AS8" s="52">
        <v>998.3</v>
      </c>
      <c r="AT8" s="52">
        <v>997</v>
      </c>
      <c r="AU8" s="56">
        <v>998.2</v>
      </c>
      <c r="AV8" s="51">
        <f t="shared" si="3"/>
        <v>3</v>
      </c>
      <c r="AW8" s="51">
        <f t="shared" si="3"/>
        <v>1</v>
      </c>
      <c r="AX8" s="51">
        <f t="shared" si="3"/>
        <v>5</v>
      </c>
      <c r="AY8" s="51">
        <f t="shared" si="3"/>
        <v>1</v>
      </c>
      <c r="AZ8" s="51">
        <f t="shared" si="3"/>
        <v>2</v>
      </c>
      <c r="BA8" s="51">
        <f t="shared" si="3"/>
        <v>2</v>
      </c>
      <c r="BB8" s="51">
        <f t="shared" si="3"/>
        <v>0</v>
      </c>
      <c r="BC8" s="51">
        <f t="shared" si="3"/>
        <v>2</v>
      </c>
      <c r="BD8" s="51" t="str">
        <f t="shared" si="4"/>
        <v>NNW05</v>
      </c>
      <c r="BE8" s="177" t="s">
        <v>360</v>
      </c>
      <c r="BF8" s="181">
        <v>5</v>
      </c>
      <c r="BG8" s="114">
        <f t="shared" si="5"/>
        <v>27.1</v>
      </c>
      <c r="BH8" s="115">
        <f t="shared" si="6"/>
        <v>32.325000000000003</v>
      </c>
      <c r="BI8" s="450" t="s">
        <v>387</v>
      </c>
      <c r="BJ8" s="451" t="s">
        <v>309</v>
      </c>
      <c r="BK8" s="451" t="s">
        <v>309</v>
      </c>
      <c r="BL8" s="451" t="s">
        <v>331</v>
      </c>
      <c r="BM8" s="451" t="s">
        <v>309</v>
      </c>
      <c r="BN8" s="451" t="s">
        <v>309</v>
      </c>
      <c r="BO8" s="451" t="s">
        <v>331</v>
      </c>
      <c r="BP8" s="452" t="s">
        <v>331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</v>
      </c>
      <c r="G9" s="51"/>
      <c r="H9" s="51">
        <v>27.2</v>
      </c>
      <c r="I9" s="51"/>
      <c r="J9" s="51">
        <v>34.4</v>
      </c>
      <c r="K9" s="51"/>
      <c r="L9" s="51">
        <v>29.5</v>
      </c>
      <c r="M9" s="88">
        <f t="shared" si="0"/>
        <v>29.524999999999999</v>
      </c>
      <c r="N9" s="51">
        <v>26.3</v>
      </c>
      <c r="O9" s="76">
        <v>34.6</v>
      </c>
      <c r="P9" s="41">
        <v>0.1</v>
      </c>
      <c r="Q9" s="41">
        <v>11</v>
      </c>
      <c r="R9" s="41">
        <v>11</v>
      </c>
      <c r="S9" s="41">
        <v>11</v>
      </c>
      <c r="T9" s="38">
        <v>11.3</v>
      </c>
      <c r="U9" s="41">
        <v>11.3</v>
      </c>
      <c r="V9" s="41"/>
      <c r="W9" s="41" t="s">
        <v>354</v>
      </c>
      <c r="X9" s="41"/>
      <c r="Y9" s="41" t="s">
        <v>295</v>
      </c>
      <c r="Z9" s="41"/>
      <c r="AA9" s="41" t="s">
        <v>284</v>
      </c>
      <c r="AB9" s="41"/>
      <c r="AC9" s="37" t="s">
        <v>284</v>
      </c>
      <c r="AD9" s="52"/>
      <c r="AE9" s="52">
        <v>90.98</v>
      </c>
      <c r="AF9" s="52"/>
      <c r="AG9" s="52">
        <v>96.53</v>
      </c>
      <c r="AH9" s="52"/>
      <c r="AI9" s="52">
        <v>72.34</v>
      </c>
      <c r="AJ9" s="52"/>
      <c r="AK9" s="52">
        <v>85.45</v>
      </c>
      <c r="AL9" s="54">
        <f t="shared" si="1"/>
        <v>86.325000000000003</v>
      </c>
      <c r="AM9" s="54">
        <f t="shared" si="2"/>
        <v>72.34</v>
      </c>
      <c r="AN9" s="55"/>
      <c r="AO9" s="52">
        <v>999.5</v>
      </c>
      <c r="AP9" s="52"/>
      <c r="AQ9" s="52">
        <v>999</v>
      </c>
      <c r="AR9" s="52"/>
      <c r="AS9" s="52">
        <v>998.7</v>
      </c>
      <c r="AT9" s="52"/>
      <c r="AU9" s="56">
        <v>999.1</v>
      </c>
      <c r="AV9" s="51" t="str">
        <f t="shared" si="3"/>
        <v/>
      </c>
      <c r="AW9" s="51">
        <f t="shared" si="3"/>
        <v>2</v>
      </c>
      <c r="AX9" s="51" t="str">
        <f t="shared" si="3"/>
        <v/>
      </c>
      <c r="AY9" s="51">
        <f t="shared" si="3"/>
        <v>1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NW02</v>
      </c>
      <c r="BE9" s="177" t="s">
        <v>342</v>
      </c>
      <c r="BF9" s="181">
        <v>2</v>
      </c>
      <c r="BG9" s="114">
        <f t="shared" si="5"/>
        <v>27.1</v>
      </c>
      <c r="BH9" s="115">
        <f t="shared" si="6"/>
        <v>31.95</v>
      </c>
      <c r="BI9" s="450"/>
      <c r="BJ9" s="451" t="s">
        <v>309</v>
      </c>
      <c r="BK9" s="451"/>
      <c r="BL9" s="451" t="s">
        <v>331</v>
      </c>
      <c r="BM9" s="451"/>
      <c r="BN9" s="451" t="s">
        <v>309</v>
      </c>
      <c r="BO9" s="451"/>
      <c r="BP9" s="452" t="s">
        <v>387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29.6</v>
      </c>
      <c r="G10" s="51"/>
      <c r="H10" s="51">
        <v>28.7</v>
      </c>
      <c r="I10" s="51"/>
      <c r="J10" s="51">
        <v>35</v>
      </c>
      <c r="K10" s="51"/>
      <c r="L10" s="51">
        <v>32.200000000000003</v>
      </c>
      <c r="M10" s="88">
        <f t="shared" si="0"/>
        <v>31.375</v>
      </c>
      <c r="N10" s="51">
        <v>28.6</v>
      </c>
      <c r="O10" s="76">
        <v>35.299999999999997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346</v>
      </c>
      <c r="AB10" s="41"/>
      <c r="AC10" s="37" t="s">
        <v>376</v>
      </c>
      <c r="AD10" s="52"/>
      <c r="AE10" s="52">
        <v>83.47</v>
      </c>
      <c r="AF10" s="52"/>
      <c r="AG10" s="52">
        <v>87.41</v>
      </c>
      <c r="AH10" s="52"/>
      <c r="AI10" s="52">
        <v>73.28</v>
      </c>
      <c r="AJ10" s="52"/>
      <c r="AK10" s="52">
        <v>74.98</v>
      </c>
      <c r="AL10" s="54">
        <f t="shared" si="1"/>
        <v>79.784999999999997</v>
      </c>
      <c r="AM10" s="54">
        <f t="shared" si="2"/>
        <v>73.28</v>
      </c>
      <c r="AN10" s="55"/>
      <c r="AO10" s="52">
        <v>998.9</v>
      </c>
      <c r="AP10" s="52"/>
      <c r="AQ10" s="52">
        <v>998.2</v>
      </c>
      <c r="AR10" s="52"/>
      <c r="AS10" s="52">
        <v>998</v>
      </c>
      <c r="AT10" s="52"/>
      <c r="AU10" s="56">
        <v>998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1</v>
      </c>
      <c r="BD10" s="51" t="str">
        <f t="shared" si="4"/>
        <v>NE03</v>
      </c>
      <c r="BE10" s="177" t="s">
        <v>404</v>
      </c>
      <c r="BF10" s="181">
        <v>3</v>
      </c>
      <c r="BG10" s="114">
        <f t="shared" si="5"/>
        <v>29.15</v>
      </c>
      <c r="BH10" s="115">
        <f t="shared" si="6"/>
        <v>33.6</v>
      </c>
      <c r="BI10" s="450"/>
      <c r="BJ10" s="451" t="s">
        <v>287</v>
      </c>
      <c r="BK10" s="451"/>
      <c r="BL10" s="451" t="s">
        <v>325</v>
      </c>
      <c r="BM10" s="451"/>
      <c r="BN10" s="451" t="s">
        <v>366</v>
      </c>
      <c r="BO10" s="451"/>
      <c r="BP10" s="452" t="s">
        <v>383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28.6</v>
      </c>
      <c r="G11" s="51"/>
      <c r="H11" s="51">
        <v>28.2</v>
      </c>
      <c r="I11" s="51"/>
      <c r="J11" s="51">
        <v>33</v>
      </c>
      <c r="K11" s="51"/>
      <c r="L11" s="51">
        <v>32.4</v>
      </c>
      <c r="M11" s="88">
        <f t="shared" si="0"/>
        <v>30.549999999999997</v>
      </c>
      <c r="N11" s="51">
        <v>27.4</v>
      </c>
      <c r="O11" s="76">
        <v>33.9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390</v>
      </c>
      <c r="X11" s="41"/>
      <c r="Y11" s="41" t="s">
        <v>290</v>
      </c>
      <c r="Z11" s="41"/>
      <c r="AA11" s="41" t="s">
        <v>341</v>
      </c>
      <c r="AB11" s="41"/>
      <c r="AC11" s="37" t="s">
        <v>329</v>
      </c>
      <c r="AD11" s="52"/>
      <c r="AE11" s="52">
        <v>87.92</v>
      </c>
      <c r="AF11" s="52"/>
      <c r="AG11" s="52">
        <v>88.41</v>
      </c>
      <c r="AH11" s="52"/>
      <c r="AI11" s="52">
        <v>74.67</v>
      </c>
      <c r="AJ11" s="52"/>
      <c r="AK11" s="52">
        <v>69.900000000000006</v>
      </c>
      <c r="AL11" s="54">
        <f t="shared" ref="AL11" si="7">IF(COUNT(AE11,AG11,AI11,AK11)&gt;2,AVERAGE(AD11:AK11),"")</f>
        <v>80.224999999999994</v>
      </c>
      <c r="AM11" s="54">
        <f t="shared" ref="AM11" si="8">IF(COUNT(AE11,AG11,AI11,AK11)&gt;2,MIN(AD11:AK11),"")</f>
        <v>69.900000000000006</v>
      </c>
      <c r="AN11" s="55"/>
      <c r="AO11" s="52">
        <v>998.9</v>
      </c>
      <c r="AP11" s="52"/>
      <c r="AQ11" s="52">
        <v>998.2</v>
      </c>
      <c r="AR11" s="52"/>
      <c r="AS11" s="52">
        <v>998.2</v>
      </c>
      <c r="AT11" s="52"/>
      <c r="AU11" s="56">
        <v>998.1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342</v>
      </c>
      <c r="BF11" s="181">
        <v>3</v>
      </c>
      <c r="BG11" s="112">
        <f t="shared" ref="BG11" si="9">IF(COUNT(F11,H11)&gt;=1,AVERAGE(E11:H11),"")</f>
        <v>28.4</v>
      </c>
      <c r="BH11" s="113">
        <f t="shared" ref="BH11" si="10">IF(COUNT(J11,L11)&gt;=1,AVERAGE(I11:L11),"")</f>
        <v>32.700000000000003</v>
      </c>
      <c r="BI11" s="462"/>
      <c r="BJ11" s="463" t="s">
        <v>309</v>
      </c>
      <c r="BK11" s="463"/>
      <c r="BL11" s="463" t="s">
        <v>331</v>
      </c>
      <c r="BM11" s="463"/>
      <c r="BN11" s="463" t="s">
        <v>309</v>
      </c>
      <c r="BO11" s="463"/>
      <c r="BP11" s="464" t="s">
        <v>331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</v>
      </c>
      <c r="G12" s="84"/>
      <c r="H12" s="84">
        <v>26.1</v>
      </c>
      <c r="I12" s="84"/>
      <c r="J12" s="84">
        <v>34.299999999999997</v>
      </c>
      <c r="K12" s="84"/>
      <c r="L12" s="84">
        <v>27.3</v>
      </c>
      <c r="M12" s="100">
        <f t="shared" si="0"/>
        <v>28.425000000000001</v>
      </c>
      <c r="N12" s="84">
        <v>25.4</v>
      </c>
      <c r="O12" s="85">
        <v>35.6</v>
      </c>
      <c r="P12" s="57">
        <v>6</v>
      </c>
      <c r="Q12" s="57">
        <v>5</v>
      </c>
      <c r="R12" s="57">
        <v>6</v>
      </c>
      <c r="S12" s="57">
        <v>7</v>
      </c>
      <c r="T12" s="58">
        <v>6.6</v>
      </c>
      <c r="U12" s="57">
        <v>6.6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284</v>
      </c>
      <c r="AD12" s="60"/>
      <c r="AE12" s="60">
        <v>92.56</v>
      </c>
      <c r="AF12" s="60"/>
      <c r="AG12" s="60">
        <v>95.37</v>
      </c>
      <c r="AH12" s="60"/>
      <c r="AI12" s="60">
        <v>65.87</v>
      </c>
      <c r="AJ12" s="60"/>
      <c r="AK12" s="60">
        <v>92.63</v>
      </c>
      <c r="AL12" s="101">
        <f t="shared" si="1"/>
        <v>86.607500000000002</v>
      </c>
      <c r="AM12" s="101">
        <f t="shared" si="2"/>
        <v>65.87</v>
      </c>
      <c r="AN12" s="61"/>
      <c r="AO12" s="60">
        <v>1000.9</v>
      </c>
      <c r="AP12" s="60"/>
      <c r="AQ12" s="60">
        <v>999.9</v>
      </c>
      <c r="AR12" s="60"/>
      <c r="AS12" s="60">
        <v>998.7</v>
      </c>
      <c r="AT12" s="60"/>
      <c r="AU12" s="62">
        <v>999.9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LG</v>
      </c>
      <c r="BE12" s="179"/>
      <c r="BF12" s="183">
        <v>0</v>
      </c>
      <c r="BG12" s="114">
        <f t="shared" ref="BG12:BG25" si="20">IF(COUNT(F12,H12)&gt;=1,AVERAGE(E12:H12),"")</f>
        <v>26.05</v>
      </c>
      <c r="BH12" s="115">
        <f t="shared" ref="BH12:BH25" si="21">IF(COUNT(J12,L12)&gt;=1,AVERAGE(I12:L12),"")</f>
        <v>30.799999999999997</v>
      </c>
      <c r="BI12" s="465"/>
      <c r="BJ12" s="466" t="s">
        <v>287</v>
      </c>
      <c r="BK12" s="466"/>
      <c r="BL12" s="466" t="s">
        <v>331</v>
      </c>
      <c r="BM12" s="466"/>
      <c r="BN12" s="466" t="s">
        <v>331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29.9</v>
      </c>
      <c r="F13" s="51">
        <v>28.2</v>
      </c>
      <c r="G13" s="51">
        <v>27.5</v>
      </c>
      <c r="H13" s="51">
        <v>27.1</v>
      </c>
      <c r="I13" s="51">
        <v>31.1</v>
      </c>
      <c r="J13" s="51">
        <v>36</v>
      </c>
      <c r="K13" s="51">
        <v>37.6</v>
      </c>
      <c r="L13" s="51">
        <v>30.9</v>
      </c>
      <c r="M13" s="88">
        <f t="shared" si="0"/>
        <v>31.037499999999998</v>
      </c>
      <c r="N13" s="51">
        <v>27</v>
      </c>
      <c r="O13" s="76">
        <v>38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376</v>
      </c>
      <c r="Z13" s="41" t="s">
        <v>302</v>
      </c>
      <c r="AA13" s="41" t="s">
        <v>305</v>
      </c>
      <c r="AB13" s="41" t="s">
        <v>284</v>
      </c>
      <c r="AC13" s="37" t="s">
        <v>284</v>
      </c>
      <c r="AD13" s="52">
        <v>83.5</v>
      </c>
      <c r="AE13" s="52">
        <v>90.52</v>
      </c>
      <c r="AF13" s="52">
        <v>93.19</v>
      </c>
      <c r="AG13" s="52">
        <v>94.28</v>
      </c>
      <c r="AH13" s="52">
        <v>77.959999999999994</v>
      </c>
      <c r="AI13" s="52">
        <v>54.87</v>
      </c>
      <c r="AJ13" s="52">
        <v>50.57</v>
      </c>
      <c r="AK13" s="52">
        <v>73.89</v>
      </c>
      <c r="AL13" s="54">
        <f t="shared" si="1"/>
        <v>77.347499999999997</v>
      </c>
      <c r="AM13" s="54">
        <f t="shared" si="2"/>
        <v>50.57</v>
      </c>
      <c r="AN13" s="55">
        <v>1000.2</v>
      </c>
      <c r="AO13" s="52">
        <v>999.4</v>
      </c>
      <c r="AP13" s="52">
        <v>998.7</v>
      </c>
      <c r="AQ13" s="52">
        <v>999.5</v>
      </c>
      <c r="AR13" s="52">
        <v>999.4</v>
      </c>
      <c r="AS13" s="52">
        <v>997.7</v>
      </c>
      <c r="AT13" s="52">
        <v>995.9</v>
      </c>
      <c r="AU13" s="56">
        <v>997.7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1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E01</v>
      </c>
      <c r="BE13" s="177" t="s">
        <v>389</v>
      </c>
      <c r="BF13" s="181">
        <v>1</v>
      </c>
      <c r="BG13" s="114">
        <f t="shared" si="20"/>
        <v>28.174999999999997</v>
      </c>
      <c r="BH13" s="115">
        <f t="shared" si="21"/>
        <v>33.9</v>
      </c>
      <c r="BI13" s="450" t="s">
        <v>331</v>
      </c>
      <c r="BJ13" s="451" t="s">
        <v>331</v>
      </c>
      <c r="BK13" s="451" t="s">
        <v>309</v>
      </c>
      <c r="BL13" s="451" t="s">
        <v>387</v>
      </c>
      <c r="BM13" s="451" t="s">
        <v>331</v>
      </c>
      <c r="BN13" s="451" t="s">
        <v>331</v>
      </c>
      <c r="BO13" s="451" t="s">
        <v>309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25.3</v>
      </c>
      <c r="G14" s="51"/>
      <c r="H14" s="51">
        <v>26.6</v>
      </c>
      <c r="I14" s="51"/>
      <c r="J14" s="51">
        <v>34.4</v>
      </c>
      <c r="K14" s="51"/>
      <c r="L14" s="51">
        <v>27.3</v>
      </c>
      <c r="M14" s="88">
        <f t="shared" si="0"/>
        <v>28.400000000000002</v>
      </c>
      <c r="N14" s="51">
        <v>25.3</v>
      </c>
      <c r="O14" s="76">
        <v>35.299999999999997</v>
      </c>
      <c r="P14" s="41">
        <v>19</v>
      </c>
      <c r="Q14" s="41">
        <v>19</v>
      </c>
      <c r="R14" s="41">
        <v>19</v>
      </c>
      <c r="S14" s="41">
        <v>43</v>
      </c>
      <c r="T14" s="38">
        <v>43.1</v>
      </c>
      <c r="U14" s="41">
        <v>43.1</v>
      </c>
      <c r="V14" s="41"/>
      <c r="W14" s="41" t="s">
        <v>284</v>
      </c>
      <c r="X14" s="41"/>
      <c r="Y14" s="41" t="s">
        <v>284</v>
      </c>
      <c r="Z14" s="41"/>
      <c r="AA14" s="41" t="s">
        <v>329</v>
      </c>
      <c r="AB14" s="41"/>
      <c r="AC14" s="37" t="s">
        <v>284</v>
      </c>
      <c r="AD14" s="52"/>
      <c r="AE14" s="52">
        <v>98.23</v>
      </c>
      <c r="AF14" s="52"/>
      <c r="AG14" s="52">
        <v>94.82</v>
      </c>
      <c r="AH14" s="52"/>
      <c r="AI14" s="52">
        <v>70.67</v>
      </c>
      <c r="AJ14" s="52"/>
      <c r="AK14" s="52">
        <v>95.97</v>
      </c>
      <c r="AL14" s="54">
        <f t="shared" si="1"/>
        <v>89.922500000000014</v>
      </c>
      <c r="AM14" s="54">
        <f t="shared" si="2"/>
        <v>70.67</v>
      </c>
      <c r="AN14" s="55"/>
      <c r="AO14" s="52">
        <v>999.6</v>
      </c>
      <c r="AP14" s="52"/>
      <c r="AQ14" s="52">
        <v>999</v>
      </c>
      <c r="AR14" s="52"/>
      <c r="AS14" s="52">
        <v>997.7</v>
      </c>
      <c r="AT14" s="52"/>
      <c r="AU14" s="56">
        <v>999.2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NE01</v>
      </c>
      <c r="BE14" s="177" t="s">
        <v>404</v>
      </c>
      <c r="BF14" s="181">
        <v>1</v>
      </c>
      <c r="BG14" s="114">
        <f t="shared" si="20"/>
        <v>25.950000000000003</v>
      </c>
      <c r="BH14" s="115">
        <f t="shared" si="21"/>
        <v>30.85</v>
      </c>
      <c r="BI14" s="450"/>
      <c r="BJ14" s="451" t="s">
        <v>387</v>
      </c>
      <c r="BK14" s="451"/>
      <c r="BL14" s="451" t="s">
        <v>314</v>
      </c>
      <c r="BM14" s="451"/>
      <c r="BN14" s="451" t="s">
        <v>314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25.2</v>
      </c>
      <c r="G15" s="51"/>
      <c r="H15" s="51">
        <v>25.8</v>
      </c>
      <c r="I15" s="51"/>
      <c r="J15" s="51">
        <v>34.200000000000003</v>
      </c>
      <c r="K15" s="51"/>
      <c r="L15" s="51">
        <v>28.8</v>
      </c>
      <c r="M15" s="88">
        <f t="shared" si="0"/>
        <v>28.5</v>
      </c>
      <c r="N15" s="51">
        <v>25.1</v>
      </c>
      <c r="O15" s="76">
        <v>35</v>
      </c>
      <c r="P15" s="41">
        <v>12</v>
      </c>
      <c r="Q15" s="41">
        <v>15</v>
      </c>
      <c r="R15" s="41">
        <v>15</v>
      </c>
      <c r="S15" s="41">
        <v>22</v>
      </c>
      <c r="T15" s="38">
        <v>21.8</v>
      </c>
      <c r="U15" s="41">
        <v>21.8</v>
      </c>
      <c r="V15" s="41"/>
      <c r="W15" s="41" t="s">
        <v>284</v>
      </c>
      <c r="X15" s="41"/>
      <c r="Y15" s="41" t="s">
        <v>284</v>
      </c>
      <c r="Z15" s="41"/>
      <c r="AA15" s="41" t="s">
        <v>351</v>
      </c>
      <c r="AB15" s="41"/>
      <c r="AC15" s="37" t="s">
        <v>290</v>
      </c>
      <c r="AD15" s="52"/>
      <c r="AE15" s="52">
        <v>90.86</v>
      </c>
      <c r="AF15" s="52"/>
      <c r="AG15" s="52">
        <v>91.45</v>
      </c>
      <c r="AH15" s="52"/>
      <c r="AI15" s="52">
        <v>69.819999999999993</v>
      </c>
      <c r="AJ15" s="52"/>
      <c r="AK15" s="52">
        <v>71.790000000000006</v>
      </c>
      <c r="AL15" s="54">
        <f t="shared" si="1"/>
        <v>80.98</v>
      </c>
      <c r="AM15" s="54">
        <f t="shared" si="2"/>
        <v>69.819999999999993</v>
      </c>
      <c r="AN15" s="55"/>
      <c r="AO15" s="52">
        <v>997.8</v>
      </c>
      <c r="AP15" s="52"/>
      <c r="AQ15" s="52">
        <v>996.8</v>
      </c>
      <c r="AR15" s="52"/>
      <c r="AS15" s="52">
        <v>995.9</v>
      </c>
      <c r="AT15" s="52"/>
      <c r="AU15" s="56">
        <v>998.8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2</v>
      </c>
      <c r="BD15" s="51" t="str">
        <f t="shared" si="19"/>
        <v>E02</v>
      </c>
      <c r="BE15" s="177" t="s">
        <v>389</v>
      </c>
      <c r="BF15" s="181">
        <v>2</v>
      </c>
      <c r="BG15" s="114">
        <f t="shared" si="20"/>
        <v>25.5</v>
      </c>
      <c r="BH15" s="115">
        <f t="shared" si="21"/>
        <v>31.5</v>
      </c>
      <c r="BI15" s="450"/>
      <c r="BJ15" s="451" t="s">
        <v>331</v>
      </c>
      <c r="BK15" s="451"/>
      <c r="BL15" s="451" t="s">
        <v>314</v>
      </c>
      <c r="BM15" s="451"/>
      <c r="BN15" s="451" t="s">
        <v>309</v>
      </c>
      <c r="BO15" s="451"/>
      <c r="BP15" s="452" t="s">
        <v>387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29.1</v>
      </c>
      <c r="G16" s="51"/>
      <c r="H16" s="51">
        <v>27.9</v>
      </c>
      <c r="I16" s="51"/>
      <c r="J16" s="51">
        <v>37.4</v>
      </c>
      <c r="K16" s="51"/>
      <c r="L16" s="51">
        <v>28.9</v>
      </c>
      <c r="M16" s="88">
        <f t="shared" si="0"/>
        <v>30.825000000000003</v>
      </c>
      <c r="N16" s="51">
        <v>27.6</v>
      </c>
      <c r="O16" s="76">
        <v>38.1</v>
      </c>
      <c r="P16" s="41" t="s">
        <v>301</v>
      </c>
      <c r="Q16" s="41" t="s">
        <v>301</v>
      </c>
      <c r="R16" s="41" t="s">
        <v>301</v>
      </c>
      <c r="S16" s="41">
        <v>22</v>
      </c>
      <c r="T16" s="38">
        <v>22</v>
      </c>
      <c r="U16" s="41">
        <v>22</v>
      </c>
      <c r="V16" s="41"/>
      <c r="W16" s="41" t="s">
        <v>284</v>
      </c>
      <c r="X16" s="41"/>
      <c r="Y16" s="41" t="s">
        <v>355</v>
      </c>
      <c r="Z16" s="41"/>
      <c r="AA16" s="41" t="s">
        <v>355</v>
      </c>
      <c r="AB16" s="41"/>
      <c r="AC16" s="37" t="s">
        <v>284</v>
      </c>
      <c r="AD16" s="52"/>
      <c r="AE16" s="52">
        <v>79.540000000000006</v>
      </c>
      <c r="AF16" s="52"/>
      <c r="AG16" s="52">
        <v>87.86</v>
      </c>
      <c r="AH16" s="52"/>
      <c r="AI16" s="52">
        <v>49.04</v>
      </c>
      <c r="AJ16" s="52"/>
      <c r="AK16" s="52">
        <v>83.39</v>
      </c>
      <c r="AL16" s="54">
        <f t="shared" si="1"/>
        <v>74.957499999999996</v>
      </c>
      <c r="AM16" s="54">
        <f t="shared" si="2"/>
        <v>49.04</v>
      </c>
      <c r="AN16" s="55"/>
      <c r="AO16" s="52">
        <v>1001.3</v>
      </c>
      <c r="AP16" s="52"/>
      <c r="AQ16" s="52">
        <v>1001.1</v>
      </c>
      <c r="AR16" s="52"/>
      <c r="AS16" s="52">
        <v>999</v>
      </c>
      <c r="AT16" s="52"/>
      <c r="AU16" s="56">
        <v>1000.5</v>
      </c>
      <c r="AV16" s="51" t="str">
        <f t="shared" si="11"/>
        <v/>
      </c>
      <c r="AW16" s="51">
        <f t="shared" si="12"/>
        <v>0</v>
      </c>
      <c r="AX16" s="51" t="str">
        <f t="shared" si="13"/>
        <v/>
      </c>
      <c r="AY16" s="51">
        <f t="shared" si="14"/>
        <v>1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0</v>
      </c>
      <c r="BD16" s="51" t="str">
        <f t="shared" si="19"/>
        <v>NW01</v>
      </c>
      <c r="BE16" s="177" t="s">
        <v>342</v>
      </c>
      <c r="BF16" s="181">
        <v>1</v>
      </c>
      <c r="BG16" s="114">
        <f t="shared" si="20"/>
        <v>28.5</v>
      </c>
      <c r="BH16" s="115">
        <f t="shared" si="21"/>
        <v>33.15</v>
      </c>
      <c r="BI16" s="450"/>
      <c r="BJ16" s="451" t="s">
        <v>387</v>
      </c>
      <c r="BK16" s="451"/>
      <c r="BL16" s="451" t="s">
        <v>312</v>
      </c>
      <c r="BM16" s="451"/>
      <c r="BN16" s="451" t="s">
        <v>331</v>
      </c>
      <c r="BO16" s="451"/>
      <c r="BP16" s="452" t="s">
        <v>387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30.8</v>
      </c>
      <c r="F17" s="51">
        <v>28.2</v>
      </c>
      <c r="G17" s="51">
        <v>27</v>
      </c>
      <c r="H17" s="51">
        <v>28.2</v>
      </c>
      <c r="I17" s="51">
        <v>33.299999999999997</v>
      </c>
      <c r="J17" s="51">
        <v>35.799999999999997</v>
      </c>
      <c r="K17" s="51">
        <v>32.700000000000003</v>
      </c>
      <c r="L17" s="51">
        <v>30.2</v>
      </c>
      <c r="M17" s="88">
        <f t="shared" si="0"/>
        <v>30.774999999999999</v>
      </c>
      <c r="N17" s="51">
        <v>27</v>
      </c>
      <c r="O17" s="76">
        <v>36.1</v>
      </c>
      <c r="P17" s="41" t="s">
        <v>301</v>
      </c>
      <c r="Q17" s="41">
        <v>4</v>
      </c>
      <c r="R17" s="41">
        <v>4</v>
      </c>
      <c r="S17" s="41">
        <v>4</v>
      </c>
      <c r="T17" s="38">
        <v>3.5</v>
      </c>
      <c r="U17" s="41">
        <v>3.5</v>
      </c>
      <c r="V17" s="41" t="s">
        <v>434</v>
      </c>
      <c r="W17" s="41" t="s">
        <v>355</v>
      </c>
      <c r="X17" s="41" t="s">
        <v>354</v>
      </c>
      <c r="Y17" s="41" t="s">
        <v>311</v>
      </c>
      <c r="Z17" s="41" t="s">
        <v>284</v>
      </c>
      <c r="AA17" s="41" t="s">
        <v>359</v>
      </c>
      <c r="AB17" s="41" t="s">
        <v>419</v>
      </c>
      <c r="AC17" s="37" t="s">
        <v>376</v>
      </c>
      <c r="AD17" s="52">
        <v>82.63</v>
      </c>
      <c r="AE17" s="52">
        <v>80.86</v>
      </c>
      <c r="AF17" s="52">
        <v>94.83</v>
      </c>
      <c r="AG17" s="52">
        <v>89.46</v>
      </c>
      <c r="AH17" s="52">
        <v>72.150000000000006</v>
      </c>
      <c r="AI17" s="52">
        <v>62.42</v>
      </c>
      <c r="AJ17" s="52">
        <v>79.56</v>
      </c>
      <c r="AK17" s="52">
        <v>83.54</v>
      </c>
      <c r="AL17" s="54">
        <f t="shared" si="1"/>
        <v>80.681249999999991</v>
      </c>
      <c r="AM17" s="54">
        <f t="shared" si="2"/>
        <v>62.42</v>
      </c>
      <c r="AN17" s="55">
        <v>999.9</v>
      </c>
      <c r="AO17" s="52">
        <v>998.7</v>
      </c>
      <c r="AP17" s="52">
        <v>998.2</v>
      </c>
      <c r="AQ17" s="52">
        <v>998.4</v>
      </c>
      <c r="AR17" s="52">
        <v>998.7</v>
      </c>
      <c r="AS17" s="52">
        <v>997.6</v>
      </c>
      <c r="AT17" s="52">
        <v>997</v>
      </c>
      <c r="AU17" s="56">
        <v>998.2</v>
      </c>
      <c r="AV17" s="51">
        <f t="shared" si="11"/>
        <v>4</v>
      </c>
      <c r="AW17" s="51">
        <f t="shared" si="12"/>
        <v>1</v>
      </c>
      <c r="AX17" s="51">
        <f t="shared" si="13"/>
        <v>2</v>
      </c>
      <c r="AY17" s="51">
        <f t="shared" si="14"/>
        <v>1</v>
      </c>
      <c r="AZ17" s="51">
        <f t="shared" si="15"/>
        <v>0</v>
      </c>
      <c r="BA17" s="51">
        <f t="shared" si="16"/>
        <v>2</v>
      </c>
      <c r="BB17" s="51">
        <f t="shared" si="17"/>
        <v>4</v>
      </c>
      <c r="BC17" s="51">
        <f t="shared" si="18"/>
        <v>1</v>
      </c>
      <c r="BD17" s="51" t="str">
        <f t="shared" si="19"/>
        <v>N04</v>
      </c>
      <c r="BE17" s="177" t="s">
        <v>364</v>
      </c>
      <c r="BF17" s="181">
        <v>4</v>
      </c>
      <c r="BG17" s="114">
        <f t="shared" si="20"/>
        <v>28.55</v>
      </c>
      <c r="BH17" s="115">
        <f t="shared" si="21"/>
        <v>33</v>
      </c>
      <c r="BI17" s="450" t="s">
        <v>331</v>
      </c>
      <c r="BJ17" s="451" t="s">
        <v>331</v>
      </c>
      <c r="BK17" s="451" t="s">
        <v>387</v>
      </c>
      <c r="BL17" s="451" t="s">
        <v>331</v>
      </c>
      <c r="BM17" s="451" t="s">
        <v>375</v>
      </c>
      <c r="BN17" s="451" t="s">
        <v>353</v>
      </c>
      <c r="BO17" s="451" t="s">
        <v>331</v>
      </c>
      <c r="BP17" s="452" t="s">
        <v>387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28.2</v>
      </c>
      <c r="G18" s="51"/>
      <c r="H18" s="51">
        <v>28.3</v>
      </c>
      <c r="I18" s="51"/>
      <c r="J18" s="51">
        <v>36.4</v>
      </c>
      <c r="K18" s="51"/>
      <c r="L18" s="51">
        <v>29.1</v>
      </c>
      <c r="M18" s="88">
        <f t="shared" si="0"/>
        <v>30.5</v>
      </c>
      <c r="N18" s="51">
        <v>27.2</v>
      </c>
      <c r="O18" s="76">
        <v>37.200000000000003</v>
      </c>
      <c r="P18" s="41">
        <v>0.5</v>
      </c>
      <c r="Q18" s="41">
        <v>0.5</v>
      </c>
      <c r="R18" s="41">
        <v>0.5</v>
      </c>
      <c r="S18" s="41">
        <v>0.6</v>
      </c>
      <c r="T18" s="38">
        <v>0.6</v>
      </c>
      <c r="U18" s="41">
        <v>0.6</v>
      </c>
      <c r="V18" s="41"/>
      <c r="W18" s="41" t="s">
        <v>329</v>
      </c>
      <c r="X18" s="41"/>
      <c r="Y18" s="41" t="s">
        <v>284</v>
      </c>
      <c r="Z18" s="41"/>
      <c r="AA18" s="41" t="s">
        <v>329</v>
      </c>
      <c r="AB18" s="41"/>
      <c r="AC18" s="37" t="s">
        <v>380</v>
      </c>
      <c r="AD18" s="52"/>
      <c r="AE18" s="52">
        <v>85.83</v>
      </c>
      <c r="AF18" s="52"/>
      <c r="AG18" s="52">
        <v>85.84</v>
      </c>
      <c r="AH18" s="52"/>
      <c r="AI18" s="52">
        <v>55.29</v>
      </c>
      <c r="AJ18" s="52"/>
      <c r="AK18" s="52">
        <v>86.42</v>
      </c>
      <c r="AL18" s="54">
        <f t="shared" si="1"/>
        <v>78.344999999999999</v>
      </c>
      <c r="AM18" s="54">
        <f t="shared" si="2"/>
        <v>55.29</v>
      </c>
      <c r="AN18" s="55"/>
      <c r="AO18" s="52">
        <v>1000.5</v>
      </c>
      <c r="AP18" s="52"/>
      <c r="AQ18" s="52">
        <v>1000</v>
      </c>
      <c r="AR18" s="52"/>
      <c r="AS18" s="52">
        <v>997.7</v>
      </c>
      <c r="AT18" s="52"/>
      <c r="AU18" s="56">
        <v>999.1</v>
      </c>
      <c r="AV18" s="51" t="str">
        <f t="shared" si="11"/>
        <v/>
      </c>
      <c r="AW18" s="51">
        <f t="shared" si="12"/>
        <v>1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2</v>
      </c>
      <c r="BD18" s="51" t="str">
        <f t="shared" si="19"/>
        <v>N02</v>
      </c>
      <c r="BE18" s="177" t="s">
        <v>364</v>
      </c>
      <c r="BF18" s="181">
        <v>2</v>
      </c>
      <c r="BG18" s="114">
        <f t="shared" si="20"/>
        <v>28.25</v>
      </c>
      <c r="BH18" s="115">
        <f t="shared" si="21"/>
        <v>32.75</v>
      </c>
      <c r="BI18" s="450"/>
      <c r="BJ18" s="451" t="s">
        <v>309</v>
      </c>
      <c r="BK18" s="451"/>
      <c r="BL18" s="451" t="s">
        <v>331</v>
      </c>
      <c r="BM18" s="451"/>
      <c r="BN18" s="451" t="s">
        <v>331</v>
      </c>
      <c r="BO18" s="451"/>
      <c r="BP18" s="452" t="s">
        <v>387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31.1</v>
      </c>
      <c r="F19" s="51">
        <v>28.9</v>
      </c>
      <c r="G19" s="51">
        <v>28.5</v>
      </c>
      <c r="H19" s="51">
        <v>28.4</v>
      </c>
      <c r="I19" s="51">
        <v>32.1</v>
      </c>
      <c r="J19" s="51">
        <v>34.200000000000003</v>
      </c>
      <c r="K19" s="51">
        <v>33.200000000000003</v>
      </c>
      <c r="L19" s="51">
        <v>28.7</v>
      </c>
      <c r="M19" s="88">
        <f t="shared" si="0"/>
        <v>30.637499999999996</v>
      </c>
      <c r="N19" s="51">
        <v>28.1</v>
      </c>
      <c r="O19" s="76">
        <v>36</v>
      </c>
      <c r="P19" s="41" t="s">
        <v>301</v>
      </c>
      <c r="Q19" s="41" t="s">
        <v>301</v>
      </c>
      <c r="R19" s="41" t="s">
        <v>301</v>
      </c>
      <c r="S19" s="41">
        <v>12</v>
      </c>
      <c r="T19" s="38">
        <v>11.9</v>
      </c>
      <c r="U19" s="41">
        <v>11.9</v>
      </c>
      <c r="V19" s="41" t="s">
        <v>305</v>
      </c>
      <c r="W19" s="41" t="s">
        <v>298</v>
      </c>
      <c r="X19" s="41" t="s">
        <v>327</v>
      </c>
      <c r="Y19" s="41" t="s">
        <v>391</v>
      </c>
      <c r="Z19" s="41" t="s">
        <v>323</v>
      </c>
      <c r="AA19" s="41" t="s">
        <v>372</v>
      </c>
      <c r="AB19" s="41" t="s">
        <v>434</v>
      </c>
      <c r="AC19" s="37" t="s">
        <v>343</v>
      </c>
      <c r="AD19" s="52">
        <v>87.62</v>
      </c>
      <c r="AE19" s="52">
        <v>85.39</v>
      </c>
      <c r="AF19" s="52">
        <v>85.86</v>
      </c>
      <c r="AG19" s="52">
        <v>81.37</v>
      </c>
      <c r="AH19" s="52">
        <v>69.84</v>
      </c>
      <c r="AI19" s="52">
        <v>69.819999999999993</v>
      </c>
      <c r="AJ19" s="52">
        <v>81.96</v>
      </c>
      <c r="AK19" s="52">
        <v>96.01</v>
      </c>
      <c r="AL19" s="54">
        <f t="shared" si="1"/>
        <v>82.233750000000001</v>
      </c>
      <c r="AM19" s="54">
        <f t="shared" si="2"/>
        <v>69.819999999999993</v>
      </c>
      <c r="AN19" s="55">
        <v>1000.8</v>
      </c>
      <c r="AO19" s="52">
        <v>1000.8</v>
      </c>
      <c r="AP19" s="52">
        <v>999.6</v>
      </c>
      <c r="AQ19" s="52">
        <v>1000.5</v>
      </c>
      <c r="AR19" s="52">
        <v>1001.8</v>
      </c>
      <c r="AS19" s="52">
        <v>999.8</v>
      </c>
      <c r="AT19" s="52">
        <v>998.7</v>
      </c>
      <c r="AU19" s="56">
        <v>1000.1</v>
      </c>
      <c r="AV19" s="51">
        <f t="shared" si="11"/>
        <v>1</v>
      </c>
      <c r="AW19" s="51">
        <f t="shared" si="12"/>
        <v>2</v>
      </c>
      <c r="AX19" s="51">
        <f t="shared" si="13"/>
        <v>2</v>
      </c>
      <c r="AY19" s="51">
        <f t="shared" si="14"/>
        <v>1</v>
      </c>
      <c r="AZ19" s="51">
        <f t="shared" si="15"/>
        <v>1</v>
      </c>
      <c r="BA19" s="51">
        <f t="shared" si="16"/>
        <v>3</v>
      </c>
      <c r="BB19" s="51">
        <f t="shared" si="17"/>
        <v>4</v>
      </c>
      <c r="BC19" s="51">
        <f t="shared" si="18"/>
        <v>3</v>
      </c>
      <c r="BD19" s="51" t="str">
        <f t="shared" si="19"/>
        <v>N04</v>
      </c>
      <c r="BE19" s="177" t="s">
        <v>364</v>
      </c>
      <c r="BF19" s="181">
        <v>4</v>
      </c>
      <c r="BG19" s="114">
        <f t="shared" si="20"/>
        <v>29.225000000000001</v>
      </c>
      <c r="BH19" s="115">
        <f t="shared" si="21"/>
        <v>32.050000000000004</v>
      </c>
      <c r="BI19" s="450" t="s">
        <v>321</v>
      </c>
      <c r="BJ19" s="451" t="s">
        <v>321</v>
      </c>
      <c r="BK19" s="451" t="s">
        <v>331</v>
      </c>
      <c r="BL19" s="451" t="s">
        <v>321</v>
      </c>
      <c r="BM19" s="451" t="s">
        <v>321</v>
      </c>
      <c r="BN19" s="451" t="s">
        <v>310</v>
      </c>
      <c r="BO19" s="451" t="s">
        <v>331</v>
      </c>
      <c r="BP19" s="452" t="s">
        <v>387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32.4</v>
      </c>
      <c r="F20" s="81">
        <v>30</v>
      </c>
      <c r="G20" s="81">
        <v>29.4</v>
      </c>
      <c r="H20" s="81">
        <v>30.6</v>
      </c>
      <c r="I20" s="81">
        <v>35.200000000000003</v>
      </c>
      <c r="J20" s="81">
        <v>37.6</v>
      </c>
      <c r="K20" s="81">
        <v>34.200000000000003</v>
      </c>
      <c r="L20" s="81">
        <v>26.5</v>
      </c>
      <c r="M20" s="98">
        <f t="shared" si="0"/>
        <v>31.987500000000004</v>
      </c>
      <c r="N20" s="81">
        <v>25.1</v>
      </c>
      <c r="O20" s="82">
        <v>37.9</v>
      </c>
      <c r="P20" s="63" t="s">
        <v>301</v>
      </c>
      <c r="Q20" s="63">
        <v>1</v>
      </c>
      <c r="R20" s="63">
        <v>1</v>
      </c>
      <c r="S20" s="63">
        <v>45</v>
      </c>
      <c r="T20" s="64">
        <v>44.7</v>
      </c>
      <c r="U20" s="63">
        <v>44.7</v>
      </c>
      <c r="V20" s="63" t="s">
        <v>295</v>
      </c>
      <c r="W20" s="63" t="s">
        <v>319</v>
      </c>
      <c r="X20" s="63" t="s">
        <v>302</v>
      </c>
      <c r="Y20" s="63" t="s">
        <v>290</v>
      </c>
      <c r="Z20" s="63" t="s">
        <v>398</v>
      </c>
      <c r="AA20" s="63" t="s">
        <v>327</v>
      </c>
      <c r="AB20" s="63" t="s">
        <v>356</v>
      </c>
      <c r="AC20" s="65" t="s">
        <v>284</v>
      </c>
      <c r="AD20" s="66">
        <v>70.73</v>
      </c>
      <c r="AE20" s="66">
        <v>77.8</v>
      </c>
      <c r="AF20" s="66">
        <v>86.96</v>
      </c>
      <c r="AG20" s="66">
        <v>80.22</v>
      </c>
      <c r="AH20" s="66">
        <v>57.34</v>
      </c>
      <c r="AI20" s="66">
        <v>49.68</v>
      </c>
      <c r="AJ20" s="66">
        <v>69.819999999999993</v>
      </c>
      <c r="AK20" s="66">
        <v>94.25</v>
      </c>
      <c r="AL20" s="99">
        <f t="shared" si="1"/>
        <v>73.350000000000009</v>
      </c>
      <c r="AM20" s="99">
        <f t="shared" si="2"/>
        <v>49.68</v>
      </c>
      <c r="AN20" s="67">
        <v>999.9</v>
      </c>
      <c r="AO20" s="66">
        <v>999.1</v>
      </c>
      <c r="AP20" s="66">
        <v>998</v>
      </c>
      <c r="AQ20" s="66">
        <v>998.6</v>
      </c>
      <c r="AR20" s="66">
        <v>998.9</v>
      </c>
      <c r="AS20" s="66">
        <v>997.8</v>
      </c>
      <c r="AT20" s="66">
        <v>997</v>
      </c>
      <c r="AU20" s="68">
        <v>998.3</v>
      </c>
      <c r="AV20" s="81">
        <f t="shared" si="11"/>
        <v>1</v>
      </c>
      <c r="AW20" s="81">
        <f t="shared" si="12"/>
        <v>1</v>
      </c>
      <c r="AX20" s="81">
        <f t="shared" si="13"/>
        <v>1</v>
      </c>
      <c r="AY20" s="81">
        <f t="shared" si="14"/>
        <v>2</v>
      </c>
      <c r="AZ20" s="81">
        <f t="shared" si="15"/>
        <v>2</v>
      </c>
      <c r="BA20" s="81">
        <f t="shared" si="16"/>
        <v>2</v>
      </c>
      <c r="BB20" s="81">
        <f t="shared" si="17"/>
        <v>3</v>
      </c>
      <c r="BC20" s="81">
        <f t="shared" si="18"/>
        <v>0</v>
      </c>
      <c r="BD20" s="81" t="str">
        <f t="shared" si="19"/>
        <v>S03</v>
      </c>
      <c r="BE20" s="178" t="s">
        <v>288</v>
      </c>
      <c r="BF20" s="182">
        <v>3</v>
      </c>
      <c r="BG20" s="114">
        <f t="shared" si="20"/>
        <v>30.6</v>
      </c>
      <c r="BH20" s="115">
        <f t="shared" si="21"/>
        <v>33.375</v>
      </c>
      <c r="BI20" s="462" t="s">
        <v>287</v>
      </c>
      <c r="BJ20" s="463" t="s">
        <v>306</v>
      </c>
      <c r="BK20" s="463" t="s">
        <v>320</v>
      </c>
      <c r="BL20" s="463" t="s">
        <v>310</v>
      </c>
      <c r="BM20" s="463" t="s">
        <v>296</v>
      </c>
      <c r="BN20" s="463" t="s">
        <v>332</v>
      </c>
      <c r="BO20" s="463" t="s">
        <v>314</v>
      </c>
      <c r="BP20" s="464" t="s">
        <v>438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33.5</v>
      </c>
      <c r="F21" s="84">
        <v>30.5</v>
      </c>
      <c r="G21" s="84">
        <v>28.1</v>
      </c>
      <c r="H21" s="84">
        <v>30.1</v>
      </c>
      <c r="I21" s="84">
        <v>35</v>
      </c>
      <c r="J21" s="84">
        <v>37.200000000000003</v>
      </c>
      <c r="K21" s="84">
        <v>34.1</v>
      </c>
      <c r="L21" s="84">
        <v>28.5</v>
      </c>
      <c r="M21" s="100">
        <f t="shared" si="0"/>
        <v>32.125</v>
      </c>
      <c r="N21" s="84">
        <v>28.1</v>
      </c>
      <c r="O21" s="85">
        <v>38.4</v>
      </c>
      <c r="P21" s="57" t="s">
        <v>301</v>
      </c>
      <c r="Q21" s="57">
        <v>6</v>
      </c>
      <c r="R21" s="57">
        <v>6</v>
      </c>
      <c r="S21" s="57">
        <v>6</v>
      </c>
      <c r="T21" s="58">
        <v>5.7</v>
      </c>
      <c r="U21" s="57">
        <v>5.7</v>
      </c>
      <c r="V21" s="57" t="s">
        <v>313</v>
      </c>
      <c r="W21" s="57" t="s">
        <v>284</v>
      </c>
      <c r="X21" s="57" t="s">
        <v>284</v>
      </c>
      <c r="Y21" s="57" t="s">
        <v>354</v>
      </c>
      <c r="Z21" s="57" t="s">
        <v>354</v>
      </c>
      <c r="AA21" s="57" t="s">
        <v>346</v>
      </c>
      <c r="AB21" s="57" t="s">
        <v>295</v>
      </c>
      <c r="AC21" s="59" t="s">
        <v>323</v>
      </c>
      <c r="AD21" s="60">
        <v>58.33</v>
      </c>
      <c r="AE21" s="60">
        <v>74.709999999999994</v>
      </c>
      <c r="AF21" s="60">
        <v>94.87</v>
      </c>
      <c r="AG21" s="60">
        <v>65.010000000000005</v>
      </c>
      <c r="AH21" s="60">
        <v>52.07</v>
      </c>
      <c r="AI21" s="60">
        <v>50.47</v>
      </c>
      <c r="AJ21" s="60">
        <v>57.09</v>
      </c>
      <c r="AK21" s="60">
        <v>93.79</v>
      </c>
      <c r="AL21" s="101">
        <f t="shared" si="1"/>
        <v>68.292500000000004</v>
      </c>
      <c r="AM21" s="101">
        <f t="shared" si="2"/>
        <v>50.47</v>
      </c>
      <c r="AN21" s="61">
        <v>999.8</v>
      </c>
      <c r="AO21" s="60">
        <v>999.6</v>
      </c>
      <c r="AP21" s="60">
        <v>998.6</v>
      </c>
      <c r="AQ21" s="60">
        <v>998.5</v>
      </c>
      <c r="AR21" s="60">
        <v>999.4</v>
      </c>
      <c r="AS21" s="60">
        <v>997.5</v>
      </c>
      <c r="AT21" s="60">
        <v>996.2</v>
      </c>
      <c r="AU21" s="62">
        <v>998.5</v>
      </c>
      <c r="AV21" s="84">
        <f t="shared" si="11"/>
        <v>2</v>
      </c>
      <c r="AW21" s="84">
        <f t="shared" si="12"/>
        <v>0</v>
      </c>
      <c r="AX21" s="84">
        <f t="shared" si="13"/>
        <v>0</v>
      </c>
      <c r="AY21" s="84">
        <f t="shared" si="14"/>
        <v>2</v>
      </c>
      <c r="AZ21" s="84">
        <f t="shared" si="15"/>
        <v>2</v>
      </c>
      <c r="BA21" s="84">
        <f t="shared" si="16"/>
        <v>3</v>
      </c>
      <c r="BB21" s="84">
        <f t="shared" si="17"/>
        <v>1</v>
      </c>
      <c r="BC21" s="84">
        <f t="shared" si="18"/>
        <v>1</v>
      </c>
      <c r="BD21" s="84" t="str">
        <f t="shared" si="19"/>
        <v>NE03</v>
      </c>
      <c r="BE21" s="179" t="s">
        <v>404</v>
      </c>
      <c r="BF21" s="183">
        <v>3</v>
      </c>
      <c r="BG21" s="110">
        <f t="shared" si="20"/>
        <v>30.549999999999997</v>
      </c>
      <c r="BH21" s="111">
        <f t="shared" si="21"/>
        <v>33.700000000000003</v>
      </c>
      <c r="BI21" s="450" t="s">
        <v>314</v>
      </c>
      <c r="BJ21" s="451" t="s">
        <v>309</v>
      </c>
      <c r="BK21" s="451" t="s">
        <v>387</v>
      </c>
      <c r="BL21" s="451" t="s">
        <v>309</v>
      </c>
      <c r="BM21" s="451" t="s">
        <v>331</v>
      </c>
      <c r="BN21" s="451" t="s">
        <v>321</v>
      </c>
      <c r="BO21" s="451" t="s">
        <v>387</v>
      </c>
      <c r="BP21" s="452" t="s">
        <v>387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32</v>
      </c>
      <c r="F22" s="51">
        <v>31.2</v>
      </c>
      <c r="G22" s="51">
        <v>30.6</v>
      </c>
      <c r="H22" s="51">
        <v>30.8</v>
      </c>
      <c r="I22" s="51">
        <v>34.799999999999997</v>
      </c>
      <c r="J22" s="51">
        <v>37</v>
      </c>
      <c r="K22" s="51">
        <v>31.9</v>
      </c>
      <c r="L22" s="51">
        <v>30.3</v>
      </c>
      <c r="M22" s="88">
        <f t="shared" si="0"/>
        <v>32.325000000000003</v>
      </c>
      <c r="N22" s="51">
        <v>30.3</v>
      </c>
      <c r="O22" s="76">
        <v>38.200000000000003</v>
      </c>
      <c r="P22" s="41" t="s">
        <v>301</v>
      </c>
      <c r="Q22" s="41" t="s">
        <v>301</v>
      </c>
      <c r="R22" s="41" t="s">
        <v>301</v>
      </c>
      <c r="S22" s="41">
        <v>7</v>
      </c>
      <c r="T22" s="38">
        <v>7.4</v>
      </c>
      <c r="U22" s="41">
        <v>7.4</v>
      </c>
      <c r="V22" s="41" t="s">
        <v>305</v>
      </c>
      <c r="W22" s="41" t="s">
        <v>295</v>
      </c>
      <c r="X22" s="41" t="s">
        <v>319</v>
      </c>
      <c r="Y22" s="41" t="s">
        <v>295</v>
      </c>
      <c r="Z22" s="41" t="s">
        <v>329</v>
      </c>
      <c r="AA22" s="41" t="s">
        <v>327</v>
      </c>
      <c r="AB22" s="41" t="s">
        <v>369</v>
      </c>
      <c r="AC22" s="37" t="s">
        <v>369</v>
      </c>
      <c r="AD22" s="52">
        <v>68.19</v>
      </c>
      <c r="AE22" s="52">
        <v>69.260000000000005</v>
      </c>
      <c r="AF22" s="52">
        <v>72.97</v>
      </c>
      <c r="AG22" s="52">
        <v>81.19</v>
      </c>
      <c r="AH22" s="52">
        <v>57.59</v>
      </c>
      <c r="AI22" s="52">
        <v>51.63</v>
      </c>
      <c r="AJ22" s="52">
        <v>77.62</v>
      </c>
      <c r="AK22" s="52">
        <v>79.709999999999994</v>
      </c>
      <c r="AL22" s="54">
        <f t="shared" si="1"/>
        <v>69.77000000000001</v>
      </c>
      <c r="AM22" s="54">
        <f t="shared" si="2"/>
        <v>51.63</v>
      </c>
      <c r="AN22" s="55">
        <v>998.8</v>
      </c>
      <c r="AO22" s="52">
        <v>998.9</v>
      </c>
      <c r="AP22" s="52">
        <v>998.2</v>
      </c>
      <c r="AQ22" s="52">
        <v>998.1</v>
      </c>
      <c r="AR22" s="52">
        <v>998</v>
      </c>
      <c r="AS22" s="52">
        <v>997</v>
      </c>
      <c r="AT22" s="52">
        <v>996.5</v>
      </c>
      <c r="AU22" s="56">
        <v>997</v>
      </c>
      <c r="AV22" s="51">
        <f t="shared" si="11"/>
        <v>1</v>
      </c>
      <c r="AW22" s="51">
        <f t="shared" si="12"/>
        <v>1</v>
      </c>
      <c r="AX22" s="51">
        <f t="shared" si="13"/>
        <v>1</v>
      </c>
      <c r="AY22" s="51">
        <f t="shared" si="14"/>
        <v>1</v>
      </c>
      <c r="AZ22" s="51">
        <f t="shared" si="15"/>
        <v>1</v>
      </c>
      <c r="BA22" s="51">
        <f t="shared" si="16"/>
        <v>2</v>
      </c>
      <c r="BB22" s="51">
        <f t="shared" si="17"/>
        <v>2</v>
      </c>
      <c r="BC22" s="51">
        <f t="shared" si="18"/>
        <v>2</v>
      </c>
      <c r="BD22" s="51" t="str">
        <f t="shared" si="19"/>
        <v>W02</v>
      </c>
      <c r="BE22" s="177" t="s">
        <v>317</v>
      </c>
      <c r="BF22" s="181">
        <v>2</v>
      </c>
      <c r="BG22" s="114">
        <f t="shared" si="20"/>
        <v>31.150000000000002</v>
      </c>
      <c r="BH22" s="115">
        <f t="shared" si="21"/>
        <v>33.5</v>
      </c>
      <c r="BI22" s="450" t="s">
        <v>287</v>
      </c>
      <c r="BJ22" s="451" t="s">
        <v>287</v>
      </c>
      <c r="BK22" s="451" t="s">
        <v>324</v>
      </c>
      <c r="BL22" s="451" t="s">
        <v>320</v>
      </c>
      <c r="BM22" s="451" t="s">
        <v>312</v>
      </c>
      <c r="BN22" s="451" t="s">
        <v>310</v>
      </c>
      <c r="BO22" s="451" t="s">
        <v>309</v>
      </c>
      <c r="BP22" s="452" t="s">
        <v>309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29.5</v>
      </c>
      <c r="G23" s="51"/>
      <c r="H23" s="51">
        <v>28.8</v>
      </c>
      <c r="I23" s="51"/>
      <c r="J23" s="51">
        <v>37.700000000000003</v>
      </c>
      <c r="K23" s="51"/>
      <c r="L23" s="51">
        <v>30.9</v>
      </c>
      <c r="M23" s="88">
        <f t="shared" si="0"/>
        <v>31.725000000000001</v>
      </c>
      <c r="N23" s="51">
        <v>28.3</v>
      </c>
      <c r="O23" s="76">
        <v>38.700000000000003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326</v>
      </c>
      <c r="AB23" s="41"/>
      <c r="AC23" s="37" t="s">
        <v>323</v>
      </c>
      <c r="AD23" s="52"/>
      <c r="AE23" s="52">
        <v>82.48</v>
      </c>
      <c r="AF23" s="52"/>
      <c r="AG23" s="52">
        <v>88.98</v>
      </c>
      <c r="AH23" s="52"/>
      <c r="AI23" s="52">
        <v>40.75</v>
      </c>
      <c r="AJ23" s="52"/>
      <c r="AK23" s="52">
        <v>77.930000000000007</v>
      </c>
      <c r="AL23" s="54">
        <f t="shared" si="1"/>
        <v>72.534999999999997</v>
      </c>
      <c r="AM23" s="54">
        <f t="shared" si="2"/>
        <v>40.75</v>
      </c>
      <c r="AN23" s="55"/>
      <c r="AO23" s="52">
        <v>998.9</v>
      </c>
      <c r="AP23" s="52"/>
      <c r="AQ23" s="52">
        <v>998.9</v>
      </c>
      <c r="AR23" s="52"/>
      <c r="AS23" s="52">
        <v>997.5</v>
      </c>
      <c r="AT23" s="52"/>
      <c r="AU23" s="56">
        <v>998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WSW02</v>
      </c>
      <c r="BE23" s="177" t="s">
        <v>363</v>
      </c>
      <c r="BF23" s="181">
        <v>2</v>
      </c>
      <c r="BG23" s="114">
        <f t="shared" si="20"/>
        <v>29.15</v>
      </c>
      <c r="BH23" s="115">
        <f t="shared" si="21"/>
        <v>34.299999999999997</v>
      </c>
      <c r="BI23" s="450"/>
      <c r="BJ23" s="451" t="s">
        <v>289</v>
      </c>
      <c r="BK23" s="451"/>
      <c r="BL23" s="451" t="s">
        <v>353</v>
      </c>
      <c r="BM23" s="451"/>
      <c r="BN23" s="451" t="s">
        <v>314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32.6</v>
      </c>
      <c r="G24" s="51"/>
      <c r="H24" s="51">
        <v>32</v>
      </c>
      <c r="I24" s="51"/>
      <c r="J24" s="51">
        <v>36.1</v>
      </c>
      <c r="K24" s="51"/>
      <c r="L24" s="51">
        <v>29.3</v>
      </c>
      <c r="M24" s="88">
        <f t="shared" si="0"/>
        <v>32.5</v>
      </c>
      <c r="N24" s="51">
        <v>26</v>
      </c>
      <c r="O24" s="76">
        <v>36.299999999999997</v>
      </c>
      <c r="P24" s="41" t="s">
        <v>301</v>
      </c>
      <c r="Q24" s="41" t="s">
        <v>301</v>
      </c>
      <c r="R24" s="41" t="s">
        <v>301</v>
      </c>
      <c r="S24" s="41">
        <v>12</v>
      </c>
      <c r="T24" s="38">
        <v>12</v>
      </c>
      <c r="U24" s="41">
        <v>12</v>
      </c>
      <c r="V24" s="41"/>
      <c r="W24" s="41" t="s">
        <v>284</v>
      </c>
      <c r="X24" s="41"/>
      <c r="Y24" s="41" t="s">
        <v>315</v>
      </c>
      <c r="Z24" s="41"/>
      <c r="AA24" s="41" t="s">
        <v>346</v>
      </c>
      <c r="AB24" s="41"/>
      <c r="AC24" s="37" t="s">
        <v>304</v>
      </c>
      <c r="AD24" s="52"/>
      <c r="AE24" s="52">
        <v>62.84</v>
      </c>
      <c r="AF24" s="52"/>
      <c r="AG24" s="52">
        <v>66.19</v>
      </c>
      <c r="AH24" s="52"/>
      <c r="AI24" s="52">
        <v>62.85</v>
      </c>
      <c r="AJ24" s="52"/>
      <c r="AK24" s="52">
        <v>86.95</v>
      </c>
      <c r="AL24" s="54">
        <f>IF(COUNT(AE24,AG24,AI24,AK24)&gt;2,AVERAGE(AD24:AK24),"")</f>
        <v>69.707499999999996</v>
      </c>
      <c r="AM24" s="54">
        <f>IF(COUNT(AE24,AG24,AI24,AK24)&gt;2,MIN(AD24:AK24),"")</f>
        <v>62.84</v>
      </c>
      <c r="AN24" s="55"/>
      <c r="AO24" s="52">
        <v>999.1</v>
      </c>
      <c r="AP24" s="52"/>
      <c r="AQ24" s="52">
        <v>999</v>
      </c>
      <c r="AR24" s="52"/>
      <c r="AS24" s="52">
        <v>998.7</v>
      </c>
      <c r="AT24" s="52"/>
      <c r="AU24" s="56">
        <v>998.6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299</v>
      </c>
      <c r="BF24" s="181">
        <v>3</v>
      </c>
      <c r="BG24" s="114">
        <f t="shared" si="20"/>
        <v>32.299999999999997</v>
      </c>
      <c r="BH24" s="115">
        <f t="shared" si="21"/>
        <v>32.700000000000003</v>
      </c>
      <c r="BI24" s="450"/>
      <c r="BJ24" s="451" t="s">
        <v>291</v>
      </c>
      <c r="BK24" s="451"/>
      <c r="BL24" s="451" t="s">
        <v>308</v>
      </c>
      <c r="BM24" s="451"/>
      <c r="BN24" s="451" t="s">
        <v>289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32</v>
      </c>
      <c r="F25" s="78">
        <v>31.2</v>
      </c>
      <c r="G25" s="78">
        <v>30.8</v>
      </c>
      <c r="H25" s="78">
        <v>31</v>
      </c>
      <c r="I25" s="78">
        <v>35</v>
      </c>
      <c r="J25" s="78">
        <v>37.1</v>
      </c>
      <c r="K25" s="78">
        <v>28.2</v>
      </c>
      <c r="L25" s="78">
        <v>29.4</v>
      </c>
      <c r="M25" s="89">
        <f t="shared" si="0"/>
        <v>31.837499999999999</v>
      </c>
      <c r="N25" s="78">
        <v>28.1</v>
      </c>
      <c r="O25" s="79">
        <v>37.299999999999997</v>
      </c>
      <c r="P25" s="69" t="s">
        <v>301</v>
      </c>
      <c r="Q25" s="69" t="s">
        <v>301</v>
      </c>
      <c r="R25" s="69" t="s">
        <v>301</v>
      </c>
      <c r="S25" s="69">
        <v>21</v>
      </c>
      <c r="T25" s="70">
        <v>21</v>
      </c>
      <c r="U25" s="69">
        <v>21</v>
      </c>
      <c r="V25" s="69" t="s">
        <v>338</v>
      </c>
      <c r="W25" s="69" t="s">
        <v>315</v>
      </c>
      <c r="X25" s="69" t="s">
        <v>298</v>
      </c>
      <c r="Y25" s="69" t="s">
        <v>354</v>
      </c>
      <c r="Z25" s="69" t="s">
        <v>335</v>
      </c>
      <c r="AA25" s="69" t="s">
        <v>319</v>
      </c>
      <c r="AB25" s="69" t="s">
        <v>313</v>
      </c>
      <c r="AC25" s="71" t="s">
        <v>326</v>
      </c>
      <c r="AD25" s="72">
        <v>66.58</v>
      </c>
      <c r="AE25" s="72">
        <v>70.09</v>
      </c>
      <c r="AF25" s="72">
        <v>13.77</v>
      </c>
      <c r="AG25" s="72">
        <v>71.319999999999993</v>
      </c>
      <c r="AH25" s="72">
        <v>62.25</v>
      </c>
      <c r="AI25" s="72">
        <v>52.28</v>
      </c>
      <c r="AJ25" s="72">
        <v>92.13</v>
      </c>
      <c r="AK25" s="72">
        <v>80.06</v>
      </c>
      <c r="AL25" s="87">
        <f t="shared" si="1"/>
        <v>63.559999999999995</v>
      </c>
      <c r="AM25" s="87">
        <f t="shared" si="2"/>
        <v>13.77</v>
      </c>
      <c r="AN25" s="73">
        <v>999.5</v>
      </c>
      <c r="AO25" s="72">
        <v>998</v>
      </c>
      <c r="AP25" s="72">
        <v>997.2</v>
      </c>
      <c r="AQ25" s="72">
        <v>998</v>
      </c>
      <c r="AR25" s="72">
        <v>998.5</v>
      </c>
      <c r="AS25" s="72">
        <v>997</v>
      </c>
      <c r="AT25" s="72">
        <v>997.2</v>
      </c>
      <c r="AU25" s="74">
        <v>997.5</v>
      </c>
      <c r="AV25" s="78">
        <f t="shared" ref="AV25:BC25" si="22">IF(RIGHT(V25,2)="","",IF(RIGHT(V25,2)="LG",0,INT(RIGHT(V25,2))))</f>
        <v>3</v>
      </c>
      <c r="AW25" s="78">
        <f t="shared" si="22"/>
        <v>3</v>
      </c>
      <c r="AX25" s="78">
        <f t="shared" si="22"/>
        <v>2</v>
      </c>
      <c r="AY25" s="78">
        <f t="shared" si="22"/>
        <v>2</v>
      </c>
      <c r="AZ25" s="78">
        <f t="shared" si="22"/>
        <v>5</v>
      </c>
      <c r="BA25" s="78">
        <f t="shared" si="22"/>
        <v>1</v>
      </c>
      <c r="BB25" s="78">
        <f t="shared" si="22"/>
        <v>2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WSW05</v>
      </c>
      <c r="BE25" s="180" t="s">
        <v>363</v>
      </c>
      <c r="BF25" s="184">
        <v>5</v>
      </c>
      <c r="BG25" s="203">
        <f t="shared" si="20"/>
        <v>31.25</v>
      </c>
      <c r="BH25" s="204">
        <f t="shared" si="21"/>
        <v>32.424999999999997</v>
      </c>
      <c r="BI25" s="453" t="s">
        <v>312</v>
      </c>
      <c r="BJ25" s="454" t="s">
        <v>331</v>
      </c>
      <c r="BK25" s="454" t="s">
        <v>353</v>
      </c>
      <c r="BL25" s="454" t="s">
        <v>321</v>
      </c>
      <c r="BM25" s="454" t="s">
        <v>332</v>
      </c>
      <c r="BN25" s="454" t="s">
        <v>289</v>
      </c>
      <c r="BO25" s="454" t="s">
        <v>309</v>
      </c>
      <c r="BP25" s="455" t="s">
        <v>314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N10" sqref="AN10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268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270">
        <v>4</v>
      </c>
      <c r="I2" s="270">
        <v>5</v>
      </c>
      <c r="J2" s="270">
        <v>6</v>
      </c>
      <c r="K2" s="270">
        <v>7</v>
      </c>
      <c r="L2" s="270">
        <v>8</v>
      </c>
      <c r="M2" s="270">
        <v>9</v>
      </c>
      <c r="N2" s="270">
        <v>10</v>
      </c>
      <c r="O2" s="270">
        <v>11</v>
      </c>
      <c r="P2" s="270">
        <v>12</v>
      </c>
      <c r="Q2" s="270">
        <v>13</v>
      </c>
      <c r="R2" s="270">
        <v>14</v>
      </c>
      <c r="S2" s="270">
        <v>15</v>
      </c>
      <c r="T2" s="270">
        <v>16</v>
      </c>
      <c r="U2" s="270">
        <v>17</v>
      </c>
      <c r="V2" s="270">
        <v>18</v>
      </c>
      <c r="W2" s="270">
        <v>19</v>
      </c>
      <c r="X2" s="270">
        <v>20</v>
      </c>
      <c r="Y2" s="270">
        <v>21</v>
      </c>
      <c r="Z2" s="270">
        <v>22</v>
      </c>
      <c r="AA2" s="270">
        <v>23</v>
      </c>
      <c r="AB2" s="270">
        <v>24</v>
      </c>
      <c r="AC2" s="270">
        <v>25</v>
      </c>
      <c r="AD2" s="270">
        <v>26</v>
      </c>
      <c r="AE2" s="270">
        <v>27</v>
      </c>
      <c r="AF2" s="270">
        <v>28</v>
      </c>
      <c r="AG2" s="270">
        <v>29</v>
      </c>
      <c r="AH2" s="270">
        <v>30</v>
      </c>
      <c r="AI2" s="270">
        <v>31</v>
      </c>
      <c r="AJ2" s="284" t="s">
        <v>95</v>
      </c>
      <c r="AK2" s="285" t="s">
        <v>2</v>
      </c>
      <c r="AL2" s="285" t="s">
        <v>106</v>
      </c>
      <c r="AM2" s="285"/>
      <c r="AN2" s="286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IF(ngay1!O4&lt;&gt;"",ngay1!O4,"")</f>
        <v>38.5</v>
      </c>
      <c r="F3" s="245">
        <f>IF(ngay2!O4&lt;&gt;"",ngay2!O4,"")</f>
        <v>38.299999999999997</v>
      </c>
      <c r="G3" s="275">
        <f>IF(ngay3!O4&lt;&gt;"",ngay3!O4,"")</f>
        <v>36.700000000000003</v>
      </c>
      <c r="H3" s="276">
        <f>IF(ngay4!O4&lt;&gt;"",ngay4!O4,"")</f>
        <v>37</v>
      </c>
      <c r="I3" s="276">
        <f>IF(ngay5!O4&lt;&gt;"",ngay5!O4,"")</f>
        <v>37</v>
      </c>
      <c r="J3" s="245">
        <f>IF(ngay6!O4&lt;&gt;"",ngay6!O4,"")</f>
        <v>38</v>
      </c>
      <c r="K3" s="245">
        <f>IF(ngay7!O4&lt;&gt;"",ngay7!O4,"")</f>
        <v>38</v>
      </c>
      <c r="L3" s="245">
        <f>IF(ngay8!O4&lt;&gt;"",ngay8!O4,"")</f>
        <v>36.700000000000003</v>
      </c>
      <c r="M3" s="245">
        <f>IF(ngay9!O4&lt;&gt;"",ngay9!O4,"")</f>
        <v>36</v>
      </c>
      <c r="N3" s="245">
        <f>IF(ngay10!O4&lt;&gt;"",ngay10!O4,"")</f>
        <v>37.5</v>
      </c>
      <c r="O3" s="275">
        <f>IF(ngay11!O4&lt;&gt;"",ngay11!O4,"")</f>
        <v>37.700000000000003</v>
      </c>
      <c r="P3" s="245">
        <f>IF(ngay12!O4&lt;&gt;"",ngay12!O4,"")</f>
        <v>38.200000000000003</v>
      </c>
      <c r="Q3" s="245">
        <f>IF(ngay13!O4&lt;&gt;"",ngay13!O4,"")</f>
        <v>37.799999999999997</v>
      </c>
      <c r="R3" s="245">
        <f>IF(ngay14!O4&lt;&gt;"",ngay14!O4,"")</f>
        <v>38</v>
      </c>
      <c r="S3" s="245">
        <f>IF(ngay15!O4&lt;&gt;"",ngay15!O4,"")</f>
        <v>36</v>
      </c>
      <c r="T3" s="245">
        <f>IF(ngay16!O4&lt;&gt;"",ngay16!O4,"")</f>
        <v>35.700000000000003</v>
      </c>
      <c r="U3" s="245">
        <f>IF(ngay17!O4&lt;&gt;"",ngay17!O4,"")</f>
        <v>36</v>
      </c>
      <c r="V3" s="245">
        <f>IF(ngay18!O4&lt;&gt;"",ngay18!O4,"")</f>
        <v>35</v>
      </c>
      <c r="W3" s="245">
        <f>IF(ngay19!O4&lt;&gt;"",ngay19!O4,"")</f>
        <v>30.5</v>
      </c>
      <c r="X3" s="245">
        <f>IF(ngay20!O4&lt;&gt;"",ngay20!O4,"")</f>
        <v>31.3</v>
      </c>
      <c r="Y3" s="245">
        <f>IF(ngay21!O4&lt;&gt;"",ngay21!O4,"")</f>
        <v>33.5</v>
      </c>
      <c r="Z3" s="245">
        <f>IF(ngay22!O4&lt;&gt;"",ngay22!O4,"")</f>
        <v>35.6</v>
      </c>
      <c r="AA3" s="245">
        <f>IF(ngay23!O4&lt;&gt;"",ngay23!O4,"")</f>
        <v>36.299999999999997</v>
      </c>
      <c r="AB3" s="245">
        <f>IF(ngay24!O4&lt;&gt;"",ngay24!O4,"")</f>
        <v>36.5</v>
      </c>
      <c r="AC3" s="245">
        <f>IF(ngay25!O4&lt;&gt;"",ngay25!O4,"")</f>
        <v>37</v>
      </c>
      <c r="AD3" s="245">
        <f>IF(ngay26!O4&lt;&gt;"",ngay26!O4,"")</f>
        <v>38.799999999999997</v>
      </c>
      <c r="AE3" s="245">
        <f>IF(ngay27!O4&lt;&gt;"",ngay27!O4,"")</f>
        <v>39.5</v>
      </c>
      <c r="AF3" s="245">
        <f>IF(ngay28!O4&lt;&gt;"",ngay28!O4,"")</f>
        <v>34.5</v>
      </c>
      <c r="AG3" s="245">
        <f>IF(ngay29!O4&lt;&gt;"",ngay29!O4,"")</f>
        <v>34.799999999999997</v>
      </c>
      <c r="AH3" s="245">
        <f>IF(ngay30!O4&lt;&gt;"",ngay30!O4,"")</f>
        <v>35.4</v>
      </c>
      <c r="AI3" s="245">
        <f>IF(ngay31!O4&lt;&gt;"",ngay31!O4,"")</f>
        <v>35</v>
      </c>
      <c r="AJ3" s="287">
        <f t="shared" ref="AJ3:AJ12" si="0">IF(COUNT(E3:AI3)=0,"",AVERAGE(E3:AI3))</f>
        <v>36.348387096774189</v>
      </c>
      <c r="AK3" s="288">
        <f t="shared" ref="AK3:AK12" si="1">IF(COUNT(E3:AI3)=0,"",MAX(E3:AI3))</f>
        <v>39.5</v>
      </c>
      <c r="AL3" s="289">
        <f>IF(COUNT(E3:AI3)=0,"",INDEX(E2:AI3,1,MATCH(MAX(E3:AI3),E3:AI3,0)))</f>
        <v>27</v>
      </c>
      <c r="AM3" s="288"/>
      <c r="AN3" s="290"/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IF(ngay1!O5&lt;&gt;"",ngay1!O5,"")</f>
        <v>36.799999999999997</v>
      </c>
      <c r="F4" s="243">
        <f>IF(ngay2!O5&lt;&gt;"",ngay2!O5,"")</f>
        <v>36</v>
      </c>
      <c r="G4" s="276">
        <f>IF(ngay3!O5&lt;&gt;"",ngay3!O5,"")</f>
        <v>35.799999999999997</v>
      </c>
      <c r="H4" s="276">
        <f>IF(ngay4!O5&lt;&gt;"",ngay4!O5,"")</f>
        <v>35.5</v>
      </c>
      <c r="I4" s="276">
        <f>IF(ngay5!O5&lt;&gt;"",ngay5!O5,"")</f>
        <v>34.9</v>
      </c>
      <c r="J4" s="243">
        <f>IF(ngay6!O5&lt;&gt;"",ngay6!O5,"")</f>
        <v>36</v>
      </c>
      <c r="K4" s="243">
        <f>IF(ngay7!O5&lt;&gt;"",ngay7!O5,"")</f>
        <v>36</v>
      </c>
      <c r="L4" s="243">
        <f>IF(ngay8!O5&lt;&gt;"",ngay8!O5,"")</f>
        <v>35.1</v>
      </c>
      <c r="M4" s="243">
        <f>IF(ngay9!O5&lt;&gt;"",ngay9!O5,"")</f>
        <v>34.799999999999997</v>
      </c>
      <c r="N4" s="243">
        <f>IF(ngay10!O5&lt;&gt;"",ngay10!O5,"")</f>
        <v>34.200000000000003</v>
      </c>
      <c r="O4" s="276">
        <f>IF(ngay11!O5&lt;&gt;"",ngay11!O5,"")</f>
        <v>35.5</v>
      </c>
      <c r="P4" s="243">
        <f>IF(ngay12!O5&lt;&gt;"",ngay12!O5,"")</f>
        <v>35.6</v>
      </c>
      <c r="Q4" s="243">
        <f>IF(ngay13!O5&lt;&gt;"",ngay13!O5,"")</f>
        <v>36</v>
      </c>
      <c r="R4" s="243">
        <f>IF(ngay14!O5&lt;&gt;"",ngay14!O5,"")</f>
        <v>36.200000000000003</v>
      </c>
      <c r="S4" s="243">
        <f>IF(ngay15!O5&lt;&gt;"",ngay15!O5,"")</f>
        <v>34.5</v>
      </c>
      <c r="T4" s="243">
        <f>IF(ngay16!O5&lt;&gt;"",ngay16!O5,"")</f>
        <v>35</v>
      </c>
      <c r="U4" s="243">
        <f>IF(ngay17!O5&lt;&gt;"",ngay17!O5,"")</f>
        <v>35.4</v>
      </c>
      <c r="V4" s="243">
        <f>IF(ngay18!O5&lt;&gt;"",ngay18!O5,"")</f>
        <v>34.799999999999997</v>
      </c>
      <c r="W4" s="243">
        <f>IF(ngay19!O5&lt;&gt;"",ngay19!O5,"")</f>
        <v>31.5</v>
      </c>
      <c r="X4" s="243">
        <f>IF(ngay20!O5&lt;&gt;"",ngay20!O5,"")</f>
        <v>31</v>
      </c>
      <c r="Y4" s="243">
        <f>IF(ngay21!O5&lt;&gt;"",ngay21!O5,"")</f>
        <v>32.5</v>
      </c>
      <c r="Z4" s="243">
        <f>IF(ngay22!O5&lt;&gt;"",ngay22!O5,"")</f>
        <v>33</v>
      </c>
      <c r="AA4" s="243">
        <f>IF(ngay23!O5&lt;&gt;"",ngay23!O5,"")</f>
        <v>33.5</v>
      </c>
      <c r="AB4" s="243">
        <f>IF(ngay24!O5&lt;&gt;"",ngay24!O5,"")</f>
        <v>34</v>
      </c>
      <c r="AC4" s="243">
        <f>IF(ngay25!O5&lt;&gt;"",ngay25!O5,"")</f>
        <v>33.5</v>
      </c>
      <c r="AD4" s="243">
        <f>IF(ngay26!O5&lt;&gt;"",ngay26!O5,"")</f>
        <v>34.6</v>
      </c>
      <c r="AE4" s="243">
        <f>IF(ngay27!O5&lt;&gt;"",ngay27!O5,"")</f>
        <v>36.700000000000003</v>
      </c>
      <c r="AF4" s="243">
        <f>IF(ngay28!O5&lt;&gt;"",ngay28!O5,"")</f>
        <v>32.200000000000003</v>
      </c>
      <c r="AG4" s="243">
        <f>IF(ngay29!O5&lt;&gt;"",ngay29!O5,"")</f>
        <v>33.5</v>
      </c>
      <c r="AH4" s="243">
        <f>IF(ngay30!O5&lt;&gt;"",ngay30!O5,"")</f>
        <v>31</v>
      </c>
      <c r="AI4" s="243">
        <f>IF(ngay31!O5&lt;&gt;"",ngay31!O5,"")</f>
        <v>33.5</v>
      </c>
      <c r="AJ4" s="280">
        <f t="shared" si="0"/>
        <v>34.470967741935489</v>
      </c>
      <c r="AK4" s="281">
        <f t="shared" si="1"/>
        <v>36.799999999999997</v>
      </c>
      <c r="AL4" s="282">
        <f>IF(COUNT(E4:AI4)=0,"",INDEX(E2:AI4,1,MATCH(MAX(E4:AI4),E4:AI4,0)))</f>
        <v>1</v>
      </c>
      <c r="AM4" s="281"/>
      <c r="AN4" s="283"/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IF(ngay1!O6&lt;&gt;"",ngay1!O6,"")</f>
        <v>37.200000000000003</v>
      </c>
      <c r="F5" s="243">
        <f>IF(ngay2!O6&lt;&gt;"",ngay2!O6,"")</f>
        <v>36</v>
      </c>
      <c r="G5" s="276">
        <f>IF(ngay3!O6&lt;&gt;"",ngay3!O6,"")</f>
        <v>35.4</v>
      </c>
      <c r="H5" s="276">
        <f>IF(ngay4!O6&lt;&gt;"",ngay4!O6,"")</f>
        <v>34.299999999999997</v>
      </c>
      <c r="I5" s="276">
        <f>IF(ngay5!O6&lt;&gt;"",ngay5!O6,"")</f>
        <v>33.700000000000003</v>
      </c>
      <c r="J5" s="243">
        <f>IF(ngay6!O6&lt;&gt;"",ngay6!O6,"")</f>
        <v>34.299999999999997</v>
      </c>
      <c r="K5" s="243">
        <f>IF(ngay7!O6&lt;&gt;"",ngay7!O6,"")</f>
        <v>33</v>
      </c>
      <c r="L5" s="243">
        <f>IF(ngay8!O6&lt;&gt;"",ngay8!O6,"")</f>
        <v>32.299999999999997</v>
      </c>
      <c r="M5" s="243">
        <f>IF(ngay9!O6&lt;&gt;"",ngay9!O6,"")</f>
        <v>34.799999999999997</v>
      </c>
      <c r="N5" s="243">
        <f>IF(ngay10!O6&lt;&gt;"",ngay10!O6,"")</f>
        <v>34.299999999999997</v>
      </c>
      <c r="O5" s="276">
        <f>IF(ngay11!O6&lt;&gt;"",ngay11!O6,"")</f>
        <v>34.700000000000003</v>
      </c>
      <c r="P5" s="243">
        <f>IF(ngay12!O6&lt;&gt;"",ngay12!O6,"")</f>
        <v>35.1</v>
      </c>
      <c r="Q5" s="243">
        <f>IF(ngay13!O6&lt;&gt;"",ngay13!O6,"")</f>
        <v>36.6</v>
      </c>
      <c r="R5" s="243">
        <f>IF(ngay14!O6&lt;&gt;"",ngay14!O6,"")</f>
        <v>35.799999999999997</v>
      </c>
      <c r="S5" s="243">
        <f>IF(ngay15!O6&lt;&gt;"",ngay15!O6,"")</f>
        <v>35.200000000000003</v>
      </c>
      <c r="T5" s="243">
        <f>IF(ngay16!O6&lt;&gt;"",ngay16!O6,"")</f>
        <v>37.4</v>
      </c>
      <c r="U5" s="243">
        <f>IF(ngay17!O6&lt;&gt;"",ngay17!O6,"")</f>
        <v>38</v>
      </c>
      <c r="V5" s="243">
        <f>IF(ngay18!O6&lt;&gt;"",ngay18!O6,"")</f>
        <v>36.5</v>
      </c>
      <c r="W5" s="243">
        <f>IF(ngay19!O6&lt;&gt;"",ngay19!O6,"")</f>
        <v>32</v>
      </c>
      <c r="X5" s="243">
        <f>IF(ngay20!O6&lt;&gt;"",ngay20!O6,"")</f>
        <v>31.4</v>
      </c>
      <c r="Y5" s="243">
        <f>IF(ngay21!O6&lt;&gt;"",ngay21!O6,"")</f>
        <v>32.700000000000003</v>
      </c>
      <c r="Z5" s="243">
        <f>IF(ngay22!O6&lt;&gt;"",ngay22!O6,"")</f>
        <v>33.799999999999997</v>
      </c>
      <c r="AA5" s="243">
        <f>IF(ngay23!O6&lt;&gt;"",ngay23!O6,"")</f>
        <v>34.200000000000003</v>
      </c>
      <c r="AB5" s="243">
        <f>IF(ngay24!O6&lt;&gt;"",ngay24!O6,"")</f>
        <v>34.5</v>
      </c>
      <c r="AC5" s="243">
        <f>IF(ngay25!O6&lt;&gt;"",ngay25!O6,"")</f>
        <v>33.799999999999997</v>
      </c>
      <c r="AD5" s="243">
        <f>IF(ngay26!O6&lt;&gt;"",ngay26!O6,"")</f>
        <v>34.299999999999997</v>
      </c>
      <c r="AE5" s="243">
        <f>IF(ngay27!O6&lt;&gt;"",ngay27!O6,"")</f>
        <v>35.1</v>
      </c>
      <c r="AF5" s="243">
        <f>IF(ngay28!O6&lt;&gt;"",ngay28!O6,"")</f>
        <v>34</v>
      </c>
      <c r="AG5" s="243">
        <f>IF(ngay29!O6&lt;&gt;"",ngay29!O6,"")</f>
        <v>32.700000000000003</v>
      </c>
      <c r="AH5" s="243">
        <f>IF(ngay30!O6&lt;&gt;"",ngay30!O6,"")</f>
        <v>33.200000000000003</v>
      </c>
      <c r="AI5" s="243">
        <f>IF(ngay31!O6&lt;&gt;"",ngay31!O6,"")</f>
        <v>35</v>
      </c>
      <c r="AJ5" s="280">
        <f t="shared" si="0"/>
        <v>34.558064516129029</v>
      </c>
      <c r="AK5" s="281">
        <f t="shared" si="1"/>
        <v>38</v>
      </c>
      <c r="AL5" s="282">
        <f>IF(COUNT(E5:AI5)=0,"",INDEX(E2:AI5,1,MATCH(MAX(E5:AI5),E5:AI5,0)))</f>
        <v>17</v>
      </c>
      <c r="AM5" s="281"/>
      <c r="AN5" s="283"/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IF(ngay1!O7&lt;&gt;"",ngay1!O7,"")</f>
        <v>36.799999999999997</v>
      </c>
      <c r="F6" s="243">
        <f>IF(ngay2!O7&lt;&gt;"",ngay2!O7,"")</f>
        <v>37</v>
      </c>
      <c r="G6" s="276">
        <f>IF(ngay3!O7&lt;&gt;"",ngay3!O7,"")</f>
        <v>36.6</v>
      </c>
      <c r="H6" s="276">
        <f>IF(ngay4!O7&lt;&gt;"",ngay4!O7,"")</f>
        <v>36.5</v>
      </c>
      <c r="I6" s="276">
        <f>IF(ngay5!O7&lt;&gt;"",ngay5!O7,"")</f>
        <v>36.799999999999997</v>
      </c>
      <c r="J6" s="243">
        <f>IF(ngay6!O7&lt;&gt;"",ngay6!O7,"")</f>
        <v>36.799999999999997</v>
      </c>
      <c r="K6" s="243">
        <f>IF(ngay7!O7&lt;&gt;"",ngay7!O7,"")</f>
        <v>37.4</v>
      </c>
      <c r="L6" s="243">
        <f>IF(ngay8!O7&lt;&gt;"",ngay8!O7,"")</f>
        <v>36.5</v>
      </c>
      <c r="M6" s="243">
        <f>IF(ngay9!O7&lt;&gt;"",ngay9!O7,"")</f>
        <v>35</v>
      </c>
      <c r="N6" s="243">
        <f>IF(ngay10!O7&lt;&gt;"",ngay10!O7,"")</f>
        <v>35.799999999999997</v>
      </c>
      <c r="O6" s="276">
        <f>IF(ngay11!O7&lt;&gt;"",ngay11!O7,"")</f>
        <v>35.799999999999997</v>
      </c>
      <c r="P6" s="243">
        <f>IF(ngay12!O7&lt;&gt;"",ngay12!O7,"")</f>
        <v>36.200000000000003</v>
      </c>
      <c r="Q6" s="243">
        <f>IF(ngay13!O7&lt;&gt;"",ngay13!O7,"")</f>
        <v>36.799999999999997</v>
      </c>
      <c r="R6" s="243">
        <f>IF(ngay14!O7&lt;&gt;"",ngay14!O7,"")</f>
        <v>38.200000000000003</v>
      </c>
      <c r="S6" s="243">
        <f>IF(ngay15!O7&lt;&gt;"",ngay15!O7,"")</f>
        <v>35</v>
      </c>
      <c r="T6" s="243">
        <f>IF(ngay16!O7&lt;&gt;"",ngay16!O7,"")</f>
        <v>36.5</v>
      </c>
      <c r="U6" s="243">
        <f>IF(ngay17!O7&lt;&gt;"",ngay17!O7,"")</f>
        <v>37</v>
      </c>
      <c r="V6" s="243">
        <f>IF(ngay18!O7&lt;&gt;"",ngay18!O7,"")</f>
        <v>35.4</v>
      </c>
      <c r="W6" s="243">
        <f>IF(ngay19!O7&lt;&gt;"",ngay19!O7,"")</f>
        <v>35.200000000000003</v>
      </c>
      <c r="X6" s="243">
        <f>IF(ngay20!O7&lt;&gt;"",ngay20!O7,"")</f>
        <v>31.2</v>
      </c>
      <c r="Y6" s="243">
        <f>IF(ngay21!O7&lt;&gt;"",ngay21!O7,"")</f>
        <v>32</v>
      </c>
      <c r="Z6" s="243">
        <f>IF(ngay22!O7&lt;&gt;"",ngay22!O7,"")</f>
        <v>33.200000000000003</v>
      </c>
      <c r="AA6" s="243">
        <f>IF(ngay23!O7&lt;&gt;"",ngay23!O7,"")</f>
        <v>34.200000000000003</v>
      </c>
      <c r="AB6" s="243">
        <f>IF(ngay24!O7&lt;&gt;"",ngay24!O7,"")</f>
        <v>34.5</v>
      </c>
      <c r="AC6" s="243">
        <f>IF(ngay25!O7&lt;&gt;"",ngay25!O7,"")</f>
        <v>34.5</v>
      </c>
      <c r="AD6" s="243">
        <f>IF(ngay26!O7&lt;&gt;"",ngay26!O7,"")</f>
        <v>35.6</v>
      </c>
      <c r="AE6" s="243">
        <f>IF(ngay27!O7&lt;&gt;"",ngay27!O7,"")</f>
        <v>36.799999999999997</v>
      </c>
      <c r="AF6" s="243">
        <f>IF(ngay28!O7&lt;&gt;"",ngay28!O7,"")</f>
        <v>33.4</v>
      </c>
      <c r="AG6" s="243">
        <f>IF(ngay29!O7&lt;&gt;"",ngay29!O7,"")</f>
        <v>33</v>
      </c>
      <c r="AH6" s="243">
        <f>IF(ngay30!O7&lt;&gt;"",ngay30!O7,"")</f>
        <v>32</v>
      </c>
      <c r="AI6" s="243">
        <f>IF(ngay31!O7&lt;&gt;"",ngay31!O7,"")</f>
        <v>34.5</v>
      </c>
      <c r="AJ6" s="280">
        <f t="shared" si="0"/>
        <v>35.361290322580651</v>
      </c>
      <c r="AK6" s="281">
        <f t="shared" si="1"/>
        <v>38.200000000000003</v>
      </c>
      <c r="AL6" s="282">
        <f>IF(COUNT(E6:AI6)=0,"",INDEX(E2:AI6,1,MATCH(MAX(E6:AI6),E6:AI6,0)))</f>
        <v>14</v>
      </c>
      <c r="AM6" s="281"/>
      <c r="AN6" s="283"/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IF(ngay1!O8&lt;&gt;"",ngay1!O8,"")</f>
        <v>37.5</v>
      </c>
      <c r="F7" s="243">
        <f>IF(ngay2!O8&lt;&gt;"",ngay2!O8,"")</f>
        <v>38.5</v>
      </c>
      <c r="G7" s="276">
        <f>IF(ngay3!O8&lt;&gt;"",ngay3!O8,"")</f>
        <v>35.9</v>
      </c>
      <c r="H7" s="276">
        <f>IF(ngay4!O8&lt;&gt;"",ngay4!O8,"")</f>
        <v>35.6</v>
      </c>
      <c r="I7" s="276">
        <f>IF(ngay5!O8&lt;&gt;"",ngay5!O8,"")</f>
        <v>35.299999999999997</v>
      </c>
      <c r="J7" s="243">
        <f>IF(ngay6!O8&lt;&gt;"",ngay6!O8,"")</f>
        <v>36</v>
      </c>
      <c r="K7" s="243">
        <f>IF(ngay7!O8&lt;&gt;"",ngay7!O8,"")</f>
        <v>35</v>
      </c>
      <c r="L7" s="243">
        <f>IF(ngay8!O8&lt;&gt;"",ngay8!O8,"")</f>
        <v>33.799999999999997</v>
      </c>
      <c r="M7" s="243">
        <f>IF(ngay9!O8&lt;&gt;"",ngay9!O8,"")</f>
        <v>35.200000000000003</v>
      </c>
      <c r="N7" s="243">
        <f>IF(ngay10!O8&lt;&gt;"",ngay10!O8,"")</f>
        <v>35.200000000000003</v>
      </c>
      <c r="O7" s="276">
        <f>IF(ngay11!O8&lt;&gt;"",ngay11!O8,"")</f>
        <v>36.1</v>
      </c>
      <c r="P7" s="243">
        <f>IF(ngay12!O8&lt;&gt;"",ngay12!O8,"")</f>
        <v>37.4</v>
      </c>
      <c r="Q7" s="243">
        <f>IF(ngay13!O8&lt;&gt;"",ngay13!O8,"")</f>
        <v>37.9</v>
      </c>
      <c r="R7" s="243">
        <f>IF(ngay14!O8&lt;&gt;"",ngay14!O8,"")</f>
        <v>37.1</v>
      </c>
      <c r="S7" s="243">
        <f>IF(ngay15!O8&lt;&gt;"",ngay15!O8,"")</f>
        <v>35.5</v>
      </c>
      <c r="T7" s="243">
        <f>IF(ngay16!O8&lt;&gt;"",ngay16!O8,"")</f>
        <v>36.299999999999997</v>
      </c>
      <c r="U7" s="243">
        <f>IF(ngay17!O8&lt;&gt;"",ngay17!O8,"")</f>
        <v>37</v>
      </c>
      <c r="V7" s="243">
        <f>IF(ngay18!O8&lt;&gt;"",ngay18!O8,"")</f>
        <v>36.4</v>
      </c>
      <c r="W7" s="243">
        <f>IF(ngay19!O8&lt;&gt;"",ngay19!O8,"")</f>
        <v>31.5</v>
      </c>
      <c r="X7" s="243">
        <f>IF(ngay20!O8&lt;&gt;"",ngay20!O8,"")</f>
        <v>30.8</v>
      </c>
      <c r="Y7" s="243">
        <f>IF(ngay21!O8&lt;&gt;"",ngay21!O8,"")</f>
        <v>32.200000000000003</v>
      </c>
      <c r="Z7" s="243">
        <f>IF(ngay22!O8&lt;&gt;"",ngay22!O8,"")</f>
        <v>33</v>
      </c>
      <c r="AA7" s="243">
        <f>IF(ngay23!O8&lt;&gt;"",ngay23!O8,"")</f>
        <v>33.9</v>
      </c>
      <c r="AB7" s="243">
        <f>IF(ngay24!O8&lt;&gt;"",ngay24!O8,"")</f>
        <v>34</v>
      </c>
      <c r="AC7" s="243">
        <f>IF(ngay25!O8&lt;&gt;"",ngay25!O8,"")</f>
        <v>34</v>
      </c>
      <c r="AD7" s="243">
        <f>IF(ngay26!O8&lt;&gt;"",ngay26!O8,"")</f>
        <v>34.1</v>
      </c>
      <c r="AE7" s="243">
        <f>IF(ngay27!O8&lt;&gt;"",ngay27!O8,"")</f>
        <v>36</v>
      </c>
      <c r="AF7" s="243">
        <f>IF(ngay28!O8&lt;&gt;"",ngay28!O8,"")</f>
        <v>33.5</v>
      </c>
      <c r="AG7" s="243">
        <f>IF(ngay29!O8&lt;&gt;"",ngay29!O8,"")</f>
        <v>33</v>
      </c>
      <c r="AH7" s="243">
        <f>IF(ngay30!O8&lt;&gt;"",ngay30!O8,"")</f>
        <v>32</v>
      </c>
      <c r="AI7" s="243">
        <f>IF(ngay31!O8&lt;&gt;"",ngay31!O8,"")</f>
        <v>35.200000000000003</v>
      </c>
      <c r="AJ7" s="280">
        <f t="shared" si="0"/>
        <v>34.996774193548383</v>
      </c>
      <c r="AK7" s="281">
        <f t="shared" si="1"/>
        <v>38.5</v>
      </c>
      <c r="AL7" s="282">
        <f>IF(COUNT(E7:AI7)=0,"",INDEX(E2:AI7,1,MATCH(MAX(E7:AI7),E7:AI7,0)))</f>
        <v>2</v>
      </c>
      <c r="AM7" s="281"/>
      <c r="AN7" s="283"/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IF(ngay1!O9&lt;&gt;"",ngay1!O9,"")</f>
        <v>37.799999999999997</v>
      </c>
      <c r="F8" s="243">
        <f>IF(ngay2!O9&lt;&gt;"",ngay2!O9,"")</f>
        <v>38.6</v>
      </c>
      <c r="G8" s="276">
        <f>IF(ngay3!O9&lt;&gt;"",ngay3!O9,"")</f>
        <v>37.299999999999997</v>
      </c>
      <c r="H8" s="276">
        <f>IF(ngay4!O9&lt;&gt;"",ngay4!O9,"")</f>
        <v>37.299999999999997</v>
      </c>
      <c r="I8" s="276">
        <f>IF(ngay5!O9&lt;&gt;"",ngay5!O9,"")</f>
        <v>36.299999999999997</v>
      </c>
      <c r="J8" s="243">
        <f>IF(ngay6!O9&lt;&gt;"",ngay6!O9,"")</f>
        <v>38.1</v>
      </c>
      <c r="K8" s="243">
        <f>IF(ngay7!O9&lt;&gt;"",ngay7!O9,"")</f>
        <v>38</v>
      </c>
      <c r="L8" s="243">
        <f>IF(ngay8!O9&lt;&gt;"",ngay8!O9,"")</f>
        <v>36.4</v>
      </c>
      <c r="M8" s="243">
        <f>IF(ngay9!O9&lt;&gt;"",ngay9!O9,"")</f>
        <v>36</v>
      </c>
      <c r="N8" s="243">
        <f>IF(ngay10!O9&lt;&gt;"",ngay10!O9,"")</f>
        <v>36.299999999999997</v>
      </c>
      <c r="O8" s="276">
        <f>IF(ngay11!O9&lt;&gt;"",ngay11!O9,"")</f>
        <v>37.700000000000003</v>
      </c>
      <c r="P8" s="243">
        <f>IF(ngay12!O9&lt;&gt;"",ngay12!O9,"")</f>
        <v>37.700000000000003</v>
      </c>
      <c r="Q8" s="243">
        <f>IF(ngay13!O9&lt;&gt;"",ngay13!O9,"")</f>
        <v>38.6</v>
      </c>
      <c r="R8" s="243">
        <f>IF(ngay14!O9&lt;&gt;"",ngay14!O9,"")</f>
        <v>37.200000000000003</v>
      </c>
      <c r="S8" s="243">
        <f>IF(ngay15!O9&lt;&gt;"",ngay15!O9,"")</f>
        <v>35</v>
      </c>
      <c r="T8" s="243">
        <f>IF(ngay16!O9&lt;&gt;"",ngay16!O9,"")</f>
        <v>35.1</v>
      </c>
      <c r="U8" s="243">
        <f>IF(ngay17!O9&lt;&gt;"",ngay17!O9,"")</f>
        <v>36</v>
      </c>
      <c r="V8" s="243">
        <f>IF(ngay18!O9&lt;&gt;"",ngay18!O9,"")</f>
        <v>36.700000000000003</v>
      </c>
      <c r="W8" s="243">
        <f>IF(ngay19!O9&lt;&gt;"",ngay19!O9,"")</f>
        <v>32.200000000000003</v>
      </c>
      <c r="X8" s="243">
        <f>IF(ngay20!O9&lt;&gt;"",ngay20!O9,"")</f>
        <v>31</v>
      </c>
      <c r="Y8" s="243">
        <f>IF(ngay21!O9&lt;&gt;"",ngay21!O9,"")</f>
        <v>31.9</v>
      </c>
      <c r="Z8" s="243">
        <f>IF(ngay22!O9&lt;&gt;"",ngay22!O9,"")</f>
        <v>33.299999999999997</v>
      </c>
      <c r="AA8" s="243">
        <f>IF(ngay23!O9&lt;&gt;"",ngay23!O9,"")</f>
        <v>33.9</v>
      </c>
      <c r="AB8" s="243">
        <f>IF(ngay24!O9&lt;&gt;"",ngay24!O9,"")</f>
        <v>35</v>
      </c>
      <c r="AC8" s="243">
        <f>IF(ngay25!O9&lt;&gt;"",ngay25!O9,"")</f>
        <v>34.5</v>
      </c>
      <c r="AD8" s="243">
        <f>IF(ngay26!O9&lt;&gt;"",ngay26!O9,"")</f>
        <v>36.200000000000003</v>
      </c>
      <c r="AE8" s="243">
        <f>IF(ngay27!O9&lt;&gt;"",ngay27!O9,"")</f>
        <v>38.4</v>
      </c>
      <c r="AF8" s="243">
        <f>IF(ngay28!O9&lt;&gt;"",ngay28!O9,"")</f>
        <v>34.6</v>
      </c>
      <c r="AG8" s="243">
        <f>IF(ngay29!O9&lt;&gt;"",ngay29!O9,"")</f>
        <v>33.200000000000003</v>
      </c>
      <c r="AH8" s="243">
        <f>IF(ngay30!O9&lt;&gt;"",ngay30!O9,"")</f>
        <v>33.799999999999997</v>
      </c>
      <c r="AI8" s="243">
        <f>IF(ngay31!O9&lt;&gt;"",ngay31!O9,"")</f>
        <v>35.700000000000003</v>
      </c>
      <c r="AJ8" s="280">
        <f t="shared" si="0"/>
        <v>35.799999999999997</v>
      </c>
      <c r="AK8" s="281">
        <f t="shared" si="1"/>
        <v>38.6</v>
      </c>
      <c r="AL8" s="282">
        <f>IF(COUNT(E8:AI8)=0,"",INDEX(E2:AI8,1,MATCH(MAX(E8:AI8),E8:AI8,0)))</f>
        <v>2</v>
      </c>
      <c r="AM8" s="281"/>
      <c r="AN8" s="283"/>
    </row>
    <row r="9" spans="1:40">
      <c r="A9" s="39">
        <v>7</v>
      </c>
      <c r="B9" s="487"/>
      <c r="C9" s="30" t="s">
        <v>148</v>
      </c>
      <c r="D9" s="42" t="s">
        <v>97</v>
      </c>
      <c r="E9" s="242">
        <f>IF(ngay1!O10&lt;&gt;"",ngay1!O10,"")</f>
        <v>39.5</v>
      </c>
      <c r="F9" s="243">
        <f>IF(ngay2!O10&lt;&gt;"",ngay2!O10,"")</f>
        <v>39.6</v>
      </c>
      <c r="G9" s="276">
        <f>IF(ngay3!O10&lt;&gt;"",ngay3!O10,"")</f>
        <v>39.200000000000003</v>
      </c>
      <c r="H9" s="276">
        <f>IF(ngay4!O10&lt;&gt;"",ngay4!O10,"")</f>
        <v>38</v>
      </c>
      <c r="I9" s="276">
        <f>IF(ngay5!O10&lt;&gt;"",ngay5!O10,"")</f>
        <v>36</v>
      </c>
      <c r="J9" s="243">
        <f>IF(ngay6!O10&lt;&gt;"",ngay6!O10,"")</f>
        <v>37.299999999999997</v>
      </c>
      <c r="K9" s="243">
        <f>IF(ngay7!O10&lt;&gt;"",ngay7!O10,"")</f>
        <v>34.9</v>
      </c>
      <c r="L9" s="243">
        <f>IF(ngay8!O10&lt;&gt;"",ngay8!O10,"")</f>
        <v>33.200000000000003</v>
      </c>
      <c r="M9" s="243">
        <f>IF(ngay9!O10&lt;&gt;"",ngay9!O10,"")</f>
        <v>33.799999999999997</v>
      </c>
      <c r="N9" s="243">
        <f>IF(ngay10!O10&lt;&gt;"",ngay10!O10,"")</f>
        <v>34.4</v>
      </c>
      <c r="O9" s="276">
        <f>IF(ngay11!O10&lt;&gt;"",ngay11!O10,"")</f>
        <v>37.299999999999997</v>
      </c>
      <c r="P9" s="243">
        <f>IF(ngay12!O10&lt;&gt;"",ngay12!O10,"")</f>
        <v>39.1</v>
      </c>
      <c r="Q9" s="243">
        <f>IF(ngay13!O10&lt;&gt;"",ngay13!O10,"")</f>
        <v>38.5</v>
      </c>
      <c r="R9" s="243">
        <f>IF(ngay14!O10&lt;&gt;"",ngay14!O10,"")</f>
        <v>36.4</v>
      </c>
      <c r="S9" s="243">
        <f>IF(ngay15!O10&lt;&gt;"",ngay15!O10,"")</f>
        <v>34.4</v>
      </c>
      <c r="T9" s="243">
        <f>IF(ngay16!O10&lt;&gt;"",ngay16!O10,"")</f>
        <v>36.4</v>
      </c>
      <c r="U9" s="243">
        <f>IF(ngay17!O10&lt;&gt;"",ngay17!O10,"")</f>
        <v>37.200000000000003</v>
      </c>
      <c r="V9" s="243">
        <f>IF(ngay18!O10&lt;&gt;"",ngay18!O10,"")</f>
        <v>36.200000000000003</v>
      </c>
      <c r="W9" s="243">
        <f>IF(ngay19!O10&lt;&gt;"",ngay19!O10,"")</f>
        <v>32.4</v>
      </c>
      <c r="X9" s="243">
        <f>IF(ngay20!O10&lt;&gt;"",ngay20!O10,"")</f>
        <v>31.2</v>
      </c>
      <c r="Y9" s="243">
        <f>IF(ngay21!O10&lt;&gt;"",ngay21!O10,"")</f>
        <v>32.5</v>
      </c>
      <c r="Z9" s="243">
        <f>IF(ngay22!O10&lt;&gt;"",ngay22!O10,"")</f>
        <v>33.200000000000003</v>
      </c>
      <c r="AA9" s="243">
        <f>IF(ngay23!O10&lt;&gt;"",ngay23!O10,"")</f>
        <v>34.200000000000003</v>
      </c>
      <c r="AB9" s="243">
        <f>IF(ngay24!O10&lt;&gt;"",ngay24!O10,"")</f>
        <v>34.200000000000003</v>
      </c>
      <c r="AC9" s="243">
        <f>IF(ngay25!O10&lt;&gt;"",ngay25!O10,"")</f>
        <v>33.9</v>
      </c>
      <c r="AD9" s="243">
        <f>IF(ngay26!O10&lt;&gt;"",ngay26!O10,"")</f>
        <v>35</v>
      </c>
      <c r="AE9" s="243">
        <f>IF(ngay27!O10&lt;&gt;"",ngay27!O10,"")</f>
        <v>35.799999999999997</v>
      </c>
      <c r="AF9" s="243">
        <f>IF(ngay28!O10&lt;&gt;"",ngay28!O10,"")</f>
        <v>35.299999999999997</v>
      </c>
      <c r="AG9" s="243">
        <f>IF(ngay29!O10&lt;&gt;"",ngay29!O10,"")</f>
        <v>33.700000000000003</v>
      </c>
      <c r="AH9" s="243">
        <f>IF(ngay30!O10&lt;&gt;"",ngay30!O10,"")</f>
        <v>33.200000000000003</v>
      </c>
      <c r="AI9" s="243">
        <f>IF(ngay31!O10&lt;&gt;"",ngay31!O10,"")</f>
        <v>36.200000000000003</v>
      </c>
      <c r="AJ9" s="280">
        <f t="shared" si="0"/>
        <v>35.554838709677426</v>
      </c>
      <c r="AK9" s="281">
        <f t="shared" si="1"/>
        <v>39.6</v>
      </c>
      <c r="AL9" s="282">
        <f>IF(COUNT(E9:AI9)=0,"",INDEX(E2:AI9,1,MATCH(MAX(E9:AI9),E9:AI9,0)))</f>
        <v>2</v>
      </c>
      <c r="AM9" s="281"/>
      <c r="AN9" s="283"/>
    </row>
    <row r="10" spans="1:40">
      <c r="A10" s="28">
        <v>8</v>
      </c>
      <c r="B10" s="490"/>
      <c r="C10" s="30" t="s">
        <v>205</v>
      </c>
      <c r="D10" s="42" t="s">
        <v>206</v>
      </c>
      <c r="E10" s="240">
        <f>IF(ngay1!O11&lt;&gt;"",ngay1!O11,"")</f>
        <v>37</v>
      </c>
      <c r="F10" s="241">
        <f>IF(ngay2!O11&lt;&gt;"",ngay2!O11,"")</f>
        <v>36</v>
      </c>
      <c r="G10" s="278">
        <f>IF(ngay3!O11&lt;&gt;"",ngay3!O11,"")</f>
        <v>35.9</v>
      </c>
      <c r="H10" s="278">
        <f>IF(ngay4!O11&lt;&gt;"",ngay4!O11,"")</f>
        <v>34.200000000000003</v>
      </c>
      <c r="I10" s="278">
        <f>IF(ngay5!O11&lt;&gt;"",ngay5!O11,"")</f>
        <v>33.799999999999997</v>
      </c>
      <c r="J10" s="241">
        <f>IF(ngay6!O11&lt;&gt;"",ngay6!O11,"")</f>
        <v>34.1</v>
      </c>
      <c r="K10" s="241">
        <f>IF(ngay7!O11&lt;&gt;"",ngay7!O11,"")</f>
        <v>33.299999999999997</v>
      </c>
      <c r="L10" s="241">
        <f>IF(ngay8!O11&lt;&gt;"",ngay8!O11,"")</f>
        <v>32.299999999999997</v>
      </c>
      <c r="M10" s="241">
        <f>IF(ngay9!O11&lt;&gt;"",ngay9!O11,"")</f>
        <v>34.5</v>
      </c>
      <c r="N10" s="241">
        <f>IF(ngay10!O11&lt;&gt;"",ngay10!O11,"")</f>
        <v>33.9</v>
      </c>
      <c r="O10" s="278">
        <f>IF(ngay11!O11&lt;&gt;"",ngay11!O11,"")</f>
        <v>34.799999999999997</v>
      </c>
      <c r="P10" s="241">
        <f>IF(ngay12!O11&lt;&gt;"",ngay12!O11,"")</f>
        <v>34.9</v>
      </c>
      <c r="Q10" s="241">
        <f>IF(ngay13!O11&lt;&gt;"",ngay13!O11,"")</f>
        <v>38.299999999999997</v>
      </c>
      <c r="R10" s="241">
        <f>IF(ngay14!O11&lt;&gt;"",ngay14!O11,"")</f>
        <v>36.200000000000003</v>
      </c>
      <c r="S10" s="241">
        <f>IF(ngay15!O11&lt;&gt;"",ngay15!O11,"")</f>
        <v>36.299999999999997</v>
      </c>
      <c r="T10" s="241">
        <f>IF(ngay16!O11&lt;&gt;"",ngay16!O11,"")</f>
        <v>36</v>
      </c>
      <c r="U10" s="241">
        <f>IF(ngay17!O11&lt;&gt;"",ngay17!O11,"")</f>
        <v>36.799999999999997</v>
      </c>
      <c r="V10" s="241">
        <f>IF(ngay18!O11&lt;&gt;"",ngay18!O11,"")</f>
        <v>34.799999999999997</v>
      </c>
      <c r="W10" s="241">
        <f>IF(ngay19!O11&lt;&gt;"",ngay19!O11,"")</f>
        <v>31.6</v>
      </c>
      <c r="X10" s="241">
        <f>IF(ngay20!O11&lt;&gt;"",ngay20!O11,"")</f>
        <v>30.8</v>
      </c>
      <c r="Y10" s="241">
        <f>IF(ngay21!O11&lt;&gt;"",ngay21!O11,"")</f>
        <v>32.299999999999997</v>
      </c>
      <c r="Z10" s="241">
        <f>IF(ngay22!O11&lt;&gt;"",ngay22!O11,"")</f>
        <v>33.200000000000003</v>
      </c>
      <c r="AA10" s="241">
        <f>IF(ngay23!O11&lt;&gt;"",ngay23!O11,"")</f>
        <v>33.5</v>
      </c>
      <c r="AB10" s="241">
        <f>IF(ngay24!O11&lt;&gt;"",ngay24!O11,"")</f>
        <v>33.700000000000003</v>
      </c>
      <c r="AC10" s="241">
        <f>IF(ngay25!O11&lt;&gt;"",ngay25!O11,"")</f>
        <v>33.4</v>
      </c>
      <c r="AD10" s="241">
        <f>IF(ngay26!O11&lt;&gt;"",ngay26!O11,"")</f>
        <v>34.1</v>
      </c>
      <c r="AE10" s="241">
        <f>IF(ngay27!O11&lt;&gt;"",ngay27!O11,"")</f>
        <v>34.799999999999997</v>
      </c>
      <c r="AF10" s="241">
        <f>IF(ngay28!O11&lt;&gt;"",ngay28!O11,"")</f>
        <v>33.9</v>
      </c>
      <c r="AG10" s="241">
        <f>IF(ngay29!O11&lt;&gt;"",ngay29!O11,"")</f>
        <v>33.4</v>
      </c>
      <c r="AH10" s="241">
        <f>IF(ngay30!O11&lt;&gt;"",ngay30!O11,"")</f>
        <v>32.9</v>
      </c>
      <c r="AI10" s="241">
        <f>IF(ngay31!O11&lt;&gt;"",ngay31!O11,"")</f>
        <v>34</v>
      </c>
      <c r="AJ10" s="280">
        <f t="shared" ref="AJ10" si="2">IF(COUNT(E10:AI10)=0,"",AVERAGE(E10:AI10))</f>
        <v>34.345161290322572</v>
      </c>
      <c r="AK10" s="281">
        <f t="shared" ref="AK10" si="3">IF(COUNT(E10:AI10)=0,"",MAX(E10:AI10))</f>
        <v>38.299999999999997</v>
      </c>
      <c r="AL10" s="282">
        <f>IF(COUNT(E10:AI10)=0,"",INDEX(E3:AI10,1,MATCH(MAX(E10:AI10),E10:AI10,0)))</f>
        <v>37.799999999999997</v>
      </c>
      <c r="AM10" s="281"/>
      <c r="AN10" s="283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36">
        <f>IF(ngay1!O12&lt;&gt;"",ngay1!O12,"")</f>
        <v>38.1</v>
      </c>
      <c r="F11" s="237">
        <f>IF(ngay2!O12&lt;&gt;"",ngay2!O12,"")</f>
        <v>39</v>
      </c>
      <c r="G11" s="279">
        <f>IF(ngay3!O12&lt;&gt;"",ngay3!O12,"")</f>
        <v>37.700000000000003</v>
      </c>
      <c r="H11" s="279">
        <f>IF(ngay4!O12&lt;&gt;"",ngay4!O12,"")</f>
        <v>36.200000000000003</v>
      </c>
      <c r="I11" s="279">
        <f>IF(ngay5!O12&lt;&gt;"",ngay5!O12,"")</f>
        <v>37.200000000000003</v>
      </c>
      <c r="J11" s="237">
        <f>IF(ngay6!O12&lt;&gt;"",ngay6!O12,"")</f>
        <v>39.1</v>
      </c>
      <c r="K11" s="237">
        <f>IF(ngay7!O12&lt;&gt;"",ngay7!O12,"")</f>
        <v>39</v>
      </c>
      <c r="L11" s="237">
        <f>IF(ngay8!O12&lt;&gt;"",ngay8!O12,"")</f>
        <v>38</v>
      </c>
      <c r="M11" s="237">
        <f>IF(ngay9!O12&lt;&gt;"",ngay9!O12,"")</f>
        <v>36.299999999999997</v>
      </c>
      <c r="N11" s="237">
        <f>IF(ngay10!O12&lt;&gt;"",ngay10!O12,"")</f>
        <v>36</v>
      </c>
      <c r="O11" s="279">
        <f>IF(ngay11!O12&lt;&gt;"",ngay11!O12,"")</f>
        <v>37.5</v>
      </c>
      <c r="P11" s="237">
        <f>IF(ngay12!O12&lt;&gt;"",ngay12!O12,"")</f>
        <v>38</v>
      </c>
      <c r="Q11" s="237">
        <f>IF(ngay13!O12&lt;&gt;"",ngay13!O12,"")</f>
        <v>37.6</v>
      </c>
      <c r="R11" s="237">
        <f>IF(ngay14!O12&lt;&gt;"",ngay14!O12,"")</f>
        <v>37.299999999999997</v>
      </c>
      <c r="S11" s="237">
        <f>IF(ngay15!O12&lt;&gt;"",ngay15!O12,"")</f>
        <v>36.299999999999997</v>
      </c>
      <c r="T11" s="237">
        <f>IF(ngay16!O12&lt;&gt;"",ngay16!O12,"")</f>
        <v>34.700000000000003</v>
      </c>
      <c r="U11" s="237">
        <f>IF(ngay17!O12&lt;&gt;"",ngay17!O12,"")</f>
        <v>36.200000000000003</v>
      </c>
      <c r="V11" s="237">
        <f>IF(ngay18!O12&lt;&gt;"",ngay18!O12,"")</f>
        <v>36</v>
      </c>
      <c r="W11" s="237">
        <f>IF(ngay19!O12&lt;&gt;"",ngay19!O12,"")</f>
        <v>32.5</v>
      </c>
      <c r="X11" s="237">
        <f>IF(ngay20!O12&lt;&gt;"",ngay20!O12,"")</f>
        <v>31.4</v>
      </c>
      <c r="Y11" s="237">
        <f>IF(ngay21!O12&lt;&gt;"",ngay21!O12,"")</f>
        <v>32</v>
      </c>
      <c r="Z11" s="237">
        <f>IF(ngay22!O12&lt;&gt;"",ngay22!O12,"")</f>
        <v>34.6</v>
      </c>
      <c r="AA11" s="237">
        <f>IF(ngay23!O12&lt;&gt;"",ngay23!O12,"")</f>
        <v>34.799999999999997</v>
      </c>
      <c r="AB11" s="237">
        <f>IF(ngay24!O12&lt;&gt;"",ngay24!O12,"")</f>
        <v>35.5</v>
      </c>
      <c r="AC11" s="237">
        <f>IF(ngay25!O12&lt;&gt;"",ngay25!O12,"")</f>
        <v>34.700000000000003</v>
      </c>
      <c r="AD11" s="237">
        <f>IF(ngay26!O12&lt;&gt;"",ngay26!O12,"")</f>
        <v>37.5</v>
      </c>
      <c r="AE11" s="237">
        <f>IF(ngay27!O12&lt;&gt;"",ngay27!O12,"")</f>
        <v>37.4</v>
      </c>
      <c r="AF11" s="237">
        <f>IF(ngay28!O12&lt;&gt;"",ngay28!O12,"")</f>
        <v>35.6</v>
      </c>
      <c r="AG11" s="237">
        <f>IF(ngay29!O12&lt;&gt;"",ngay29!O12,"")</f>
        <v>34</v>
      </c>
      <c r="AH11" s="237">
        <f>IF(ngay30!O12&lt;&gt;"",ngay30!O12,"")</f>
        <v>33.5</v>
      </c>
      <c r="AI11" s="237">
        <f>IF(ngay31!O12&lt;&gt;"",ngay31!O12,"")</f>
        <v>35.200000000000003</v>
      </c>
      <c r="AJ11" s="291">
        <f t="shared" si="0"/>
        <v>36.093548387096774</v>
      </c>
      <c r="AK11" s="292">
        <f t="shared" si="1"/>
        <v>39.1</v>
      </c>
      <c r="AL11" s="293">
        <f>IF(COUNT(E11:AI11)=0,"",INDEX(E2:AI11,1,MATCH(MAX(E11:AI11),E11:AI11,0)))</f>
        <v>6</v>
      </c>
      <c r="AM11" s="292"/>
      <c r="AN11" s="294"/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IF(ngay1!O13&lt;&gt;"",ngay1!O13,"")</f>
        <v>37.799999999999997</v>
      </c>
      <c r="F12" s="243">
        <f>IF(ngay2!O13&lt;&gt;"",ngay2!O13,"")</f>
        <v>38</v>
      </c>
      <c r="G12" s="276">
        <f>IF(ngay3!O13&lt;&gt;"",ngay3!O13,"")</f>
        <v>38</v>
      </c>
      <c r="H12" s="276">
        <f>IF(ngay4!O13&lt;&gt;"",ngay4!O13,"")</f>
        <v>37.1</v>
      </c>
      <c r="I12" s="276">
        <f>IF(ngay5!O13&lt;&gt;"",ngay5!O13,"")</f>
        <v>38</v>
      </c>
      <c r="J12" s="243">
        <f>IF(ngay6!O13&lt;&gt;"",ngay6!O13,"")</f>
        <v>38.700000000000003</v>
      </c>
      <c r="K12" s="243">
        <f>IF(ngay7!O13&lt;&gt;"",ngay7!O13,"")</f>
        <v>40</v>
      </c>
      <c r="L12" s="243">
        <f>IF(ngay8!O13&lt;&gt;"",ngay8!O13,"")</f>
        <v>40.299999999999997</v>
      </c>
      <c r="M12" s="243">
        <f>IF(ngay9!O13&lt;&gt;"",ngay9!O13,"")</f>
        <v>39.1</v>
      </c>
      <c r="N12" s="243">
        <f>IF(ngay10!O13&lt;&gt;"",ngay10!O13,"")</f>
        <v>38.1</v>
      </c>
      <c r="O12" s="276">
        <f>IF(ngay11!O13&lt;&gt;"",ngay11!O13,"")</f>
        <v>38</v>
      </c>
      <c r="P12" s="243">
        <f>IF(ngay12!O13&lt;&gt;"",ngay12!O13,"")</f>
        <v>38.4</v>
      </c>
      <c r="Q12" s="243">
        <f>IF(ngay13!O13&lt;&gt;"",ngay13!O13,"")</f>
        <v>38.1</v>
      </c>
      <c r="R12" s="243">
        <f>IF(ngay14!O13&lt;&gt;"",ngay14!O13,"")</f>
        <v>37.299999999999997</v>
      </c>
      <c r="S12" s="243">
        <f>IF(ngay15!O13&lt;&gt;"",ngay15!O13,"")</f>
        <v>39</v>
      </c>
      <c r="T12" s="243">
        <f>IF(ngay16!O13&lt;&gt;"",ngay16!O13,"")</f>
        <v>36.200000000000003</v>
      </c>
      <c r="U12" s="243">
        <f>IF(ngay17!O13&lt;&gt;"",ngay17!O13,"")</f>
        <v>36.299999999999997</v>
      </c>
      <c r="V12" s="243">
        <f>IF(ngay18!O13&lt;&gt;"",ngay18!O13,"")</f>
        <v>39</v>
      </c>
      <c r="W12" s="243">
        <f>IF(ngay19!O13&lt;&gt;"",ngay19!O13,"")</f>
        <v>33.4</v>
      </c>
      <c r="X12" s="243">
        <f>IF(ngay20!O13&lt;&gt;"",ngay20!O13,"")</f>
        <v>33</v>
      </c>
      <c r="Y12" s="243">
        <f>IF(ngay21!O13&lt;&gt;"",ngay21!O13,"")</f>
        <v>29</v>
      </c>
      <c r="Z12" s="243">
        <f>IF(ngay22!O13&lt;&gt;"",ngay22!O13,"")</f>
        <v>35.200000000000003</v>
      </c>
      <c r="AA12" s="243">
        <f>IF(ngay23!O13&lt;&gt;"",ngay23!O13,"")</f>
        <v>36.299999999999997</v>
      </c>
      <c r="AB12" s="243">
        <f>IF(ngay24!O13&lt;&gt;"",ngay24!O13,"")</f>
        <v>36.5</v>
      </c>
      <c r="AC12" s="243">
        <f>IF(ngay25!O13&lt;&gt;"",ngay25!O13,"")</f>
        <v>36.5</v>
      </c>
      <c r="AD12" s="243">
        <f>IF(ngay26!O13&lt;&gt;"",ngay26!O13,"")</f>
        <v>39.799999999999997</v>
      </c>
      <c r="AE12" s="243">
        <f>IF(ngay27!O13&lt;&gt;"",ngay27!O13,"")</f>
        <v>40</v>
      </c>
      <c r="AF12" s="243">
        <f>IF(ngay28!O13&lt;&gt;"",ngay28!O13,"")</f>
        <v>38</v>
      </c>
      <c r="AG12" s="243">
        <f>IF(ngay29!O13&lt;&gt;"",ngay29!O13,"")</f>
        <v>34.5</v>
      </c>
      <c r="AH12" s="243">
        <f>IF(ngay30!O13&lt;&gt;"",ngay30!O13,"")</f>
        <v>32.5</v>
      </c>
      <c r="AI12" s="243">
        <f>IF(ngay31!O13&lt;&gt;"",ngay31!O13,"")</f>
        <v>34.4</v>
      </c>
      <c r="AJ12" s="280">
        <f t="shared" si="0"/>
        <v>36.983870967741936</v>
      </c>
      <c r="AK12" s="281">
        <f t="shared" si="1"/>
        <v>40.299999999999997</v>
      </c>
      <c r="AL12" s="282">
        <f>IF(COUNT(E12:AI12)=0,"",INDEX(E2:AI12,1,MATCH(MAX(E12:AI12),E12:AI12,0)))</f>
        <v>8</v>
      </c>
      <c r="AM12" s="281"/>
      <c r="AN12" s="283"/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IF(ngay1!O14&lt;&gt;"",ngay1!O14,"")</f>
        <v>38.200000000000003</v>
      </c>
      <c r="F13" s="243">
        <f>IF(ngay2!O14&lt;&gt;"",ngay2!O14,"")</f>
        <v>37.9</v>
      </c>
      <c r="G13" s="276">
        <f>IF(ngay3!O14&lt;&gt;"",ngay3!O14,"")</f>
        <v>37.6</v>
      </c>
      <c r="H13" s="276">
        <f>IF(ngay4!O14&lt;&gt;"",ngay4!O14,"")</f>
        <v>37.6</v>
      </c>
      <c r="I13" s="276">
        <f>IF(ngay5!O14&lt;&gt;"",ngay5!O14,"")</f>
        <v>38.4</v>
      </c>
      <c r="J13" s="243">
        <f>IF(ngay6!O14&lt;&gt;"",ngay6!O14,"")</f>
        <v>38.700000000000003</v>
      </c>
      <c r="K13" s="243">
        <f>IF(ngay7!O14&lt;&gt;"",ngay7!O14,"")</f>
        <v>40.5</v>
      </c>
      <c r="L13" s="243">
        <f>IF(ngay8!O14&lt;&gt;"",ngay8!O14,"")</f>
        <v>39.4</v>
      </c>
      <c r="M13" s="243">
        <f>IF(ngay9!O14&lt;&gt;"",ngay9!O14,"")</f>
        <v>38.299999999999997</v>
      </c>
      <c r="N13" s="243">
        <f>IF(ngay10!O14&lt;&gt;"",ngay10!O14,"")</f>
        <v>36.799999999999997</v>
      </c>
      <c r="O13" s="276">
        <f>IF(ngay11!O14&lt;&gt;"",ngay11!O14,"")</f>
        <v>38.200000000000003</v>
      </c>
      <c r="P13" s="243">
        <f>IF(ngay12!O14&lt;&gt;"",ngay12!O14,"")</f>
        <v>38.4</v>
      </c>
      <c r="Q13" s="243">
        <f>IF(ngay13!O14&lt;&gt;"",ngay13!O14,"")</f>
        <v>38.799999999999997</v>
      </c>
      <c r="R13" s="243">
        <f>IF(ngay14!O14&lt;&gt;"",ngay14!O14,"")</f>
        <v>37</v>
      </c>
      <c r="S13" s="243">
        <f>IF(ngay15!O14&lt;&gt;"",ngay15!O14,"")</f>
        <v>36.299999999999997</v>
      </c>
      <c r="T13" s="243">
        <f>IF(ngay16!O14&lt;&gt;"",ngay16!O14,"")</f>
        <v>33.299999999999997</v>
      </c>
      <c r="U13" s="243">
        <f>IF(ngay17!O14&lt;&gt;"",ngay17!O14,"")</f>
        <v>34.6</v>
      </c>
      <c r="V13" s="243">
        <f>IF(ngay18!O14&lt;&gt;"",ngay18!O14,"")</f>
        <v>35.700000000000003</v>
      </c>
      <c r="W13" s="243">
        <f>IF(ngay19!O14&lt;&gt;"",ngay19!O14,"")</f>
        <v>32.4</v>
      </c>
      <c r="X13" s="243">
        <f>IF(ngay20!O14&lt;&gt;"",ngay20!O14,"")</f>
        <v>31.5</v>
      </c>
      <c r="Y13" s="243">
        <f>IF(ngay21!O14&lt;&gt;"",ngay21!O14,"")</f>
        <v>31</v>
      </c>
      <c r="Z13" s="243">
        <f>IF(ngay22!O14&lt;&gt;"",ngay22!O14,"")</f>
        <v>33.6</v>
      </c>
      <c r="AA13" s="243">
        <f>IF(ngay23!O14&lt;&gt;"",ngay23!O14,"")</f>
        <v>34.4</v>
      </c>
      <c r="AB13" s="243">
        <f>IF(ngay24!O14&lt;&gt;"",ngay24!O14,"")</f>
        <v>34.299999999999997</v>
      </c>
      <c r="AC13" s="243">
        <f>IF(ngay25!O14&lt;&gt;"",ngay25!O14,"")</f>
        <v>34.799999999999997</v>
      </c>
      <c r="AD13" s="243">
        <f>IF(ngay26!O14&lt;&gt;"",ngay26!O14,"")</f>
        <v>36.5</v>
      </c>
      <c r="AE13" s="243">
        <f>IF(ngay27!O14&lt;&gt;"",ngay27!O14,"")</f>
        <v>38.200000000000003</v>
      </c>
      <c r="AF13" s="243">
        <f>IF(ngay28!O14&lt;&gt;"",ngay28!O14,"")</f>
        <v>35.299999999999997</v>
      </c>
      <c r="AG13" s="243">
        <f>IF(ngay29!O14&lt;&gt;"",ngay29!O14,"")</f>
        <v>32.9</v>
      </c>
      <c r="AH13" s="243">
        <f>IF(ngay30!O14&lt;&gt;"",ngay30!O14,"")</f>
        <v>33</v>
      </c>
      <c r="AI13" s="243">
        <f>IF(ngay31!O14&lt;&gt;"",ngay31!O14,"")</f>
        <v>34.299999999999997</v>
      </c>
      <c r="AJ13" s="280">
        <f t="shared" ref="AJ13:AJ24" si="4">IF(COUNT(E13:AI13)=0,"",AVERAGE(E13:AI13))</f>
        <v>36.061290322580639</v>
      </c>
      <c r="AK13" s="281">
        <f t="shared" ref="AK13:AK24" si="5">IF(COUNT(E13:AI13)=0,"",MAX(E13:AI13))</f>
        <v>40.5</v>
      </c>
      <c r="AL13" s="282">
        <f>IF(COUNT(E13:AI13)=0,"",INDEX(E2:AI13,1,MATCH(MAX(E13:AI13),E13:AI13,0)))</f>
        <v>7</v>
      </c>
      <c r="AM13" s="281"/>
      <c r="AN13" s="283"/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IF(ngay1!O15&lt;&gt;"",ngay1!O15,"")</f>
        <v>38.200000000000003</v>
      </c>
      <c r="F14" s="243">
        <f>IF(ngay2!O15&lt;&gt;"",ngay2!O15,"")</f>
        <v>39</v>
      </c>
      <c r="G14" s="276">
        <f>IF(ngay3!O15&lt;&gt;"",ngay3!O15,"")</f>
        <v>38.5</v>
      </c>
      <c r="H14" s="276">
        <f>IF(ngay4!O15&lt;&gt;"",ngay4!O15,"")</f>
        <v>38.200000000000003</v>
      </c>
      <c r="I14" s="276">
        <f>IF(ngay5!O15&lt;&gt;"",ngay5!O15,"")</f>
        <v>37.4</v>
      </c>
      <c r="J14" s="243">
        <f>IF(ngay6!O15&lt;&gt;"",ngay6!O15,"")</f>
        <v>38.299999999999997</v>
      </c>
      <c r="K14" s="243">
        <f>IF(ngay7!O15&lt;&gt;"",ngay7!O15,"")</f>
        <v>40</v>
      </c>
      <c r="L14" s="243">
        <f>IF(ngay8!O15&lt;&gt;"",ngay8!O15,"")</f>
        <v>38.9</v>
      </c>
      <c r="M14" s="243">
        <f>IF(ngay9!O15&lt;&gt;"",ngay9!O15,"")</f>
        <v>37.200000000000003</v>
      </c>
      <c r="N14" s="243">
        <f>IF(ngay10!O15&lt;&gt;"",ngay10!O15,"")</f>
        <v>36.4</v>
      </c>
      <c r="O14" s="276">
        <f>IF(ngay11!O15&lt;&gt;"",ngay11!O15,"")</f>
        <v>37.5</v>
      </c>
      <c r="P14" s="243">
        <f>IF(ngay12!O15&lt;&gt;"",ngay12!O15,"")</f>
        <v>38.4</v>
      </c>
      <c r="Q14" s="243">
        <f>IF(ngay13!O15&lt;&gt;"",ngay13!O15,"")</f>
        <v>39.299999999999997</v>
      </c>
      <c r="R14" s="243">
        <f>IF(ngay14!O15&lt;&gt;"",ngay14!O15,"")</f>
        <v>38.299999999999997</v>
      </c>
      <c r="S14" s="243">
        <f>IF(ngay15!O15&lt;&gt;"",ngay15!O15,"")</f>
        <v>36.299999999999997</v>
      </c>
      <c r="T14" s="243">
        <f>IF(ngay16!O15&lt;&gt;"",ngay16!O15,"")</f>
        <v>32.299999999999997</v>
      </c>
      <c r="U14" s="243">
        <f>IF(ngay17!O15&lt;&gt;"",ngay17!O15,"")</f>
        <v>35.299999999999997</v>
      </c>
      <c r="V14" s="243">
        <f>IF(ngay18!O15&lt;&gt;"",ngay18!O15,"")</f>
        <v>36.700000000000003</v>
      </c>
      <c r="W14" s="243">
        <f>IF(ngay19!O15&lt;&gt;"",ngay19!O15,"")</f>
        <v>32.6</v>
      </c>
      <c r="X14" s="243">
        <f>IF(ngay20!O15&lt;&gt;"",ngay20!O15,"")</f>
        <v>30.3</v>
      </c>
      <c r="Y14" s="243">
        <f>IF(ngay21!O15&lt;&gt;"",ngay21!O15,"")</f>
        <v>30.3</v>
      </c>
      <c r="Z14" s="243">
        <f>IF(ngay22!O15&lt;&gt;"",ngay22!O15,"")</f>
        <v>32.9</v>
      </c>
      <c r="AA14" s="243">
        <f>IF(ngay23!O15&lt;&gt;"",ngay23!O15,"")</f>
        <v>34.299999999999997</v>
      </c>
      <c r="AB14" s="243">
        <f>IF(ngay24!O15&lt;&gt;"",ngay24!O15,"")</f>
        <v>34.200000000000003</v>
      </c>
      <c r="AC14" s="243">
        <f>IF(ngay25!O15&lt;&gt;"",ngay25!O15,"")</f>
        <v>35.299999999999997</v>
      </c>
      <c r="AD14" s="243">
        <f>IF(ngay26!O15&lt;&gt;"",ngay26!O15,"")</f>
        <v>37.299999999999997</v>
      </c>
      <c r="AE14" s="243">
        <f>IF(ngay27!O15&lt;&gt;"",ngay27!O15,"")</f>
        <v>38.299999999999997</v>
      </c>
      <c r="AF14" s="243">
        <f>IF(ngay28!O15&lt;&gt;"",ngay28!O15,"")</f>
        <v>35</v>
      </c>
      <c r="AG14" s="243">
        <f>IF(ngay29!O15&lt;&gt;"",ngay29!O15,"")</f>
        <v>33.200000000000003</v>
      </c>
      <c r="AH14" s="243">
        <f>IF(ngay30!O15&lt;&gt;"",ngay30!O15,"")</f>
        <v>34.1</v>
      </c>
      <c r="AI14" s="243">
        <f>IF(ngay31!O15&lt;&gt;"",ngay31!O15,"")</f>
        <v>35.299999999999997</v>
      </c>
      <c r="AJ14" s="280">
        <f t="shared" si="4"/>
        <v>36.106451612903207</v>
      </c>
      <c r="AK14" s="281">
        <f t="shared" si="5"/>
        <v>40</v>
      </c>
      <c r="AL14" s="282">
        <f>IF(COUNT(E14:AI14)=0,"",INDEX(E2:AI14,1,MATCH(MAX(E14:AI14),E14:AI14,0)))</f>
        <v>7</v>
      </c>
      <c r="AM14" s="281"/>
      <c r="AN14" s="283"/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IF(ngay1!O16&lt;&gt;"",ngay1!O16,"")</f>
        <v>38</v>
      </c>
      <c r="F15" s="243">
        <f>IF(ngay2!O16&lt;&gt;"",ngay2!O16,"")</f>
        <v>38.5</v>
      </c>
      <c r="G15" s="276">
        <f>IF(ngay3!O16&lt;&gt;"",ngay3!O16,"")</f>
        <v>37.4</v>
      </c>
      <c r="H15" s="276">
        <f>IF(ngay4!O16&lt;&gt;"",ngay4!O16,"")</f>
        <v>37.299999999999997</v>
      </c>
      <c r="I15" s="276">
        <f>IF(ngay5!O16&lt;&gt;"",ngay5!O16,"")</f>
        <v>38.299999999999997</v>
      </c>
      <c r="J15" s="243">
        <f>IF(ngay6!O16&lt;&gt;"",ngay6!O16,"")</f>
        <v>40.1</v>
      </c>
      <c r="K15" s="243">
        <f>IF(ngay7!O16&lt;&gt;"",ngay7!O16,"")</f>
        <v>40.9</v>
      </c>
      <c r="L15" s="243">
        <f>IF(ngay8!O16&lt;&gt;"",ngay8!O16,"")</f>
        <v>40.799999999999997</v>
      </c>
      <c r="M15" s="243">
        <f>IF(ngay9!O16&lt;&gt;"",ngay9!O16,"")</f>
        <v>39.299999999999997</v>
      </c>
      <c r="N15" s="243">
        <f>IF(ngay10!O16&lt;&gt;"",ngay10!O16,"")</f>
        <v>39.5</v>
      </c>
      <c r="O15" s="276">
        <f>IF(ngay11!O16&lt;&gt;"",ngay11!O16,"")</f>
        <v>38.9</v>
      </c>
      <c r="P15" s="243">
        <f>IF(ngay12!O16&lt;&gt;"",ngay12!O16,"")</f>
        <v>39</v>
      </c>
      <c r="Q15" s="243">
        <f>IF(ngay13!O16&lt;&gt;"",ngay13!O16,"")</f>
        <v>39.6</v>
      </c>
      <c r="R15" s="243">
        <f>IF(ngay14!O16&lt;&gt;"",ngay14!O16,"")</f>
        <v>39.200000000000003</v>
      </c>
      <c r="S15" s="243">
        <f>IF(ngay15!O16&lt;&gt;"",ngay15!O16,"")</f>
        <v>38</v>
      </c>
      <c r="T15" s="243">
        <f>IF(ngay16!O16&lt;&gt;"",ngay16!O16,"")</f>
        <v>34.799999999999997</v>
      </c>
      <c r="U15" s="243">
        <f>IF(ngay17!O16&lt;&gt;"",ngay17!O16,"")</f>
        <v>35.1</v>
      </c>
      <c r="V15" s="243">
        <f>IF(ngay18!O16&lt;&gt;"",ngay18!O16,"")</f>
        <v>38.9</v>
      </c>
      <c r="W15" s="243">
        <f>IF(ngay19!O16&lt;&gt;"",ngay19!O16,"")</f>
        <v>33.4</v>
      </c>
      <c r="X15" s="243">
        <f>IF(ngay20!O16&lt;&gt;"",ngay20!O16,"")</f>
        <v>31.4</v>
      </c>
      <c r="Y15" s="243">
        <f>IF(ngay21!O16&lt;&gt;"",ngay21!O16,"")</f>
        <v>29.3</v>
      </c>
      <c r="Z15" s="243">
        <f>IF(ngay22!O16&lt;&gt;"",ngay22!O16,"")</f>
        <v>34.799999999999997</v>
      </c>
      <c r="AA15" s="243">
        <f>IF(ngay23!O16&lt;&gt;"",ngay23!O16,"")</f>
        <v>35.1</v>
      </c>
      <c r="AB15" s="243">
        <f>IF(ngay24!O16&lt;&gt;"",ngay24!O16,"")</f>
        <v>36.200000000000003</v>
      </c>
      <c r="AC15" s="243">
        <f>IF(ngay25!O16&lt;&gt;"",ngay25!O16,"")</f>
        <v>35.5</v>
      </c>
      <c r="AD15" s="243">
        <f>IF(ngay26!O16&lt;&gt;"",ngay26!O16,"")</f>
        <v>39.200000000000003</v>
      </c>
      <c r="AE15" s="243">
        <f>IF(ngay27!O16&lt;&gt;"",ngay27!O16,"")</f>
        <v>40.200000000000003</v>
      </c>
      <c r="AF15" s="243">
        <f>IF(ngay28!O16&lt;&gt;"",ngay28!O16,"")</f>
        <v>38.1</v>
      </c>
      <c r="AG15" s="243">
        <f>IF(ngay29!O16&lt;&gt;"",ngay29!O16,"")</f>
        <v>33.299999999999997</v>
      </c>
      <c r="AH15" s="243">
        <f>IF(ngay30!O16&lt;&gt;"",ngay30!O16,"")</f>
        <v>35.9</v>
      </c>
      <c r="AI15" s="243">
        <f>IF(ngay31!O16&lt;&gt;"",ngay31!O16,"")</f>
        <v>34.5</v>
      </c>
      <c r="AJ15" s="280">
        <f t="shared" si="4"/>
        <v>37.112903225806448</v>
      </c>
      <c r="AK15" s="281">
        <f t="shared" si="5"/>
        <v>40.9</v>
      </c>
      <c r="AL15" s="282">
        <f>IF(COUNT(E15:AI15)=0,"",INDEX(E2:AI15,1,MATCH(MAX(E15:AI15),E15:AI15,0)))</f>
        <v>7</v>
      </c>
      <c r="AM15" s="281"/>
      <c r="AN15" s="283"/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IF(ngay1!O17&lt;&gt;"",ngay1!O17,"")</f>
        <v>38.1</v>
      </c>
      <c r="F16" s="243">
        <f>IF(ngay2!O17&lt;&gt;"",ngay2!O17,"")</f>
        <v>37.200000000000003</v>
      </c>
      <c r="G16" s="276">
        <f>IF(ngay3!O17&lt;&gt;"",ngay3!O17,"")</f>
        <v>37.4</v>
      </c>
      <c r="H16" s="276">
        <f>IF(ngay4!O17&lt;&gt;"",ngay4!O17,"")</f>
        <v>37</v>
      </c>
      <c r="I16" s="276">
        <f>IF(ngay5!O17&lt;&gt;"",ngay5!O17,"")</f>
        <v>35</v>
      </c>
      <c r="J16" s="243">
        <f>IF(ngay6!O17&lt;&gt;"",ngay6!O17,"")</f>
        <v>36.200000000000003</v>
      </c>
      <c r="K16" s="243">
        <f>IF(ngay7!O17&lt;&gt;"",ngay7!O17,"")</f>
        <v>36.1</v>
      </c>
      <c r="L16" s="243">
        <f>IF(ngay8!O17&lt;&gt;"",ngay8!O17,"")</f>
        <v>35.200000000000003</v>
      </c>
      <c r="M16" s="243">
        <f>IF(ngay9!O17&lt;&gt;"",ngay9!O17,"")</f>
        <v>35.4</v>
      </c>
      <c r="N16" s="243">
        <f>IF(ngay10!O17&lt;&gt;"",ngay10!O17,"")</f>
        <v>35.5</v>
      </c>
      <c r="O16" s="276">
        <f>IF(ngay11!O17&lt;&gt;"",ngay11!O17,"")</f>
        <v>36.200000000000003</v>
      </c>
      <c r="P16" s="243">
        <f>IF(ngay12!O17&lt;&gt;"",ngay12!O17,"")</f>
        <v>37.799999999999997</v>
      </c>
      <c r="Q16" s="243">
        <f>IF(ngay13!O17&lt;&gt;"",ngay13!O17,"")</f>
        <v>39.700000000000003</v>
      </c>
      <c r="R16" s="243">
        <f>IF(ngay14!O17&lt;&gt;"",ngay14!O17,"")</f>
        <v>39</v>
      </c>
      <c r="S16" s="243">
        <f>IF(ngay15!O17&lt;&gt;"",ngay15!O17,"")</f>
        <v>36</v>
      </c>
      <c r="T16" s="243">
        <f>IF(ngay16!O17&lt;&gt;"",ngay16!O17,"")</f>
        <v>34.799999999999997</v>
      </c>
      <c r="U16" s="243">
        <f>IF(ngay17!O17&lt;&gt;"",ngay17!O17,"")</f>
        <v>36.4</v>
      </c>
      <c r="V16" s="243">
        <f>IF(ngay18!O17&lt;&gt;"",ngay18!O17,"")</f>
        <v>36.4</v>
      </c>
      <c r="W16" s="243">
        <f>IF(ngay19!O17&lt;&gt;"",ngay19!O17,"")</f>
        <v>33.1</v>
      </c>
      <c r="X16" s="243">
        <f>IF(ngay20!O17&lt;&gt;"",ngay20!O17,"")</f>
        <v>30.9</v>
      </c>
      <c r="Y16" s="243">
        <f>IF(ngay21!O17&lt;&gt;"",ngay21!O17,"")</f>
        <v>30.1</v>
      </c>
      <c r="Z16" s="243">
        <f>IF(ngay22!O17&lt;&gt;"",ngay22!O17,"")</f>
        <v>32.6</v>
      </c>
      <c r="AA16" s="243">
        <f>IF(ngay23!O17&lt;&gt;"",ngay23!O17,"")</f>
        <v>33.799999999999997</v>
      </c>
      <c r="AB16" s="243">
        <f>IF(ngay24!O17&lt;&gt;"",ngay24!O17,"")</f>
        <v>33.299999999999997</v>
      </c>
      <c r="AC16" s="243">
        <f>IF(ngay25!O17&lt;&gt;"",ngay25!O17,"")</f>
        <v>34.1</v>
      </c>
      <c r="AD16" s="243">
        <f>IF(ngay26!O17&lt;&gt;"",ngay26!O17,"")</f>
        <v>35.299999999999997</v>
      </c>
      <c r="AE16" s="243">
        <f>IF(ngay27!O17&lt;&gt;"",ngay27!O17,"")</f>
        <v>37.799999999999997</v>
      </c>
      <c r="AF16" s="243">
        <f>IF(ngay28!O17&lt;&gt;"",ngay28!O17,"")</f>
        <v>36.1</v>
      </c>
      <c r="AG16" s="243">
        <f>IF(ngay29!O17&lt;&gt;"",ngay29!O17,"")</f>
        <v>32.200000000000003</v>
      </c>
      <c r="AH16" s="243">
        <f>IF(ngay30!O17&lt;&gt;"",ngay30!O17,"")</f>
        <v>35</v>
      </c>
      <c r="AI16" s="243">
        <f>IF(ngay31!O17&lt;&gt;"",ngay31!O17,"")</f>
        <v>35.6</v>
      </c>
      <c r="AJ16" s="280">
        <f t="shared" si="4"/>
        <v>35.461290322580638</v>
      </c>
      <c r="AK16" s="281">
        <f t="shared" si="5"/>
        <v>39.700000000000003</v>
      </c>
      <c r="AL16" s="282">
        <f>IF(COUNT(E16:AI16)=0,"",INDEX(E2:AI16,1,MATCH(MAX(E16:AI16),E16:AI16,0)))</f>
        <v>13</v>
      </c>
      <c r="AM16" s="281"/>
      <c r="AN16" s="283"/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IF(ngay1!O18&lt;&gt;"",ngay1!O18,"")</f>
        <v>39.200000000000003</v>
      </c>
      <c r="F17" s="243">
        <f>IF(ngay2!O18&lt;&gt;"",ngay2!O18,"")</f>
        <v>39.200000000000003</v>
      </c>
      <c r="G17" s="276">
        <f>IF(ngay3!O18&lt;&gt;"",ngay3!O18,"")</f>
        <v>38.299999999999997</v>
      </c>
      <c r="H17" s="276">
        <f>IF(ngay4!O18&lt;&gt;"",ngay4!O18,"")</f>
        <v>38.5</v>
      </c>
      <c r="I17" s="276">
        <f>IF(ngay5!O18&lt;&gt;"",ngay5!O18,"")</f>
        <v>37</v>
      </c>
      <c r="J17" s="243">
        <f>IF(ngay6!O18&lt;&gt;"",ngay6!O18,"")</f>
        <v>37.9</v>
      </c>
      <c r="K17" s="243">
        <f>IF(ngay7!O18&lt;&gt;"",ngay7!O18,"")</f>
        <v>39.200000000000003</v>
      </c>
      <c r="L17" s="243">
        <f>IF(ngay8!O18&lt;&gt;"",ngay8!O18,"")</f>
        <v>39</v>
      </c>
      <c r="M17" s="243">
        <f>IF(ngay9!O18&lt;&gt;"",ngay9!O18,"")</f>
        <v>38.1</v>
      </c>
      <c r="N17" s="243">
        <f>IF(ngay10!O18&lt;&gt;"",ngay10!O18,"")</f>
        <v>36.1</v>
      </c>
      <c r="O17" s="276">
        <f>IF(ngay11!O18&lt;&gt;"",ngay11!O18,"")</f>
        <v>38</v>
      </c>
      <c r="P17" s="243">
        <f>IF(ngay12!O18&lt;&gt;"",ngay12!O18,"")</f>
        <v>40.1</v>
      </c>
      <c r="Q17" s="243">
        <f>IF(ngay13!O18&lt;&gt;"",ngay13!O18,"")</f>
        <v>40.200000000000003</v>
      </c>
      <c r="R17" s="243">
        <f>IF(ngay14!O18&lt;&gt;"",ngay14!O18,"")</f>
        <v>38.299999999999997</v>
      </c>
      <c r="S17" s="243">
        <f>IF(ngay15!O18&lt;&gt;"",ngay15!O18,"")</f>
        <v>37.6</v>
      </c>
      <c r="T17" s="243">
        <f>IF(ngay16!O18&lt;&gt;"",ngay16!O18,"")</f>
        <v>35</v>
      </c>
      <c r="U17" s="243">
        <f>IF(ngay17!O18&lt;&gt;"",ngay17!O18,"")</f>
        <v>35.4</v>
      </c>
      <c r="V17" s="243">
        <f>IF(ngay18!O18&lt;&gt;"",ngay18!O18,"")</f>
        <v>39</v>
      </c>
      <c r="W17" s="243">
        <f>IF(ngay19!O18&lt;&gt;"",ngay19!O18,"")</f>
        <v>34.1</v>
      </c>
      <c r="X17" s="243">
        <f>IF(ngay20!O18&lt;&gt;"",ngay20!O18,"")</f>
        <v>32</v>
      </c>
      <c r="Y17" s="243">
        <f>IF(ngay21!O18&lt;&gt;"",ngay21!O18,"")</f>
        <v>27.5</v>
      </c>
      <c r="Z17" s="243">
        <f>IF(ngay22!O18&lt;&gt;"",ngay22!O18,"")</f>
        <v>33.299999999999997</v>
      </c>
      <c r="AA17" s="243">
        <f>IF(ngay23!O18&lt;&gt;"",ngay23!O18,"")</f>
        <v>34.1</v>
      </c>
      <c r="AB17" s="243">
        <f>IF(ngay24!O18&lt;&gt;"",ngay24!O18,"")</f>
        <v>34.200000000000003</v>
      </c>
      <c r="AC17" s="243">
        <f>IF(ngay25!O18&lt;&gt;"",ngay25!O18,"")</f>
        <v>35</v>
      </c>
      <c r="AD17" s="243">
        <f>IF(ngay26!O18&lt;&gt;"",ngay26!O18,"")</f>
        <v>38.1</v>
      </c>
      <c r="AE17" s="243">
        <f>IF(ngay27!O18&lt;&gt;"",ngay27!O18,"")</f>
        <v>39.200000000000003</v>
      </c>
      <c r="AF17" s="243">
        <f>IF(ngay28!O18&lt;&gt;"",ngay28!O18,"")</f>
        <v>37.200000000000003</v>
      </c>
      <c r="AG17" s="243">
        <f>IF(ngay29!O18&lt;&gt;"",ngay29!O18,"")</f>
        <v>33.5</v>
      </c>
      <c r="AH17" s="243">
        <f>IF(ngay30!O18&lt;&gt;"",ngay30!O18,"")</f>
        <v>35.1</v>
      </c>
      <c r="AI17" s="243">
        <f>IF(ngay31!O18&lt;&gt;"",ngay31!O18,"")</f>
        <v>35.4</v>
      </c>
      <c r="AJ17" s="280">
        <f t="shared" si="4"/>
        <v>36.606451612903228</v>
      </c>
      <c r="AK17" s="281">
        <f t="shared" si="5"/>
        <v>40.200000000000003</v>
      </c>
      <c r="AL17" s="282">
        <f>IF(COUNT(E17:AI17)=0,"",INDEX(E2:AI17,1,MATCH(MAX(E17:AI17),E17:AI17,0)))</f>
        <v>13</v>
      </c>
      <c r="AM17" s="281"/>
      <c r="AN17" s="283"/>
    </row>
    <row r="18" spans="1:40">
      <c r="A18" s="28">
        <v>16</v>
      </c>
      <c r="B18" s="509"/>
      <c r="C18" s="40" t="s">
        <v>156</v>
      </c>
      <c r="D18" s="46" t="s">
        <v>103</v>
      </c>
      <c r="E18" s="228">
        <f>IF(ngay1!O19&lt;&gt;"",ngay1!O19,"")</f>
        <v>37</v>
      </c>
      <c r="F18" s="243">
        <f>IF(ngay2!O19&lt;&gt;"",ngay2!O19,"")</f>
        <v>37</v>
      </c>
      <c r="G18" s="276">
        <f>IF(ngay3!O19&lt;&gt;"",ngay3!O19,"")</f>
        <v>35.5</v>
      </c>
      <c r="H18" s="276">
        <f>IF(ngay4!O19&lt;&gt;"",ngay4!O19,"")</f>
        <v>36.299999999999997</v>
      </c>
      <c r="I18" s="276">
        <f>IF(ngay5!O19&lt;&gt;"",ngay5!O19,"")</f>
        <v>35</v>
      </c>
      <c r="J18" s="243">
        <f>IF(ngay6!O19&lt;&gt;"",ngay6!O19,"")</f>
        <v>36</v>
      </c>
      <c r="K18" s="243">
        <f>IF(ngay7!O19&lt;&gt;"",ngay7!O19,"")</f>
        <v>33.5</v>
      </c>
      <c r="L18" s="243">
        <f>IF(ngay8!O19&lt;&gt;"",ngay8!O19,"")</f>
        <v>32.299999999999997</v>
      </c>
      <c r="M18" s="243">
        <f>IF(ngay9!O19&lt;&gt;"",ngay9!O19,"")</f>
        <v>33.200000000000003</v>
      </c>
      <c r="N18" s="243">
        <f>IF(ngay10!O19&lt;&gt;"",ngay10!O19,"")</f>
        <v>33.200000000000003</v>
      </c>
      <c r="O18" s="276">
        <f>IF(ngay11!O19&lt;&gt;"",ngay11!O19,"")</f>
        <v>35.700000000000003</v>
      </c>
      <c r="P18" s="243">
        <f>IF(ngay12!O19&lt;&gt;"",ngay12!O19,"")</f>
        <v>36.299999999999997</v>
      </c>
      <c r="Q18" s="243">
        <f>IF(ngay13!O19&lt;&gt;"",ngay13!O19,"")</f>
        <v>38.799999999999997</v>
      </c>
      <c r="R18" s="243">
        <f>IF(ngay14!O19&lt;&gt;"",ngay14!O19,"")</f>
        <v>36.200000000000003</v>
      </c>
      <c r="S18" s="243">
        <f>IF(ngay15!O19&lt;&gt;"",ngay15!O19,"")</f>
        <v>33.200000000000003</v>
      </c>
      <c r="T18" s="243">
        <f>IF(ngay16!O19&lt;&gt;"",ngay16!O19,"")</f>
        <v>33.1</v>
      </c>
      <c r="U18" s="243">
        <f>IF(ngay17!O19&lt;&gt;"",ngay17!O19,"")</f>
        <v>33</v>
      </c>
      <c r="V18" s="243">
        <f>IF(ngay18!O19&lt;&gt;"",ngay18!O19,"")</f>
        <v>34.299999999999997</v>
      </c>
      <c r="W18" s="243">
        <f>IF(ngay19!O19&lt;&gt;"",ngay19!O19,"")</f>
        <v>33.200000000000003</v>
      </c>
      <c r="X18" s="243">
        <f>IF(ngay20!O19&lt;&gt;"",ngay20!O19,"")</f>
        <v>32.1</v>
      </c>
      <c r="Y18" s="243">
        <f>IF(ngay21!O19&lt;&gt;"",ngay21!O19,"")</f>
        <v>29.2</v>
      </c>
      <c r="Z18" s="243">
        <f>IF(ngay22!O19&lt;&gt;"",ngay22!O19,"")</f>
        <v>32.1</v>
      </c>
      <c r="AA18" s="243">
        <f>IF(ngay23!O19&lt;&gt;"",ngay23!O19,"")</f>
        <v>32.1</v>
      </c>
      <c r="AB18" s="243">
        <f>IF(ngay24!O19&lt;&gt;"",ngay24!O19,"")</f>
        <v>33</v>
      </c>
      <c r="AC18" s="243">
        <f>IF(ngay25!O19&lt;&gt;"",ngay25!O19,"")</f>
        <v>32.700000000000003</v>
      </c>
      <c r="AD18" s="243">
        <f>IF(ngay26!O19&lt;&gt;"",ngay26!O19,"")</f>
        <v>32.799999999999997</v>
      </c>
      <c r="AE18" s="243">
        <f>IF(ngay27!O19&lt;&gt;"",ngay27!O19,"")</f>
        <v>36</v>
      </c>
      <c r="AF18" s="243">
        <f>IF(ngay28!O19&lt;&gt;"",ngay28!O19,"")</f>
        <v>36</v>
      </c>
      <c r="AG18" s="243">
        <f>IF(ngay29!O19&lt;&gt;"",ngay29!O19,"")</f>
        <v>32.1</v>
      </c>
      <c r="AH18" s="243">
        <f>IF(ngay30!O19&lt;&gt;"",ngay30!O19,"")</f>
        <v>33.1</v>
      </c>
      <c r="AI18" s="243">
        <f>IF(ngay31!O19&lt;&gt;"",ngay31!O19,"")</f>
        <v>34</v>
      </c>
      <c r="AJ18" s="280">
        <f t="shared" si="4"/>
        <v>34.129032258064527</v>
      </c>
      <c r="AK18" s="281">
        <f t="shared" si="5"/>
        <v>38.799999999999997</v>
      </c>
      <c r="AL18" s="282">
        <f>IF(COUNT(E18:AI18)=0,"",INDEX(E2:AI18,1,MATCH(MAX(E18:AI18),E18:AI18,0)))</f>
        <v>13</v>
      </c>
      <c r="AM18" s="281"/>
      <c r="AN18" s="283"/>
    </row>
    <row r="19" spans="1:40">
      <c r="A19" s="39">
        <v>17</v>
      </c>
      <c r="B19" s="510"/>
      <c r="C19" s="32" t="s">
        <v>91</v>
      </c>
      <c r="D19" s="44" t="s">
        <v>118</v>
      </c>
      <c r="E19" s="240">
        <f>IF(ngay1!O20&lt;&gt;"",ngay1!O20,"")</f>
        <v>38.4</v>
      </c>
      <c r="F19" s="241">
        <f>IF(ngay2!O20&lt;&gt;"",ngay2!O20,"")</f>
        <v>38</v>
      </c>
      <c r="G19" s="278">
        <f>IF(ngay3!O20&lt;&gt;"",ngay3!O20,"")</f>
        <v>36.700000000000003</v>
      </c>
      <c r="H19" s="278">
        <f>IF(ngay4!O20&lt;&gt;"",ngay4!O20,"")</f>
        <v>36.700000000000003</v>
      </c>
      <c r="I19" s="278">
        <f>IF(ngay5!O20&lt;&gt;"",ngay5!O20,"")</f>
        <v>36.200000000000003</v>
      </c>
      <c r="J19" s="241">
        <f>IF(ngay6!O20&lt;&gt;"",ngay6!O20,"")</f>
        <v>39.299999999999997</v>
      </c>
      <c r="K19" s="241">
        <f>IF(ngay7!O20&lt;&gt;"",ngay7!O20,"")</f>
        <v>38</v>
      </c>
      <c r="L19" s="241">
        <f>IF(ngay8!O20&lt;&gt;"",ngay8!O20,"")</f>
        <v>37.200000000000003</v>
      </c>
      <c r="M19" s="241">
        <f>IF(ngay9!O20&lt;&gt;"",ngay9!O20,"")</f>
        <v>35.299999999999997</v>
      </c>
      <c r="N19" s="241">
        <f>IF(ngay10!O20&lt;&gt;"",ngay10!O20,"")</f>
        <v>36</v>
      </c>
      <c r="O19" s="278">
        <f>IF(ngay11!O20&lt;&gt;"",ngay11!O20,"")</f>
        <v>37.4</v>
      </c>
      <c r="P19" s="241">
        <f>IF(ngay12!O20&lt;&gt;"",ngay12!O20,"")</f>
        <v>39.1</v>
      </c>
      <c r="Q19" s="241">
        <f>IF(ngay13!O20&lt;&gt;"",ngay13!O20,"")</f>
        <v>39.200000000000003</v>
      </c>
      <c r="R19" s="241">
        <f>IF(ngay14!O20&lt;&gt;"",ngay14!O20,"")</f>
        <v>39</v>
      </c>
      <c r="S19" s="241">
        <f>IF(ngay15!O20&lt;&gt;"",ngay15!O20,"")</f>
        <v>36.700000000000003</v>
      </c>
      <c r="T19" s="241">
        <f>IF(ngay16!O20&lt;&gt;"",ngay16!O20,"")</f>
        <v>35</v>
      </c>
      <c r="U19" s="241">
        <f>IF(ngay17!O20&lt;&gt;"",ngay17!O20,"")</f>
        <v>34.200000000000003</v>
      </c>
      <c r="V19" s="241">
        <f>IF(ngay18!O20&lt;&gt;"",ngay18!O20,"")</f>
        <v>36.299999999999997</v>
      </c>
      <c r="W19" s="241">
        <f>IF(ngay19!O20&lt;&gt;"",ngay19!O20,"")</f>
        <v>32</v>
      </c>
      <c r="X19" s="241">
        <f>IF(ngay20!O20&lt;&gt;"",ngay20!O20,"")</f>
        <v>32.200000000000003</v>
      </c>
      <c r="Y19" s="241">
        <f>IF(ngay21!O20&lt;&gt;"",ngay21!O20,"")</f>
        <v>31.1</v>
      </c>
      <c r="Z19" s="241">
        <f>IF(ngay22!O20&lt;&gt;"",ngay22!O20,"")</f>
        <v>33</v>
      </c>
      <c r="AA19" s="241">
        <f>IF(ngay23!O20&lt;&gt;"",ngay23!O20,"")</f>
        <v>33</v>
      </c>
      <c r="AB19" s="241">
        <f>IF(ngay24!O20&lt;&gt;"",ngay24!O20,"")</f>
        <v>33.200000000000003</v>
      </c>
      <c r="AC19" s="241">
        <f>IF(ngay25!O20&lt;&gt;"",ngay25!O20,"")</f>
        <v>33.9</v>
      </c>
      <c r="AD19" s="241">
        <f>IF(ngay26!O20&lt;&gt;"",ngay26!O20,"")</f>
        <v>35.200000000000003</v>
      </c>
      <c r="AE19" s="241">
        <f>IF(ngay27!O20&lt;&gt;"",ngay27!O20,"")</f>
        <v>38.200000000000003</v>
      </c>
      <c r="AF19" s="241">
        <f>IF(ngay28!O20&lt;&gt;"",ngay28!O20,"")</f>
        <v>37.9</v>
      </c>
      <c r="AG19" s="241">
        <f>IF(ngay29!O20&lt;&gt;"",ngay29!O20,"")</f>
        <v>34.1</v>
      </c>
      <c r="AH19" s="241">
        <f>IF(ngay30!O20&lt;&gt;"",ngay30!O20,"")</f>
        <v>35</v>
      </c>
      <c r="AI19" s="241">
        <f>IF(ngay31!O20&lt;&gt;"",ngay31!O20,"")</f>
        <v>35</v>
      </c>
      <c r="AJ19" s="295">
        <f t="shared" si="4"/>
        <v>35.887096774193559</v>
      </c>
      <c r="AK19" s="296">
        <f t="shared" si="5"/>
        <v>39.299999999999997</v>
      </c>
      <c r="AL19" s="297">
        <f>IF(COUNT(E19:AI19)=0,"",INDEX(E2:AI19,1,MATCH(MAX(E19:AI19),E19:AI19,0)))</f>
        <v>6</v>
      </c>
      <c r="AM19" s="296"/>
      <c r="AN19" s="298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IF(ngay1!O21&lt;&gt;"",ngay1!O21,"")</f>
        <v>37</v>
      </c>
      <c r="F20" s="243">
        <f>IF(ngay2!O21&lt;&gt;"",ngay2!O21,"")</f>
        <v>36.799999999999997</v>
      </c>
      <c r="G20" s="276">
        <f>IF(ngay3!O21&lt;&gt;"",ngay3!O21,"")</f>
        <v>35.200000000000003</v>
      </c>
      <c r="H20" s="276">
        <f>IF(ngay4!O21&lt;&gt;"",ngay4!O21,"")</f>
        <v>35</v>
      </c>
      <c r="I20" s="276">
        <f>IF(ngay5!O21&lt;&gt;"",ngay5!O21,"")</f>
        <v>38.200000000000003</v>
      </c>
      <c r="J20" s="243">
        <f>IF(ngay6!O21&lt;&gt;"",ngay6!O21,"")</f>
        <v>39</v>
      </c>
      <c r="K20" s="243">
        <f>IF(ngay7!O21&lt;&gt;"",ngay7!O21,"")</f>
        <v>40.799999999999997</v>
      </c>
      <c r="L20" s="243">
        <f>IF(ngay8!O21&lt;&gt;"",ngay8!O21,"")</f>
        <v>40.200000000000003</v>
      </c>
      <c r="M20" s="243">
        <f>IF(ngay9!O21&lt;&gt;"",ngay9!O21,"")</f>
        <v>38.200000000000003</v>
      </c>
      <c r="N20" s="243">
        <f>IF(ngay10!O21&lt;&gt;"",ngay10!O21,"")</f>
        <v>37.6</v>
      </c>
      <c r="O20" s="276">
        <f>IF(ngay11!O21&lt;&gt;"",ngay11!O21,"")</f>
        <v>39.200000000000003</v>
      </c>
      <c r="P20" s="243">
        <f>IF(ngay12!O21&lt;&gt;"",ngay12!O21,"")</f>
        <v>39.200000000000003</v>
      </c>
      <c r="Q20" s="243">
        <f>IF(ngay13!O21&lt;&gt;"",ngay13!O21,"")</f>
        <v>39.200000000000003</v>
      </c>
      <c r="R20" s="243">
        <f>IF(ngay14!O21&lt;&gt;"",ngay14!O21,"")</f>
        <v>39.4</v>
      </c>
      <c r="S20" s="243">
        <f>IF(ngay15!O21&lt;&gt;"",ngay15!O21,"")</f>
        <v>35.200000000000003</v>
      </c>
      <c r="T20" s="243">
        <f>IF(ngay16!O21&lt;&gt;"",ngay16!O21,"")</f>
        <v>35.200000000000003</v>
      </c>
      <c r="U20" s="243">
        <f>IF(ngay17!O21&lt;&gt;"",ngay17!O21,"")</f>
        <v>35.1</v>
      </c>
      <c r="V20" s="243">
        <f>IF(ngay18!O21&lt;&gt;"",ngay18!O21,"")</f>
        <v>38</v>
      </c>
      <c r="W20" s="243">
        <f>IF(ngay19!O21&lt;&gt;"",ngay19!O21,"")</f>
        <v>34.700000000000003</v>
      </c>
      <c r="X20" s="243">
        <f>IF(ngay20!O21&lt;&gt;"",ngay20!O21,"")</f>
        <v>33.200000000000003</v>
      </c>
      <c r="Y20" s="243">
        <f>IF(ngay21!O21&lt;&gt;"",ngay21!O21,"")</f>
        <v>30.5</v>
      </c>
      <c r="Z20" s="243">
        <f>IF(ngay22!O21&lt;&gt;"",ngay22!O21,"")</f>
        <v>34.700000000000003</v>
      </c>
      <c r="AA20" s="243">
        <f>IF(ngay23!O21&lt;&gt;"",ngay23!O21,"")</f>
        <v>35.299999999999997</v>
      </c>
      <c r="AB20" s="243">
        <f>IF(ngay24!O21&lt;&gt;"",ngay24!O21,"")</f>
        <v>35.200000000000003</v>
      </c>
      <c r="AC20" s="243">
        <f>IF(ngay25!O21&lt;&gt;"",ngay25!O21,"")</f>
        <v>36.200000000000003</v>
      </c>
      <c r="AD20" s="243">
        <f>IF(ngay26!O21&lt;&gt;"",ngay26!O21,"")</f>
        <v>38</v>
      </c>
      <c r="AE20" s="243">
        <f>IF(ngay27!O21&lt;&gt;"",ngay27!O21,"")</f>
        <v>38.700000000000003</v>
      </c>
      <c r="AF20" s="243">
        <f>IF(ngay28!O21&lt;&gt;"",ngay28!O21,"")</f>
        <v>38.4</v>
      </c>
      <c r="AG20" s="243">
        <f>IF(ngay29!O21&lt;&gt;"",ngay29!O21,"")</f>
        <v>34.299999999999997</v>
      </c>
      <c r="AH20" s="243">
        <f>IF(ngay30!O21&lt;&gt;"",ngay30!O21,"")</f>
        <v>35.299999999999997</v>
      </c>
      <c r="AI20" s="243">
        <f>IF(ngay31!O21&lt;&gt;"",ngay31!O21,"")</f>
        <v>35.200000000000003</v>
      </c>
      <c r="AJ20" s="280">
        <f t="shared" si="4"/>
        <v>36.716129032258074</v>
      </c>
      <c r="AK20" s="281">
        <f t="shared" si="5"/>
        <v>40.799999999999997</v>
      </c>
      <c r="AL20" s="282">
        <f>IF(COUNT(E20:AI20)=0,"",INDEX(E2:AI20,1,MATCH(MAX(E20:AI20),E20:AI20,0)))</f>
        <v>7</v>
      </c>
      <c r="AM20" s="281"/>
      <c r="AN20" s="283"/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IF(ngay1!O22&lt;&gt;"",ngay1!O22,"")</f>
        <v>39.200000000000003</v>
      </c>
      <c r="F21" s="243">
        <f>IF(ngay2!O22&lt;&gt;"",ngay2!O22,"")</f>
        <v>37.4</v>
      </c>
      <c r="G21" s="276">
        <f>IF(ngay3!O22&lt;&gt;"",ngay3!O22,"")</f>
        <v>37.4</v>
      </c>
      <c r="H21" s="276">
        <f>IF(ngay4!O22&lt;&gt;"",ngay4!O22,"")</f>
        <v>35.799999999999997</v>
      </c>
      <c r="I21" s="276">
        <f>IF(ngay5!O22&lt;&gt;"",ngay5!O22,"")</f>
        <v>35</v>
      </c>
      <c r="J21" s="243">
        <f>IF(ngay6!O22&lt;&gt;"",ngay6!O22,"")</f>
        <v>37.799999999999997</v>
      </c>
      <c r="K21" s="243">
        <f>IF(ngay7!O22&lt;&gt;"",ngay7!O22,"")</f>
        <v>37</v>
      </c>
      <c r="L21" s="243">
        <f>IF(ngay8!O22&lt;&gt;"",ngay8!O22,"")</f>
        <v>37</v>
      </c>
      <c r="M21" s="243">
        <f>IF(ngay9!O22&lt;&gt;"",ngay9!O22,"")</f>
        <v>35.200000000000003</v>
      </c>
      <c r="N21" s="243">
        <f>IF(ngay10!O22&lt;&gt;"",ngay10!O22,"")</f>
        <v>35.799999999999997</v>
      </c>
      <c r="O21" s="276">
        <f>IF(ngay11!O22&lt;&gt;"",ngay11!O22,"")</f>
        <v>37.299999999999997</v>
      </c>
      <c r="P21" s="243">
        <f>IF(ngay12!O22&lt;&gt;"",ngay12!O22,"")</f>
        <v>38.700000000000003</v>
      </c>
      <c r="Q21" s="243">
        <f>IF(ngay13!O22&lt;&gt;"",ngay13!O22,"")</f>
        <v>39.9</v>
      </c>
      <c r="R21" s="243">
        <f>IF(ngay14!O22&lt;&gt;"",ngay14!O22,"")</f>
        <v>38.5</v>
      </c>
      <c r="S21" s="243">
        <f>IF(ngay15!O22&lt;&gt;"",ngay15!O22,"")</f>
        <v>36</v>
      </c>
      <c r="T21" s="243">
        <f>IF(ngay16!O22&lt;&gt;"",ngay16!O22,"")</f>
        <v>34.5</v>
      </c>
      <c r="U21" s="243">
        <f>IF(ngay17!O22&lt;&gt;"",ngay17!O22,"")</f>
        <v>32.9</v>
      </c>
      <c r="V21" s="243">
        <f>IF(ngay18!O22&lt;&gt;"",ngay18!O22,"")</f>
        <v>35.299999999999997</v>
      </c>
      <c r="W21" s="243">
        <f>IF(ngay19!O22&lt;&gt;"",ngay19!O22,"")</f>
        <v>34.299999999999997</v>
      </c>
      <c r="X21" s="243">
        <f>IF(ngay20!O22&lt;&gt;"",ngay20!O22,"")</f>
        <v>33</v>
      </c>
      <c r="Y21" s="243">
        <f>IF(ngay21!O22&lt;&gt;"",ngay21!O22,"")</f>
        <v>30.4</v>
      </c>
      <c r="Z21" s="243">
        <f>IF(ngay22!O22&lt;&gt;"",ngay22!O22,"")</f>
        <v>33.1</v>
      </c>
      <c r="AA21" s="243">
        <f>IF(ngay23!O22&lt;&gt;"",ngay23!O22,"")</f>
        <v>33.200000000000003</v>
      </c>
      <c r="AB21" s="243">
        <f>IF(ngay24!O22&lt;&gt;"",ngay24!O22,"")</f>
        <v>34.1</v>
      </c>
      <c r="AC21" s="243">
        <f>IF(ngay25!O22&lt;&gt;"",ngay25!O22,"")</f>
        <v>33.5</v>
      </c>
      <c r="AD21" s="243">
        <f>IF(ngay26!O22&lt;&gt;"",ngay26!O22,"")</f>
        <v>35</v>
      </c>
      <c r="AE21" s="243">
        <f>IF(ngay27!O22&lt;&gt;"",ngay27!O22,"")</f>
        <v>37.5</v>
      </c>
      <c r="AF21" s="243">
        <f>IF(ngay28!O22&lt;&gt;"",ngay28!O22,"")</f>
        <v>38.200000000000003</v>
      </c>
      <c r="AG21" s="243">
        <f>IF(ngay29!O22&lt;&gt;"",ngay29!O22,"")</f>
        <v>34.799999999999997</v>
      </c>
      <c r="AH21" s="243">
        <f>IF(ngay30!O22&lt;&gt;"",ngay30!O22,"")</f>
        <v>34.299999999999997</v>
      </c>
      <c r="AI21" s="243">
        <f>IF(ngay31!O22&lt;&gt;"",ngay31!O22,"")</f>
        <v>33</v>
      </c>
      <c r="AJ21" s="280">
        <f t="shared" si="4"/>
        <v>35.648387096774194</v>
      </c>
      <c r="AK21" s="281">
        <f t="shared" si="5"/>
        <v>39.9</v>
      </c>
      <c r="AL21" s="282">
        <f>IF(COUNT(E21:AI21)=0,"",INDEX(E2:AI21,1,MATCH(MAX(E21:AI21),E21:AI21,0)))</f>
        <v>13</v>
      </c>
      <c r="AM21" s="281"/>
      <c r="AN21" s="283"/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IF(ngay1!O23&lt;&gt;"",ngay1!O23,"")</f>
        <v>39.4</v>
      </c>
      <c r="F22" s="243">
        <f>IF(ngay2!O23&lt;&gt;"",ngay2!O23,"")</f>
        <v>38.6</v>
      </c>
      <c r="G22" s="276">
        <f>IF(ngay3!O23&lt;&gt;"",ngay3!O23,"")</f>
        <v>37.5</v>
      </c>
      <c r="H22" s="276">
        <f>IF(ngay4!O23&lt;&gt;"",ngay4!O23,"")</f>
        <v>37</v>
      </c>
      <c r="I22" s="276">
        <f>IF(ngay5!O23&lt;&gt;"",ngay5!O23,"")</f>
        <v>39</v>
      </c>
      <c r="J22" s="243">
        <f>IF(ngay6!O23&lt;&gt;"",ngay6!O23,"")</f>
        <v>39.6</v>
      </c>
      <c r="K22" s="243">
        <f>IF(ngay7!O23&lt;&gt;"",ngay7!O23,"")</f>
        <v>39.799999999999997</v>
      </c>
      <c r="L22" s="243">
        <f>IF(ngay8!O23&lt;&gt;"",ngay8!O23,"")</f>
        <v>40.299999999999997</v>
      </c>
      <c r="M22" s="243">
        <f>IF(ngay9!O23&lt;&gt;"",ngay9!O23,"")</f>
        <v>39</v>
      </c>
      <c r="N22" s="243">
        <f>IF(ngay10!O23&lt;&gt;"",ngay10!O23,"")</f>
        <v>38.799999999999997</v>
      </c>
      <c r="O22" s="276">
        <f>IF(ngay11!O23&lt;&gt;"",ngay11!O23,"")</f>
        <v>39.1</v>
      </c>
      <c r="P22" s="243">
        <f>IF(ngay12!O23&lt;&gt;"",ngay12!O23,"")</f>
        <v>39.799999999999997</v>
      </c>
      <c r="Q22" s="243">
        <f>IF(ngay13!O23&lt;&gt;"",ngay13!O23,"")</f>
        <v>39.9</v>
      </c>
      <c r="R22" s="243">
        <f>IF(ngay14!O23&lt;&gt;"",ngay14!O23,"")</f>
        <v>40.5</v>
      </c>
      <c r="S22" s="243">
        <f>IF(ngay15!O23&lt;&gt;"",ngay15!O23,"")</f>
        <v>37.799999999999997</v>
      </c>
      <c r="T22" s="243">
        <f>IF(ngay16!O23&lt;&gt;"",ngay16!O23,"")</f>
        <v>35.9</v>
      </c>
      <c r="U22" s="243">
        <f>IF(ngay17!O23&lt;&gt;"",ngay17!O23,"")</f>
        <v>33.700000000000003</v>
      </c>
      <c r="V22" s="243">
        <f>IF(ngay18!O23&lt;&gt;"",ngay18!O23,"")</f>
        <v>37.6</v>
      </c>
      <c r="W22" s="243">
        <f>IF(ngay19!O23&lt;&gt;"",ngay19!O23,"")</f>
        <v>35.700000000000003</v>
      </c>
      <c r="X22" s="243">
        <f>IF(ngay20!O23&lt;&gt;"",ngay20!O23,"")</f>
        <v>34.700000000000003</v>
      </c>
      <c r="Y22" s="243">
        <f>IF(ngay21!O23&lt;&gt;"",ngay21!O23,"")</f>
        <v>29.9</v>
      </c>
      <c r="Z22" s="243">
        <f>IF(ngay22!O23&lt;&gt;"",ngay22!O23,"")</f>
        <v>35.200000000000003</v>
      </c>
      <c r="AA22" s="243">
        <f>IF(ngay23!O23&lt;&gt;"",ngay23!O23,"")</f>
        <v>35.6</v>
      </c>
      <c r="AB22" s="243">
        <f>IF(ngay24!O23&lt;&gt;"",ngay24!O23,"")</f>
        <v>35.700000000000003</v>
      </c>
      <c r="AC22" s="243">
        <f>IF(ngay25!O23&lt;&gt;"",ngay25!O23,"")</f>
        <v>35.799999999999997</v>
      </c>
      <c r="AD22" s="243">
        <f>IF(ngay26!O23&lt;&gt;"",ngay26!O23,"")</f>
        <v>38</v>
      </c>
      <c r="AE22" s="243">
        <f>IF(ngay27!O23&lt;&gt;"",ngay27!O23,"")</f>
        <v>38.700000000000003</v>
      </c>
      <c r="AF22" s="243">
        <f>IF(ngay28!O23&lt;&gt;"",ngay28!O23,"")</f>
        <v>38.700000000000003</v>
      </c>
      <c r="AG22" s="243">
        <f>IF(ngay29!O23&lt;&gt;"",ngay29!O23,"")</f>
        <v>35.299999999999997</v>
      </c>
      <c r="AH22" s="243">
        <f>IF(ngay30!O23&lt;&gt;"",ngay30!O23,"")</f>
        <v>32.799999999999997</v>
      </c>
      <c r="AI22" s="243">
        <f>IF(ngay31!O23&lt;&gt;"",ngay31!O23,"")</f>
        <v>34.9</v>
      </c>
      <c r="AJ22" s="280">
        <f t="shared" si="4"/>
        <v>37.235483870967748</v>
      </c>
      <c r="AK22" s="281">
        <f t="shared" si="5"/>
        <v>40.5</v>
      </c>
      <c r="AL22" s="282">
        <f>IF(COUNT(E22:AI22)=0,"",INDEX(E2:AI22,1,MATCH(MAX(E22:AI22),E22:AI22,0)))</f>
        <v>14</v>
      </c>
      <c r="AM22" s="281"/>
      <c r="AN22" s="283"/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IF(ngay1!O24&lt;&gt;"",ngay1!O24,"")</f>
        <v>37.5</v>
      </c>
      <c r="F23" s="243">
        <f>IF(ngay2!O24&lt;&gt;"",ngay2!O24,"")</f>
        <v>36.799999999999997</v>
      </c>
      <c r="G23" s="276">
        <f>IF(ngay3!O24&lt;&gt;"",ngay3!O24,"")</f>
        <v>34.700000000000003</v>
      </c>
      <c r="H23" s="276">
        <f>IF(ngay4!O24&lt;&gt;"",ngay4!O24,"")</f>
        <v>35.799999999999997</v>
      </c>
      <c r="I23" s="276">
        <f>IF(ngay5!O24&lt;&gt;"",ngay5!O24,"")</f>
        <v>34</v>
      </c>
      <c r="J23" s="243">
        <f>IF(ngay6!O24&lt;&gt;"",ngay6!O24,"")</f>
        <v>36.700000000000003</v>
      </c>
      <c r="K23" s="243">
        <f>IF(ngay7!O24&lt;&gt;"",ngay7!O24,"")</f>
        <v>36.200000000000003</v>
      </c>
      <c r="L23" s="243">
        <f>IF(ngay8!O24&lt;&gt;"",ngay8!O24,"")</f>
        <v>35.700000000000003</v>
      </c>
      <c r="M23" s="243">
        <f>IF(ngay9!O24&lt;&gt;"",ngay9!O24,"")</f>
        <v>34.799999999999997</v>
      </c>
      <c r="N23" s="243">
        <f>IF(ngay10!O24&lt;&gt;"",ngay10!O24,"")</f>
        <v>34.9</v>
      </c>
      <c r="O23" s="276">
        <f>IF(ngay11!O24&lt;&gt;"",ngay11!O24,"")</f>
        <v>33.4</v>
      </c>
      <c r="P23" s="243">
        <f>IF(ngay12!O24&lt;&gt;"",ngay12!O24,"")</f>
        <v>36</v>
      </c>
      <c r="Q23" s="243">
        <f>IF(ngay13!O24&lt;&gt;"",ngay13!O24,"")</f>
        <v>34.799999999999997</v>
      </c>
      <c r="R23" s="243">
        <f>IF(ngay14!O24&lt;&gt;"",ngay14!O24,"")</f>
        <v>35.299999999999997</v>
      </c>
      <c r="S23" s="243">
        <f>IF(ngay15!O24&lt;&gt;"",ngay15!O24,"")</f>
        <v>33.299999999999997</v>
      </c>
      <c r="T23" s="243">
        <f>IF(ngay16!O24&lt;&gt;"",ngay16!O24,"")</f>
        <v>34.700000000000003</v>
      </c>
      <c r="U23" s="243">
        <f>IF(ngay17!O24&lt;&gt;"",ngay17!O24,"")</f>
        <v>32.5</v>
      </c>
      <c r="V23" s="243">
        <f>IF(ngay18!O24&lt;&gt;"",ngay18!O24,"")</f>
        <v>35.9</v>
      </c>
      <c r="W23" s="243">
        <f>IF(ngay19!O24&lt;&gt;"",ngay19!O24,"")</f>
        <v>34.5</v>
      </c>
      <c r="X23" s="243">
        <f>IF(ngay20!O24&lt;&gt;"",ngay20!O24,"")</f>
        <v>31.9</v>
      </c>
      <c r="Y23" s="243">
        <f>IF(ngay21!O24&lt;&gt;"",ngay21!O24,"")</f>
        <v>32.1</v>
      </c>
      <c r="Z23" s="243">
        <f>IF(ngay22!O24&lt;&gt;"",ngay22!O24,"")</f>
        <v>33.1</v>
      </c>
      <c r="AA23" s="243">
        <f>IF(ngay23!O24&lt;&gt;"",ngay23!O24,"")</f>
        <v>33.6</v>
      </c>
      <c r="AB23" s="243">
        <f>IF(ngay24!O24&lt;&gt;"",ngay24!O24,"")</f>
        <v>32.6</v>
      </c>
      <c r="AC23" s="243">
        <f>IF(ngay25!O24&lt;&gt;"",ngay25!O24,"")</f>
        <v>33.5</v>
      </c>
      <c r="AD23" s="243">
        <f>IF(ngay26!O24&lt;&gt;"",ngay26!O24,"")</f>
        <v>33.9</v>
      </c>
      <c r="AE23" s="243">
        <f>IF(ngay27!O24&lt;&gt;"",ngay27!O24,"")</f>
        <v>35.299999999999997</v>
      </c>
      <c r="AF23" s="243">
        <f>IF(ngay28!O24&lt;&gt;"",ngay28!O24,"")</f>
        <v>36.299999999999997</v>
      </c>
      <c r="AG23" s="243">
        <f>IF(ngay29!O24&lt;&gt;"",ngay29!O24,"")</f>
        <v>34.799999999999997</v>
      </c>
      <c r="AH23" s="243">
        <f>IF(ngay30!O24&lt;&gt;"",ngay30!O24,"")</f>
        <v>34.5</v>
      </c>
      <c r="AI23" s="243">
        <f>IF(ngay31!O24&lt;&gt;"",ngay31!O24,"")</f>
        <v>33.799999999999997</v>
      </c>
      <c r="AJ23" s="280">
        <f t="shared" si="4"/>
        <v>34.609677419354831</v>
      </c>
      <c r="AK23" s="281">
        <f t="shared" si="5"/>
        <v>37.5</v>
      </c>
      <c r="AL23" s="282">
        <f>IF(COUNT(E23:AI23)=0,"",INDEX(E2:AI23,1,MATCH(MAX(E23:AI23),E23:AI23,0)))</f>
        <v>1</v>
      </c>
      <c r="AM23" s="281"/>
      <c r="AN23" s="283"/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IF(ngay1!O25&lt;&gt;"",ngay1!O25,"")</f>
        <v>37.200000000000003</v>
      </c>
      <c r="F24" s="239">
        <f>IF(ngay2!O25&lt;&gt;"",ngay2!O25,"")</f>
        <v>36.4</v>
      </c>
      <c r="G24" s="277">
        <f>IF(ngay3!O25&lt;&gt;"",ngay3!O25,"")</f>
        <v>35.1</v>
      </c>
      <c r="H24" s="277">
        <f>IF(ngay4!O25&lt;&gt;"",ngay4!O25,"")</f>
        <v>35.4</v>
      </c>
      <c r="I24" s="277">
        <f>IF(ngay5!O25&lt;&gt;"",ngay5!O25,"")</f>
        <v>36.9</v>
      </c>
      <c r="J24" s="239">
        <f>IF(ngay6!O25&lt;&gt;"",ngay6!O25,"")</f>
        <v>37.4</v>
      </c>
      <c r="K24" s="239">
        <f>IF(ngay7!O25&lt;&gt;"",ngay7!O25,"")</f>
        <v>38.1</v>
      </c>
      <c r="L24" s="239">
        <f>IF(ngay8!O25&lt;&gt;"",ngay8!O25,"")</f>
        <v>38</v>
      </c>
      <c r="M24" s="239">
        <f>IF(ngay9!O25&lt;&gt;"",ngay9!O25,"")</f>
        <v>35.799999999999997</v>
      </c>
      <c r="N24" s="239">
        <f>IF(ngay10!O25&lt;&gt;"",ngay10!O25,"")</f>
        <v>34.5</v>
      </c>
      <c r="O24" s="277">
        <f>IF(ngay11!O25&lt;&gt;"",ngay11!O25,"")</f>
        <v>36.299999999999997</v>
      </c>
      <c r="P24" s="239">
        <f>IF(ngay12!O25&lt;&gt;"",ngay12!O25,"")</f>
        <v>37.299999999999997</v>
      </c>
      <c r="Q24" s="239">
        <f>IF(ngay13!O25&lt;&gt;"",ngay13!O25,"")</f>
        <v>38.799999999999997</v>
      </c>
      <c r="R24" s="239">
        <f>IF(ngay14!O25&lt;&gt;"",ngay14!O25,"")</f>
        <v>38.299999999999997</v>
      </c>
      <c r="S24" s="239">
        <f>IF(ngay15!O25&lt;&gt;"",ngay15!O25,"")</f>
        <v>36.1</v>
      </c>
      <c r="T24" s="239">
        <f>IF(ngay16!O25&lt;&gt;"",ngay16!O25,"")</f>
        <v>34.9</v>
      </c>
      <c r="U24" s="239">
        <f>IF(ngay17!O25&lt;&gt;"",ngay17!O25,"")</f>
        <v>32.299999999999997</v>
      </c>
      <c r="V24" s="239">
        <f>IF(ngay18!O25&lt;&gt;"",ngay18!O25,"")</f>
        <v>35.9</v>
      </c>
      <c r="W24" s="239">
        <f>IF(ngay19!O25&lt;&gt;"",ngay19!O25,"")</f>
        <v>35</v>
      </c>
      <c r="X24" s="239">
        <f>IF(ngay20!O25&lt;&gt;"",ngay20!O25,"")</f>
        <v>32.200000000000003</v>
      </c>
      <c r="Y24" s="239">
        <f>IF(ngay21!O25&lt;&gt;"",ngay21!O25,"")</f>
        <v>32.9</v>
      </c>
      <c r="Z24" s="239">
        <f>IF(ngay22!O25&lt;&gt;"",ngay22!O25,"")</f>
        <v>32.9</v>
      </c>
      <c r="AA24" s="239">
        <f>IF(ngay23!O25&lt;&gt;"",ngay23!O25,"")</f>
        <v>33</v>
      </c>
      <c r="AB24" s="239">
        <f>IF(ngay24!O25&lt;&gt;"",ngay24!O25,"")</f>
        <v>33.1</v>
      </c>
      <c r="AC24" s="239">
        <f>IF(ngay25!O25&lt;&gt;"",ngay25!O25,"")</f>
        <v>33.5</v>
      </c>
      <c r="AD24" s="239">
        <f>IF(ngay26!O25&lt;&gt;"",ngay26!O25,"")</f>
        <v>34.6</v>
      </c>
      <c r="AE24" s="239">
        <f>IF(ngay27!O25&lt;&gt;"",ngay27!O25,"")</f>
        <v>38</v>
      </c>
      <c r="AF24" s="239">
        <f>IF(ngay28!O25&lt;&gt;"",ngay28!O25,"")</f>
        <v>37.299999999999997</v>
      </c>
      <c r="AG24" s="239">
        <f>IF(ngay29!O25&lt;&gt;"",ngay29!O25,"")</f>
        <v>35.4</v>
      </c>
      <c r="AH24" s="239">
        <f>IF(ngay30!O25&lt;&gt;"",ngay30!O25,"")</f>
        <v>33.4</v>
      </c>
      <c r="AI24" s="239">
        <f>IF(ngay31!O25&lt;&gt;"",ngay31!O25,"")</f>
        <v>33.4</v>
      </c>
      <c r="AJ24" s="299">
        <f t="shared" si="4"/>
        <v>35.464516129032262</v>
      </c>
      <c r="AK24" s="300">
        <f t="shared" si="5"/>
        <v>38.799999999999997</v>
      </c>
      <c r="AL24" s="301">
        <f>IF(COUNT(E24:AI24)=0,"",INDEX(E2:AI24,1,MATCH(MAX(E24:AI24),E24:AI24,0)))</f>
        <v>13</v>
      </c>
      <c r="AM24" s="300"/>
      <c r="AN24" s="302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N79"/>
  <sheetViews>
    <sheetView showGridLines="0"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sqref="A1:AI1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207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94</v>
      </c>
      <c r="AK2" s="122" t="s">
        <v>110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 t="str">
        <f>IF(ngay1!U4&lt;&gt;"",ngay1!U4,"")</f>
        <v>-</v>
      </c>
      <c r="F3" s="268" t="str">
        <f>IF(ngay2!U4&lt;&gt;"",ngay2!U4,"")</f>
        <v>-</v>
      </c>
      <c r="G3" s="243">
        <f>IF(ngay3!U4&lt;&gt;"",ngay3!U4,"")</f>
        <v>3.1</v>
      </c>
      <c r="H3" s="243" t="str">
        <f>IF(ngay4!U4&lt;&gt;"",ngay4!U4,"")</f>
        <v>-</v>
      </c>
      <c r="I3" s="243" t="str">
        <f>IF(ngay5!U4&lt;&gt;"",ngay5!U4,"")</f>
        <v>-</v>
      </c>
      <c r="J3" s="243">
        <f>IF(ngay6!U4&lt;&gt;"",ngay6!U4,"")</f>
        <v>8.6999999999999993</v>
      </c>
      <c r="K3" s="243">
        <f>IF(ngay7!U4&lt;&gt;"",ngay7!U4,"")</f>
        <v>24</v>
      </c>
      <c r="L3" s="243" t="str">
        <f>IF(ngay8!U4&lt;&gt;"",ngay8!U4,"")</f>
        <v>-</v>
      </c>
      <c r="M3" s="243">
        <f>IF(ngay9!U4&lt;&gt;"",ngay9!U4,"")</f>
        <v>99</v>
      </c>
      <c r="N3" s="243" t="str">
        <f>IF(ngay10!U4&lt;&gt;"",ngay10!U4,"")</f>
        <v>-</v>
      </c>
      <c r="O3" s="243">
        <f>IF(ngay11!U4&lt;&gt;"",ngay11!U4,"")</f>
        <v>8.6</v>
      </c>
      <c r="P3" s="243" t="str">
        <f>IF(ngay12!U4&lt;&gt;"",ngay12!U4,"")</f>
        <v>-</v>
      </c>
      <c r="Q3" s="243">
        <f>IF(ngay13!U4&lt;&gt;"",ngay13!U4,"")</f>
        <v>6.8</v>
      </c>
      <c r="R3" s="243">
        <f>IF(ngay14!U4&lt;&gt;"",ngay14!U4,"")</f>
        <v>9</v>
      </c>
      <c r="S3" s="243" t="str">
        <f>IF(ngay15!U4&lt;&gt;"",ngay15!U4,"")</f>
        <v>-</v>
      </c>
      <c r="T3" s="243" t="str">
        <f>IF(ngay16!U4&lt;&gt;"",ngay16!U4,"")</f>
        <v>-</v>
      </c>
      <c r="U3" s="243" t="str">
        <f>IF(ngay17!U4&lt;&gt;"",ngay17!U4,"")</f>
        <v>-</v>
      </c>
      <c r="V3" s="243" t="str">
        <f>IF(ngay18!U4&lt;&gt;"",ngay18!U4,"")</f>
        <v>-</v>
      </c>
      <c r="W3" s="243">
        <f>IF(ngay19!U4&lt;&gt;"",ngay19!U4,"")</f>
        <v>30.3</v>
      </c>
      <c r="X3" s="243">
        <f>IF(ngay20!U4&lt;&gt;"",ngay20!U4,"")</f>
        <v>42.7</v>
      </c>
      <c r="Y3" s="243">
        <f>IF(ngay21!U4&lt;&gt;"",ngay21!U4,"")</f>
        <v>0.3</v>
      </c>
      <c r="Z3" s="243">
        <f>IF(ngay22!U4&lt;&gt;"",ngay22!U4,"")</f>
        <v>1.5</v>
      </c>
      <c r="AA3" s="243" t="str">
        <f>IF(ngay23!U4&lt;&gt;"",ngay23!U4,"")</f>
        <v>-</v>
      </c>
      <c r="AB3" s="243" t="str">
        <f>IF(ngay24!U4&lt;&gt;"",ngay24!U4,"")</f>
        <v>-</v>
      </c>
      <c r="AC3" s="243" t="str">
        <f>IF(ngay25!U4&lt;&gt;"",ngay25!U4,"")</f>
        <v>-</v>
      </c>
      <c r="AD3" s="243" t="str">
        <f>IF(ngay26!U4&lt;&gt;"",ngay26!U4,"")</f>
        <v>-</v>
      </c>
      <c r="AE3" s="243" t="str">
        <f>IF(ngay27!U4&lt;&gt;"",ngay27!U4,"")</f>
        <v>-</v>
      </c>
      <c r="AF3" s="243" t="str">
        <f>IF(ngay28!U4&lt;&gt;"",ngay28!U4,"")</f>
        <v>-</v>
      </c>
      <c r="AG3" s="243">
        <f>IF(ngay29!U4&lt;&gt;"",ngay29!U4,"")</f>
        <v>4.7</v>
      </c>
      <c r="AH3" s="243">
        <f>IF(ngay30!U4&lt;&gt;"",ngay30!U4,"")</f>
        <v>23.6</v>
      </c>
      <c r="AI3" s="243">
        <f>IF(ngay31!U4&lt;&gt;"",ngay31!U4,"")</f>
        <v>56.3</v>
      </c>
      <c r="AJ3" s="128">
        <f t="shared" ref="AJ3:AJ12" si="0">IF(COUNT(E3:AI3)=0,"",SUM(E3:AI3))</f>
        <v>318.60000000000008</v>
      </c>
      <c r="AK3" s="127">
        <f t="shared" ref="AK3:AK12" si="1">IF(COUNT(E3:AI3)=0,"",MAX(E3:AI3))</f>
        <v>99</v>
      </c>
      <c r="AL3" s="128">
        <f>IF(COUNT(E3:AI3)=0,"",INDEX(E2:AI3,1,MATCH(MAX(E3:AI3),E3:AI3,0)))</f>
        <v>9</v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 t="str">
        <f>IF(ngay1!U5&lt;&gt;"",ngay1!U5,"")</f>
        <v>-</v>
      </c>
      <c r="F4" s="268" t="str">
        <f>IF(ngay2!U5&lt;&gt;"",ngay2!U5,"")</f>
        <v>-</v>
      </c>
      <c r="G4" s="243" t="str">
        <f>IF(ngay3!U5&lt;&gt;"",ngay3!U5,"")</f>
        <v>-</v>
      </c>
      <c r="H4" s="243" t="str">
        <f>IF(ngay4!U5&lt;&gt;"",ngay4!U5,"")</f>
        <v>-</v>
      </c>
      <c r="I4" s="243" t="str">
        <f>IF(ngay5!U5&lt;&gt;"",ngay5!U5,"")</f>
        <v>-</v>
      </c>
      <c r="J4" s="243" t="str">
        <f>IF(ngay6!U5&lt;&gt;"",ngay6!U5,"")</f>
        <v>-</v>
      </c>
      <c r="K4" s="243" t="str">
        <f>IF(ngay7!U5&lt;&gt;"",ngay7!U5,"")</f>
        <v>-</v>
      </c>
      <c r="L4" s="243" t="str">
        <f>IF(ngay8!U5&lt;&gt;"",ngay8!U5,"")</f>
        <v>-</v>
      </c>
      <c r="M4" s="243">
        <f>IF(ngay9!U5&lt;&gt;"",ngay9!U5,"")</f>
        <v>50.8</v>
      </c>
      <c r="N4" s="243">
        <f>IF(ngay10!U5&lt;&gt;"",ngay10!U5,"")</f>
        <v>2.7</v>
      </c>
      <c r="O4" s="243" t="str">
        <f>IF(ngay11!U5&lt;&gt;"",ngay11!U5,"")</f>
        <v>-</v>
      </c>
      <c r="P4" s="243" t="str">
        <f>IF(ngay12!U5&lt;&gt;"",ngay12!U5,"")</f>
        <v>-</v>
      </c>
      <c r="Q4" s="243" t="str">
        <f>IF(ngay13!U5&lt;&gt;"",ngay13!U5,"")</f>
        <v>-</v>
      </c>
      <c r="R4" s="243">
        <f>IF(ngay14!U5&lt;&gt;"",ngay14!U5,"")</f>
        <v>54.9</v>
      </c>
      <c r="S4" s="243" t="str">
        <f>IF(ngay15!U5&lt;&gt;"",ngay15!U5,"")</f>
        <v>-</v>
      </c>
      <c r="T4" s="243" t="str">
        <f>IF(ngay16!U5&lt;&gt;"",ngay16!U5,"")</f>
        <v>-</v>
      </c>
      <c r="U4" s="243" t="str">
        <f>IF(ngay17!U5&lt;&gt;"",ngay17!U5,"")</f>
        <v>-</v>
      </c>
      <c r="V4" s="243" t="str">
        <f>IF(ngay18!U5&lt;&gt;"",ngay18!U5,"")</f>
        <v>-</v>
      </c>
      <c r="W4" s="243">
        <f>IF(ngay19!U5&lt;&gt;"",ngay19!U5,"")</f>
        <v>19.2</v>
      </c>
      <c r="X4" s="243">
        <f>IF(ngay20!U5&lt;&gt;"",ngay20!U5,"")</f>
        <v>24.2</v>
      </c>
      <c r="Y4" s="243">
        <f>IF(ngay21!U5&lt;&gt;"",ngay21!U5,"")</f>
        <v>1.6</v>
      </c>
      <c r="Z4" s="243">
        <f>IF(ngay22!U5&lt;&gt;"",ngay22!U5,"")</f>
        <v>33.1</v>
      </c>
      <c r="AA4" s="243" t="str">
        <f>IF(ngay23!U5&lt;&gt;"",ngay23!U5,"")</f>
        <v>-</v>
      </c>
      <c r="AB4" s="243" t="str">
        <f>IF(ngay24!U5&lt;&gt;"",ngay24!U5,"")</f>
        <v>-</v>
      </c>
      <c r="AC4" s="243" t="str">
        <f>IF(ngay25!U5&lt;&gt;"",ngay25!U5,"")</f>
        <v>-</v>
      </c>
      <c r="AD4" s="243" t="str">
        <f>IF(ngay26!U5&lt;&gt;"",ngay26!U5,"")</f>
        <v>-</v>
      </c>
      <c r="AE4" s="243" t="str">
        <f>IF(ngay27!U5&lt;&gt;"",ngay27!U5,"")</f>
        <v>-</v>
      </c>
      <c r="AF4" s="243">
        <f>IF(ngay28!U5&lt;&gt;"",ngay28!U5,"")</f>
        <v>4.2</v>
      </c>
      <c r="AG4" s="243">
        <f>IF(ngay29!U5&lt;&gt;"",ngay29!U5,"")</f>
        <v>13.6</v>
      </c>
      <c r="AH4" s="243">
        <f>IF(ngay30!U5&lt;&gt;"",ngay30!U5,"")</f>
        <v>6.4</v>
      </c>
      <c r="AI4" s="243">
        <f>IF(ngay31!U5&lt;&gt;"",ngay31!U5,"")</f>
        <v>66.8</v>
      </c>
      <c r="AJ4" s="128">
        <f t="shared" si="0"/>
        <v>277.5</v>
      </c>
      <c r="AK4" s="127">
        <f t="shared" si="1"/>
        <v>66.8</v>
      </c>
      <c r="AL4" s="128">
        <f>IF(COUNT(E4:AI4)=0,"",INDEX(E2:AI4,1,MATCH(MAX(E4:AI4),E4:AI4,0)))</f>
        <v>31</v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 t="str">
        <f>IF(ngay1!U6&lt;&gt;"",ngay1!U6,"")</f>
        <v>-</v>
      </c>
      <c r="F5" s="268" t="str">
        <f>IF(ngay2!U6&lt;&gt;"",ngay2!U6,"")</f>
        <v>-</v>
      </c>
      <c r="G5" s="243">
        <f>IF(ngay3!U6&lt;&gt;"",ngay3!U6,"")</f>
        <v>0</v>
      </c>
      <c r="H5" s="243" t="str">
        <f>IF(ngay4!U6&lt;&gt;"",ngay4!U6,"")</f>
        <v>-</v>
      </c>
      <c r="I5" s="243" t="str">
        <f>IF(ngay5!U6&lt;&gt;"",ngay5!U6,"")</f>
        <v>-</v>
      </c>
      <c r="J5" s="243" t="str">
        <f>IF(ngay6!U6&lt;&gt;"",ngay6!U6,"")</f>
        <v>-</v>
      </c>
      <c r="K5" s="243" t="str">
        <f>IF(ngay7!U6&lt;&gt;"",ngay7!U6,"")</f>
        <v>-</v>
      </c>
      <c r="L5" s="243" t="str">
        <f>IF(ngay8!U6&lt;&gt;"",ngay8!U6,"")</f>
        <v>-</v>
      </c>
      <c r="M5" s="243">
        <f>IF(ngay9!U6&lt;&gt;"",ngay9!U6,"")</f>
        <v>0.2</v>
      </c>
      <c r="N5" s="243" t="str">
        <f>IF(ngay10!U6&lt;&gt;"",ngay10!U6,"")</f>
        <v>-</v>
      </c>
      <c r="O5" s="243" t="str">
        <f>IF(ngay11!U6&lt;&gt;"",ngay11!U6,"")</f>
        <v>-</v>
      </c>
      <c r="P5" s="243" t="str">
        <f>IF(ngay12!U6&lt;&gt;"",ngay12!U6,"")</f>
        <v>-</v>
      </c>
      <c r="Q5" s="243" t="str">
        <f>IF(ngay13!U6&lt;&gt;"",ngay13!U6,"")</f>
        <v>-</v>
      </c>
      <c r="R5" s="243">
        <f>IF(ngay14!U6&lt;&gt;"",ngay14!U6,"")</f>
        <v>0.1</v>
      </c>
      <c r="S5" s="243" t="str">
        <f>IF(ngay15!U6&lt;&gt;"",ngay15!U6,"")</f>
        <v>-</v>
      </c>
      <c r="T5" s="243" t="str">
        <f>IF(ngay16!U6&lt;&gt;"",ngay16!U6,"")</f>
        <v>-</v>
      </c>
      <c r="U5" s="243">
        <f>IF(ngay17!U6&lt;&gt;"",ngay17!U6,"")</f>
        <v>0.1</v>
      </c>
      <c r="V5" s="243" t="str">
        <f>IF(ngay18!U6&lt;&gt;"",ngay18!U6,"")</f>
        <v>-</v>
      </c>
      <c r="W5" s="243">
        <f>IF(ngay19!U6&lt;&gt;"",ngay19!U6,"")</f>
        <v>16.7</v>
      </c>
      <c r="X5" s="243">
        <f>IF(ngay20!U6&lt;&gt;"",ngay20!U6,"")</f>
        <v>10.7</v>
      </c>
      <c r="Y5" s="243">
        <f>IF(ngay21!U6&lt;&gt;"",ngay21!U6,"")</f>
        <v>6.6</v>
      </c>
      <c r="Z5" s="243">
        <f>IF(ngay22!U6&lt;&gt;"",ngay22!U6,"")</f>
        <v>92.2</v>
      </c>
      <c r="AA5" s="243" t="str">
        <f>IF(ngay23!U6&lt;&gt;"",ngay23!U6,"")</f>
        <v>-</v>
      </c>
      <c r="AB5" s="243" t="str">
        <f>IF(ngay24!U6&lt;&gt;"",ngay24!U6,"")</f>
        <v>-</v>
      </c>
      <c r="AC5" s="243" t="str">
        <f>IF(ngay25!U6&lt;&gt;"",ngay25!U6,"")</f>
        <v>-</v>
      </c>
      <c r="AD5" s="243" t="str">
        <f>IF(ngay26!U6&lt;&gt;"",ngay26!U6,"")</f>
        <v>-</v>
      </c>
      <c r="AE5" s="243" t="str">
        <f>IF(ngay27!U6&lt;&gt;"",ngay27!U6,"")</f>
        <v>-</v>
      </c>
      <c r="AF5" s="243" t="str">
        <f>IF(ngay28!U6&lt;&gt;"",ngay28!U6,"")</f>
        <v>-</v>
      </c>
      <c r="AG5" s="243">
        <f>IF(ngay29!U6&lt;&gt;"",ngay29!U6,"")</f>
        <v>6.4</v>
      </c>
      <c r="AH5" s="243">
        <f>IF(ngay30!U6&lt;&gt;"",ngay30!U6,"")</f>
        <v>10.199999999999999</v>
      </c>
      <c r="AI5" s="243">
        <f>IF(ngay31!U6&lt;&gt;"",ngay31!U6,"")</f>
        <v>12.1</v>
      </c>
      <c r="AJ5" s="128">
        <f t="shared" si="0"/>
        <v>155.29999999999998</v>
      </c>
      <c r="AK5" s="127">
        <f t="shared" si="1"/>
        <v>92.2</v>
      </c>
      <c r="AL5" s="128">
        <f>IF(COUNT(E5:AI5)=0,"",INDEX(E2:AI5,1,MATCH(MAX(E5:AI5),E5:AI5,0)))</f>
        <v>22</v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 t="str">
        <f>IF(ngay1!U7&lt;&gt;"",ngay1!U7,"")</f>
        <v>-</v>
      </c>
      <c r="F6" s="268" t="str">
        <f>IF(ngay2!U7&lt;&gt;"",ngay2!U7,"")</f>
        <v>-</v>
      </c>
      <c r="G6" s="243" t="str">
        <f>IF(ngay3!U7&lt;&gt;"",ngay3!U7,"")</f>
        <v>-</v>
      </c>
      <c r="H6" s="243" t="str">
        <f>IF(ngay4!U7&lt;&gt;"",ngay4!U7,"")</f>
        <v>-</v>
      </c>
      <c r="I6" s="243">
        <f>IF(ngay5!U7&lt;&gt;"",ngay5!U7,"")</f>
        <v>3.4</v>
      </c>
      <c r="J6" s="243">
        <f>IF(ngay6!U7&lt;&gt;"",ngay6!U7,"")</f>
        <v>4.5</v>
      </c>
      <c r="K6" s="243" t="str">
        <f>IF(ngay7!U7&lt;&gt;"",ngay7!U7,"")</f>
        <v>-</v>
      </c>
      <c r="L6" s="243" t="str">
        <f>IF(ngay8!U7&lt;&gt;"",ngay8!U7,"")</f>
        <v>-</v>
      </c>
      <c r="M6" s="243">
        <f>IF(ngay9!U7&lt;&gt;"",ngay9!U7,"")</f>
        <v>9.6999999999999993</v>
      </c>
      <c r="N6" s="243">
        <f>IF(ngay10!U7&lt;&gt;"",ngay10!U7,"")</f>
        <v>0.1</v>
      </c>
      <c r="O6" s="243" t="str">
        <f>IF(ngay11!U7&lt;&gt;"",ngay11!U7,"")</f>
        <v>-</v>
      </c>
      <c r="P6" s="243" t="str">
        <f>IF(ngay12!U7&lt;&gt;"",ngay12!U7,"")</f>
        <v>-</v>
      </c>
      <c r="Q6" s="243" t="str">
        <f>IF(ngay13!U7&lt;&gt;"",ngay13!U7,"")</f>
        <v>-</v>
      </c>
      <c r="R6" s="243">
        <f>IF(ngay14!U7&lt;&gt;"",ngay14!U7,"")</f>
        <v>21.7</v>
      </c>
      <c r="S6" s="243">
        <f>IF(ngay15!U7&lt;&gt;"",ngay15!U7,"")</f>
        <v>0.1</v>
      </c>
      <c r="T6" s="243" t="str">
        <f>IF(ngay16!U7&lt;&gt;"",ngay16!U7,"")</f>
        <v>-</v>
      </c>
      <c r="U6" s="243" t="str">
        <f>IF(ngay17!U7&lt;&gt;"",ngay17!U7,"")</f>
        <v>-</v>
      </c>
      <c r="V6" s="243" t="str">
        <f>IF(ngay18!U7&lt;&gt;"",ngay18!U7,"")</f>
        <v>-</v>
      </c>
      <c r="W6" s="243">
        <f>IF(ngay19!U7&lt;&gt;"",ngay19!U7,"")</f>
        <v>16.100000000000001</v>
      </c>
      <c r="X6" s="243">
        <f>IF(ngay20!U7&lt;&gt;"",ngay20!U7,"")</f>
        <v>28</v>
      </c>
      <c r="Y6" s="243">
        <f>IF(ngay21!U7&lt;&gt;"",ngay21!U7,"")</f>
        <v>6</v>
      </c>
      <c r="Z6" s="243">
        <f>IF(ngay22!U7&lt;&gt;"",ngay22!U7,"")</f>
        <v>14.7</v>
      </c>
      <c r="AA6" s="243" t="str">
        <f>IF(ngay23!U7&lt;&gt;"",ngay23!U7,"")</f>
        <v>-</v>
      </c>
      <c r="AB6" s="243" t="str">
        <f>IF(ngay24!U7&lt;&gt;"",ngay24!U7,"")</f>
        <v>-</v>
      </c>
      <c r="AC6" s="243" t="str">
        <f>IF(ngay25!U7&lt;&gt;"",ngay25!U7,"")</f>
        <v>-</v>
      </c>
      <c r="AD6" s="243" t="str">
        <f>IF(ngay26!U7&lt;&gt;"",ngay26!U7,"")</f>
        <v>-</v>
      </c>
      <c r="AE6" s="243" t="str">
        <f>IF(ngay27!U7&lt;&gt;"",ngay27!U7,"")</f>
        <v>-</v>
      </c>
      <c r="AF6" s="243">
        <f>IF(ngay28!U7&lt;&gt;"",ngay28!U7,"")</f>
        <v>53.4</v>
      </c>
      <c r="AG6" s="243">
        <f>IF(ngay29!U7&lt;&gt;"",ngay29!U7,"")</f>
        <v>0.7</v>
      </c>
      <c r="AH6" s="243">
        <f>IF(ngay30!U7&lt;&gt;"",ngay30!U7,"")</f>
        <v>4</v>
      </c>
      <c r="AI6" s="243">
        <f>IF(ngay31!U7&lt;&gt;"",ngay31!U7,"")</f>
        <v>23.3</v>
      </c>
      <c r="AJ6" s="128">
        <f t="shared" si="0"/>
        <v>185.70000000000002</v>
      </c>
      <c r="AK6" s="127">
        <f t="shared" si="1"/>
        <v>53.4</v>
      </c>
      <c r="AL6" s="128">
        <f>IF(COUNT(E6:AI6)=0,"",INDEX(E2:AI6,1,MATCH(MAX(E6:AI6),E6:AI6,0)))</f>
        <v>28</v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 t="str">
        <f>IF(ngay1!U8&lt;&gt;"",ngay1!U8,"")</f>
        <v>-</v>
      </c>
      <c r="F7" s="268" t="str">
        <f>IF(ngay2!U8&lt;&gt;"",ngay2!U8,"")</f>
        <v>-</v>
      </c>
      <c r="G7" s="243" t="str">
        <f>IF(ngay3!U8&lt;&gt;"",ngay3!U8,"")</f>
        <v>-</v>
      </c>
      <c r="H7" s="243">
        <f>IF(ngay4!U8&lt;&gt;"",ngay4!U8,"")</f>
        <v>0</v>
      </c>
      <c r="I7" s="243" t="str">
        <f>IF(ngay5!U8&lt;&gt;"",ngay5!U8,"")</f>
        <v>-</v>
      </c>
      <c r="J7" s="243" t="str">
        <f>IF(ngay6!U8&lt;&gt;"",ngay6!U8,"")</f>
        <v>-</v>
      </c>
      <c r="K7" s="243" t="str">
        <f>IF(ngay7!U8&lt;&gt;"",ngay7!U8,"")</f>
        <v>-</v>
      </c>
      <c r="L7" s="243" t="str">
        <f>IF(ngay8!U8&lt;&gt;"",ngay8!U8,"")</f>
        <v>-</v>
      </c>
      <c r="M7" s="243">
        <f>IF(ngay9!U8&lt;&gt;"",ngay9!U8,"")</f>
        <v>1</v>
      </c>
      <c r="N7" s="243">
        <f>IF(ngay10!U8&lt;&gt;"",ngay10!U8,"")</f>
        <v>0.1</v>
      </c>
      <c r="O7" s="243" t="str">
        <f>IF(ngay11!U8&lt;&gt;"",ngay11!U8,"")</f>
        <v>-</v>
      </c>
      <c r="P7" s="243" t="str">
        <f>IF(ngay12!U8&lt;&gt;"",ngay12!U8,"")</f>
        <v>-</v>
      </c>
      <c r="Q7" s="243">
        <f>IF(ngay13!U8&lt;&gt;"",ngay13!U8,"")</f>
        <v>2.5</v>
      </c>
      <c r="R7" s="243" t="str">
        <f>IF(ngay14!U8&lt;&gt;"",ngay14!U8,"")</f>
        <v>-</v>
      </c>
      <c r="S7" s="243" t="str">
        <f>IF(ngay15!U8&lt;&gt;"",ngay15!U8,"")</f>
        <v>-</v>
      </c>
      <c r="T7" s="243" t="str">
        <f>IF(ngay16!U8&lt;&gt;"",ngay16!U8,"")</f>
        <v>-</v>
      </c>
      <c r="U7" s="243">
        <f>IF(ngay17!U8&lt;&gt;"",ngay17!U8,"")</f>
        <v>0</v>
      </c>
      <c r="V7" s="243">
        <f>IF(ngay18!U8&lt;&gt;"",ngay18!U8,"")</f>
        <v>0</v>
      </c>
      <c r="W7" s="243">
        <f>IF(ngay19!U8&lt;&gt;"",ngay19!U8,"")</f>
        <v>12.2</v>
      </c>
      <c r="X7" s="243">
        <f>IF(ngay20!U8&lt;&gt;"",ngay20!U8,"")</f>
        <v>12.5</v>
      </c>
      <c r="Y7" s="243">
        <f>IF(ngay21!U8&lt;&gt;"",ngay21!U8,"")</f>
        <v>7.3</v>
      </c>
      <c r="Z7" s="243">
        <f>IF(ngay22!U8&lt;&gt;"",ngay22!U8,"")</f>
        <v>129.30000000000001</v>
      </c>
      <c r="AA7" s="243" t="str">
        <f>IF(ngay23!U8&lt;&gt;"",ngay23!U8,"")</f>
        <v>-</v>
      </c>
      <c r="AB7" s="243" t="str">
        <f>IF(ngay24!U8&lt;&gt;"",ngay24!U8,"")</f>
        <v>-</v>
      </c>
      <c r="AC7" s="243" t="str">
        <f>IF(ngay25!U8&lt;&gt;"",ngay25!U8,"")</f>
        <v>-</v>
      </c>
      <c r="AD7" s="243" t="str">
        <f>IF(ngay26!U8&lt;&gt;"",ngay26!U8,"")</f>
        <v>-</v>
      </c>
      <c r="AE7" s="243" t="str">
        <f>IF(ngay27!U8&lt;&gt;"",ngay27!U8,"")</f>
        <v>-</v>
      </c>
      <c r="AF7" s="243">
        <f>IF(ngay28!U8&lt;&gt;"",ngay28!U8,"")</f>
        <v>37.200000000000003</v>
      </c>
      <c r="AG7" s="243">
        <f>IF(ngay29!U8&lt;&gt;"",ngay29!U8,"")</f>
        <v>11.3</v>
      </c>
      <c r="AH7" s="243">
        <f>IF(ngay30!U8&lt;&gt;"",ngay30!U8,"")</f>
        <v>0.3</v>
      </c>
      <c r="AI7" s="243">
        <f>IF(ngay31!U8&lt;&gt;"",ngay31!U8,"")</f>
        <v>5.7</v>
      </c>
      <c r="AJ7" s="128">
        <f t="shared" si="0"/>
        <v>219.40000000000003</v>
      </c>
      <c r="AK7" s="127">
        <f t="shared" si="1"/>
        <v>129.30000000000001</v>
      </c>
      <c r="AL7" s="128">
        <f>IF(COUNT(E7:AI7)=0,"",INDEX(E2:AI7,1,MATCH(MAX(E7:AI7),E7:AI7,0)))</f>
        <v>22</v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 t="str">
        <f>IF(ngay1!U9&lt;&gt;"",ngay1!U9,"")</f>
        <v>-</v>
      </c>
      <c r="F8" s="268" t="str">
        <f>IF(ngay2!U9&lt;&gt;"",ngay2!U9,"")</f>
        <v>-</v>
      </c>
      <c r="G8" s="243" t="str">
        <f>IF(ngay3!U9&lt;&gt;"",ngay3!U9,"")</f>
        <v>-</v>
      </c>
      <c r="H8" s="243">
        <f>IF(ngay4!U9&lt;&gt;"",ngay4!U9,"")</f>
        <v>1.8</v>
      </c>
      <c r="I8" s="243" t="str">
        <f>IF(ngay5!U9&lt;&gt;"",ngay5!U9,"")</f>
        <v>-</v>
      </c>
      <c r="J8" s="243" t="str">
        <f>IF(ngay6!U9&lt;&gt;"",ngay6!U9,"")</f>
        <v>-</v>
      </c>
      <c r="K8" s="243" t="str">
        <f>IF(ngay7!U9&lt;&gt;"",ngay7!U9,"")</f>
        <v>-</v>
      </c>
      <c r="L8" s="243" t="str">
        <f>IF(ngay8!U9&lt;&gt;"",ngay8!U9,"")</f>
        <v>-</v>
      </c>
      <c r="M8" s="243">
        <f>IF(ngay9!U9&lt;&gt;"",ngay9!U9,"")</f>
        <v>7.1</v>
      </c>
      <c r="N8" s="243" t="str">
        <f>IF(ngay10!U9&lt;&gt;"",ngay10!U9,"")</f>
        <v>-</v>
      </c>
      <c r="O8" s="243">
        <f>IF(ngay11!U9&lt;&gt;"",ngay11!U9,"")</f>
        <v>0.3</v>
      </c>
      <c r="P8" s="243" t="str">
        <f>IF(ngay12!U9&lt;&gt;"",ngay12!U9,"")</f>
        <v>-</v>
      </c>
      <c r="Q8" s="243">
        <f>IF(ngay13!U9&lt;&gt;"",ngay13!U9,"")</f>
        <v>3.4</v>
      </c>
      <c r="R8" s="243">
        <f>IF(ngay14!U9&lt;&gt;"",ngay14!U9,"")</f>
        <v>19.600000000000001</v>
      </c>
      <c r="S8" s="243">
        <f>IF(ngay15!U9&lt;&gt;"",ngay15!U9,"")</f>
        <v>8.4</v>
      </c>
      <c r="T8" s="243" t="str">
        <f>IF(ngay16!U9&lt;&gt;"",ngay16!U9,"")</f>
        <v>-</v>
      </c>
      <c r="U8" s="243">
        <f>IF(ngay17!U9&lt;&gt;"",ngay17!U9,"")</f>
        <v>0.6</v>
      </c>
      <c r="V8" s="243" t="str">
        <f>IF(ngay18!U9&lt;&gt;"",ngay18!U9,"")</f>
        <v>-</v>
      </c>
      <c r="W8" s="243">
        <f>IF(ngay19!U9&lt;&gt;"",ngay19!U9,"")</f>
        <v>16.8</v>
      </c>
      <c r="X8" s="243">
        <f>IF(ngay20!U9&lt;&gt;"",ngay20!U9,"")</f>
        <v>13.5</v>
      </c>
      <c r="Y8" s="243">
        <f>IF(ngay21!U9&lt;&gt;"",ngay21!U9,"")</f>
        <v>10.9</v>
      </c>
      <c r="Z8" s="243">
        <f>IF(ngay22!U9&lt;&gt;"",ngay22!U9,"")</f>
        <v>1.4</v>
      </c>
      <c r="AA8" s="243" t="str">
        <f>IF(ngay23!U9&lt;&gt;"",ngay23!U9,"")</f>
        <v>-</v>
      </c>
      <c r="AB8" s="243" t="str">
        <f>IF(ngay24!U9&lt;&gt;"",ngay24!U9,"")</f>
        <v>-</v>
      </c>
      <c r="AC8" s="243" t="str">
        <f>IF(ngay25!U9&lt;&gt;"",ngay25!U9,"")</f>
        <v>-</v>
      </c>
      <c r="AD8" s="243" t="str">
        <f>IF(ngay26!U9&lt;&gt;"",ngay26!U9,"")</f>
        <v>-</v>
      </c>
      <c r="AE8" s="243" t="str">
        <f>IF(ngay27!U9&lt;&gt;"",ngay27!U9,"")</f>
        <v>-</v>
      </c>
      <c r="AF8" s="243">
        <f>IF(ngay28!U9&lt;&gt;"",ngay28!U9,"")</f>
        <v>11.3</v>
      </c>
      <c r="AG8" s="243">
        <f>IF(ngay29!U9&lt;&gt;"",ngay29!U9,"")</f>
        <v>1.3</v>
      </c>
      <c r="AH8" s="243" t="str">
        <f>IF(ngay30!U9&lt;&gt;"",ngay30!U9,"")</f>
        <v>-</v>
      </c>
      <c r="AI8" s="243">
        <f>IF(ngay31!U9&lt;&gt;"",ngay31!U9,"")</f>
        <v>0.2</v>
      </c>
      <c r="AJ8" s="128">
        <f t="shared" si="0"/>
        <v>96.600000000000009</v>
      </c>
      <c r="AK8" s="127">
        <f t="shared" si="1"/>
        <v>19.600000000000001</v>
      </c>
      <c r="AL8" s="128">
        <f>IF(COUNT(E8:AI8)=0,"",INDEX(E2:AI8,1,MATCH(MAX(E8:AI8),E8:AI8,0)))</f>
        <v>14</v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 t="str">
        <f>IF(ngay1!U10&lt;&gt;"",ngay1!U10,"")</f>
        <v>-</v>
      </c>
      <c r="F9" s="268" t="str">
        <f>IF(ngay2!U10&lt;&gt;"",ngay2!U10,"")</f>
        <v>-</v>
      </c>
      <c r="G9" s="243" t="str">
        <f>IF(ngay3!U10&lt;&gt;"",ngay3!U10,"")</f>
        <v>-</v>
      </c>
      <c r="H9" s="243" t="str">
        <f>IF(ngay4!U10&lt;&gt;"",ngay4!U10,"")</f>
        <v>-</v>
      </c>
      <c r="I9" s="243" t="str">
        <f>IF(ngay5!U10&lt;&gt;"",ngay5!U10,"")</f>
        <v>-</v>
      </c>
      <c r="J9" s="243" t="str">
        <f>IF(ngay6!U10&lt;&gt;"",ngay6!U10,"")</f>
        <v>-</v>
      </c>
      <c r="K9" s="243" t="str">
        <f>IF(ngay7!U10&lt;&gt;"",ngay7!U10,"")</f>
        <v>-</v>
      </c>
      <c r="L9" s="243" t="str">
        <f>IF(ngay8!U10&lt;&gt;"",ngay8!U10,"")</f>
        <v>-</v>
      </c>
      <c r="M9" s="243">
        <f>IF(ngay9!U10&lt;&gt;"",ngay9!U10,"")</f>
        <v>3.3</v>
      </c>
      <c r="N9" s="243" t="str">
        <f>IF(ngay10!U10&lt;&gt;"",ngay10!U10,"")</f>
        <v>-</v>
      </c>
      <c r="O9" s="243" t="str">
        <f>IF(ngay11!U10&lt;&gt;"",ngay11!U10,"")</f>
        <v>-</v>
      </c>
      <c r="P9" s="243" t="str">
        <f>IF(ngay12!U10&lt;&gt;"",ngay12!U10,"")</f>
        <v>-</v>
      </c>
      <c r="Q9" s="243" t="str">
        <f>IF(ngay13!U10&lt;&gt;"",ngay13!U10,"")</f>
        <v>-</v>
      </c>
      <c r="R9" s="243" t="str">
        <f>IF(ngay14!U10&lt;&gt;"",ngay14!U10,"")</f>
        <v>-</v>
      </c>
      <c r="S9" s="243" t="str">
        <f>IF(ngay15!U10&lt;&gt;"",ngay15!U10,"")</f>
        <v>-</v>
      </c>
      <c r="T9" s="243">
        <f>IF(ngay16!U10&lt;&gt;"",ngay16!U10,"")</f>
        <v>4</v>
      </c>
      <c r="U9" s="243">
        <f>IF(ngay17!U10&lt;&gt;"",ngay17!U10,"")</f>
        <v>2.2999999999999998</v>
      </c>
      <c r="V9" s="243" t="str">
        <f>IF(ngay18!U10&lt;&gt;"",ngay18!U10,"")</f>
        <v>-</v>
      </c>
      <c r="W9" s="243">
        <f>IF(ngay19!U10&lt;&gt;"",ngay19!U10,"")</f>
        <v>56.2</v>
      </c>
      <c r="X9" s="243">
        <f>IF(ngay20!U10&lt;&gt;"",ngay20!U10,"")</f>
        <v>6.9</v>
      </c>
      <c r="Y9" s="243">
        <f>IF(ngay21!U10&lt;&gt;"",ngay21!U10,"")</f>
        <v>7.7</v>
      </c>
      <c r="Z9" s="243">
        <f>IF(ngay22!U10&lt;&gt;"",ngay22!U10,"")</f>
        <v>18.7</v>
      </c>
      <c r="AA9" s="243" t="str">
        <f>IF(ngay23!U10&lt;&gt;"",ngay23!U10,"")</f>
        <v>-</v>
      </c>
      <c r="AB9" s="243" t="str">
        <f>IF(ngay24!U10&lt;&gt;"",ngay24!U10,"")</f>
        <v>-</v>
      </c>
      <c r="AC9" s="243" t="str">
        <f>IF(ngay25!U10&lt;&gt;"",ngay25!U10,"")</f>
        <v>-</v>
      </c>
      <c r="AD9" s="243" t="str">
        <f>IF(ngay26!U10&lt;&gt;"",ngay26!U10,"")</f>
        <v>-</v>
      </c>
      <c r="AE9" s="243" t="str">
        <f>IF(ngay27!U10&lt;&gt;"",ngay27!U10,"")</f>
        <v>-</v>
      </c>
      <c r="AF9" s="243" t="str">
        <f>IF(ngay28!U10&lt;&gt;"",ngay28!U10,"")</f>
        <v>-</v>
      </c>
      <c r="AG9" s="243" t="str">
        <f>IF(ngay29!U10&lt;&gt;"",ngay29!U10,"")</f>
        <v>-</v>
      </c>
      <c r="AH9" s="243">
        <f>IF(ngay30!U10&lt;&gt;"",ngay30!U10,"")</f>
        <v>22.6</v>
      </c>
      <c r="AI9" s="243">
        <f>IF(ngay31!U10&lt;&gt;"",ngay31!U10,"")</f>
        <v>1.9</v>
      </c>
      <c r="AJ9" s="128">
        <f t="shared" si="0"/>
        <v>123.60000000000002</v>
      </c>
      <c r="AK9" s="127">
        <f t="shared" si="1"/>
        <v>56.2</v>
      </c>
      <c r="AL9" s="128">
        <f>IF(COUNT(E9:AI9)=0,"",INDEX(E2:AI9,1,MATCH(MAX(E9:AI9),E9:AI9,0)))</f>
        <v>19</v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/>
      <c r="F10" s="268" t="str">
        <f>IF(ngay2!U11&lt;&gt;"",ngay2!U11,"")</f>
        <v>-</v>
      </c>
      <c r="G10" s="243" t="str">
        <f>IF(ngay3!U11&lt;&gt;"",ngay3!U11,"")</f>
        <v>-</v>
      </c>
      <c r="H10" s="243" t="str">
        <f>IF(ngay4!U11&lt;&gt;"",ngay4!U11,"")</f>
        <v>-</v>
      </c>
      <c r="I10" s="243" t="str">
        <f>IF(ngay5!U11&lt;&gt;"",ngay5!U11,"")</f>
        <v>-</v>
      </c>
      <c r="J10" s="243" t="str">
        <f>IF(ngay6!U11&lt;&gt;"",ngay6!U11,"")</f>
        <v>-</v>
      </c>
      <c r="K10" s="243" t="str">
        <f>IF(ngay7!U11&lt;&gt;"",ngay7!U11,"")</f>
        <v>-</v>
      </c>
      <c r="L10" s="243" t="str">
        <f>IF(ngay8!U11&lt;&gt;"",ngay8!U11,"")</f>
        <v>-</v>
      </c>
      <c r="M10" s="243" t="str">
        <f>IF(ngay9!U11&lt;&gt;"",ngay9!U11,"")</f>
        <v>-</v>
      </c>
      <c r="N10" s="243">
        <f>IF(ngay10!U11&lt;&gt;"",ngay10!U11,"")</f>
        <v>1</v>
      </c>
      <c r="O10" s="243" t="str">
        <f>IF(ngay11!U11&lt;&gt;"",ngay11!U11,"")</f>
        <v>-</v>
      </c>
      <c r="P10" s="243" t="str">
        <f>IF(ngay12!U11&lt;&gt;"",ngay12!U11,"")</f>
        <v>-</v>
      </c>
      <c r="Q10" s="243" t="str">
        <f>IF(ngay13!U11&lt;&gt;"",ngay13!U11,"")</f>
        <v>-</v>
      </c>
      <c r="R10" s="243">
        <f>IF(ngay14!U11&lt;&gt;"",ngay14!U11,"")</f>
        <v>0.2</v>
      </c>
      <c r="S10" s="243" t="str">
        <f>IF(ngay15!U11&lt;&gt;"",ngay15!U11,"")</f>
        <v>-</v>
      </c>
      <c r="T10" s="243" t="str">
        <f>IF(ngay16!U11&lt;&gt;"",ngay16!U11,"")</f>
        <v>-</v>
      </c>
      <c r="U10" s="243" t="str">
        <f>IF(ngay17!U11&lt;&gt;"",ngay17!U11,"")</f>
        <v>-</v>
      </c>
      <c r="V10" s="243" t="str">
        <f>IF(ngay18!U11&lt;&gt;"",ngay18!U11,"")</f>
        <v>-</v>
      </c>
      <c r="W10" s="243">
        <f>IF(ngay19!U11&lt;&gt;"",ngay19!U11,"")</f>
        <v>15.6</v>
      </c>
      <c r="X10" s="243">
        <f>IF(ngay20!U11&lt;&gt;"",ngay20!U11,"")</f>
        <v>34</v>
      </c>
      <c r="Y10" s="243">
        <f>IF(ngay21!U11&lt;&gt;"",ngay21!U11,"")</f>
        <v>1.7</v>
      </c>
      <c r="Z10" s="243">
        <f>IF(ngay22!U11&lt;&gt;"",ngay22!U11,"")</f>
        <v>6</v>
      </c>
      <c r="AA10" s="243" t="str">
        <f>IF(ngay23!U11&lt;&gt;"",ngay23!U11,"")</f>
        <v>-</v>
      </c>
      <c r="AB10" s="243">
        <f>IF(ngay24!U11&lt;&gt;"",ngay24!U11,"")</f>
        <v>0.8</v>
      </c>
      <c r="AC10" s="243" t="str">
        <f>IF(ngay25!U11&lt;&gt;"",ngay25!U11,"")</f>
        <v>-</v>
      </c>
      <c r="AD10" s="243" t="str">
        <f>IF(ngay26!U11&lt;&gt;"",ngay26!U11,"")</f>
        <v>-</v>
      </c>
      <c r="AE10" s="243" t="str">
        <f>IF(ngay27!U11&lt;&gt;"",ngay27!U11,"")</f>
        <v>-</v>
      </c>
      <c r="AF10" s="243" t="str">
        <f>IF(ngay28!U11&lt;&gt;"",ngay28!U11,"")</f>
        <v>-</v>
      </c>
      <c r="AG10" s="243" t="str">
        <f>IF(ngay29!U11&lt;&gt;"",ngay29!U11,"")</f>
        <v>-</v>
      </c>
      <c r="AH10" s="243">
        <f>IF(ngay30!U11&lt;&gt;"",ngay30!U11,"")</f>
        <v>11.1</v>
      </c>
      <c r="AI10" s="243">
        <f>IF(ngay31!U11&lt;&gt;"",ngay31!U11,"")</f>
        <v>140</v>
      </c>
      <c r="AJ10" s="128">
        <f t="shared" ref="AJ10" si="2">IF(COUNT(E10:AI10)=0,"",SUM(E10:AI10))</f>
        <v>210.39999999999998</v>
      </c>
      <c r="AK10" s="127">
        <f t="shared" ref="AK10" si="3">IF(COUNT(E10:AI10)=0,"",MAX(E10:AI10))</f>
        <v>140</v>
      </c>
      <c r="AL10" s="128">
        <f>IF(COUNT(E10:AI10)=0,"",INDEX(E3:AI10,1,MATCH(MAX(E10:AI10),E10:AI10,0)))</f>
        <v>56.3</v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 t="str">
        <f>IF(ngay1!U12&lt;&gt;"",ngay1!U12,"")</f>
        <v>-</v>
      </c>
      <c r="F11" s="237" t="str">
        <f>IF(ngay2!U12&lt;&gt;"",ngay2!U12,"")</f>
        <v>-</v>
      </c>
      <c r="G11" s="237" t="str">
        <f>IF(ngay3!U12&lt;&gt;"",ngay3!U12,"")</f>
        <v>-</v>
      </c>
      <c r="H11" s="237">
        <f>IF(ngay4!U12&lt;&gt;"",ngay4!U12,"")</f>
        <v>2.4</v>
      </c>
      <c r="I11" s="237" t="str">
        <f>IF(ngay5!U12&lt;&gt;"",ngay5!U12,"")</f>
        <v>-</v>
      </c>
      <c r="J11" s="237" t="str">
        <f>IF(ngay6!U12&lt;&gt;"",ngay6!U12,"")</f>
        <v>-</v>
      </c>
      <c r="K11" s="237" t="str">
        <f>IF(ngay7!U12&lt;&gt;"",ngay7!U12,"")</f>
        <v>-</v>
      </c>
      <c r="L11" s="237" t="str">
        <f>IF(ngay8!U12&lt;&gt;"",ngay8!U12,"")</f>
        <v>-</v>
      </c>
      <c r="M11" s="237">
        <f>IF(ngay9!U12&lt;&gt;"",ngay9!U12,"")</f>
        <v>42</v>
      </c>
      <c r="N11" s="237">
        <f>IF(ngay10!U12&lt;&gt;"",ngay10!U12,"")</f>
        <v>1.5</v>
      </c>
      <c r="O11" s="237" t="str">
        <f>IF(ngay11!U12&lt;&gt;"",ngay11!U12,"")</f>
        <v>-</v>
      </c>
      <c r="P11" s="237" t="str">
        <f>IF(ngay12!U12&lt;&gt;"",ngay12!U12,"")</f>
        <v>-</v>
      </c>
      <c r="Q11" s="237">
        <f>IF(ngay13!U12&lt;&gt;"",ngay13!U12,"")</f>
        <v>0</v>
      </c>
      <c r="R11" s="237">
        <f>IF(ngay14!U12&lt;&gt;"",ngay14!U12,"")</f>
        <v>18.2</v>
      </c>
      <c r="S11" s="237">
        <f>IF(ngay15!U12&lt;&gt;"",ngay15!U12,"")</f>
        <v>1.1000000000000001</v>
      </c>
      <c r="T11" s="237" t="str">
        <f>IF(ngay16!U12&lt;&gt;"",ngay16!U12,"")</f>
        <v>-</v>
      </c>
      <c r="U11" s="237" t="str">
        <f>IF(ngay17!U12&lt;&gt;"",ngay17!U12,"")</f>
        <v>-</v>
      </c>
      <c r="V11" s="237">
        <f>IF(ngay18!U12&lt;&gt;"",ngay18!U12,"")</f>
        <v>6.6</v>
      </c>
      <c r="W11" s="237">
        <f>IF(ngay19!U12&lt;&gt;"",ngay19!U12,"")</f>
        <v>23.9</v>
      </c>
      <c r="X11" s="237">
        <f>IF(ngay20!U12&lt;&gt;"",ngay20!U12,"")</f>
        <v>20.6</v>
      </c>
      <c r="Y11" s="237">
        <f>IF(ngay21!U12&lt;&gt;"",ngay21!U12,"")</f>
        <v>3.4</v>
      </c>
      <c r="Z11" s="237">
        <f>IF(ngay22!U12&lt;&gt;"",ngay22!U12,"")</f>
        <v>0.7</v>
      </c>
      <c r="AA11" s="237" t="str">
        <f>IF(ngay23!U12&lt;&gt;"",ngay23!U12,"")</f>
        <v>-</v>
      </c>
      <c r="AB11" s="237" t="str">
        <f>IF(ngay24!U12&lt;&gt;"",ngay24!U12,"")</f>
        <v>-</v>
      </c>
      <c r="AC11" s="237" t="str">
        <f>IF(ngay25!U12&lt;&gt;"",ngay25!U12,"")</f>
        <v>-</v>
      </c>
      <c r="AD11" s="237" t="str">
        <f>IF(ngay26!U12&lt;&gt;"",ngay26!U12,"")</f>
        <v>-</v>
      </c>
      <c r="AE11" s="237">
        <f>IF(ngay27!U12&lt;&gt;"",ngay27!U12,"")</f>
        <v>15.4</v>
      </c>
      <c r="AF11" s="237">
        <f>IF(ngay28!U12&lt;&gt;"",ngay28!U12,"")</f>
        <v>6.6</v>
      </c>
      <c r="AG11" s="237" t="str">
        <f>IF(ngay29!U12&lt;&gt;"",ngay29!U12,"")</f>
        <v>-</v>
      </c>
      <c r="AH11" s="237">
        <f>IF(ngay30!U12&lt;&gt;"",ngay30!U12,"")</f>
        <v>15.7</v>
      </c>
      <c r="AI11" s="237">
        <f>IF(ngay31!U12&lt;&gt;"",ngay31!U12,"")</f>
        <v>1.1000000000000001</v>
      </c>
      <c r="AJ11" s="191">
        <f t="shared" si="0"/>
        <v>159.19999999999996</v>
      </c>
      <c r="AK11" s="190">
        <f t="shared" si="1"/>
        <v>42</v>
      </c>
      <c r="AL11" s="191">
        <f>IF(COUNT(E11:AI11)=0,"",INDEX(E2:AI11,1,MATCH(MAX(E11:AI11),E11:AI11,0)))</f>
        <v>9</v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 t="str">
        <f>IF(ngay1!U13&lt;&gt;"",ngay1!U13,"")</f>
        <v>-</v>
      </c>
      <c r="F12" s="243" t="str">
        <f>IF(ngay2!U13&lt;&gt;"",ngay2!U13,"")</f>
        <v>-</v>
      </c>
      <c r="G12" s="243" t="str">
        <f>IF(ngay3!U13&lt;&gt;"",ngay3!U13,"")</f>
        <v>-</v>
      </c>
      <c r="H12" s="243" t="str">
        <f>IF(ngay4!U13&lt;&gt;"",ngay4!U13,"")</f>
        <v>-</v>
      </c>
      <c r="I12" s="243">
        <f>IF(ngay5!U13&lt;&gt;"",ngay5!U13,"")</f>
        <v>0.3</v>
      </c>
      <c r="J12" s="243">
        <f>IF(ngay6!U13&lt;&gt;"",ngay6!U13,"")</f>
        <v>0.1</v>
      </c>
      <c r="K12" s="243" t="str">
        <f>IF(ngay7!U13&lt;&gt;"",ngay7!U13,"")</f>
        <v>-</v>
      </c>
      <c r="L12" s="243" t="str">
        <f>IF(ngay8!U13&lt;&gt;"",ngay8!U13,"")</f>
        <v>-</v>
      </c>
      <c r="M12" s="243" t="str">
        <f>IF(ngay9!U13&lt;&gt;"",ngay9!U13,"")</f>
        <v>-</v>
      </c>
      <c r="N12" s="243" t="str">
        <f>IF(ngay10!U13&lt;&gt;"",ngay10!U13,"")</f>
        <v>-</v>
      </c>
      <c r="O12" s="243" t="str">
        <f>IF(ngay11!U13&lt;&gt;"",ngay11!U13,"")</f>
        <v>-</v>
      </c>
      <c r="P12" s="243">
        <f>IF(ngay12!U13&lt;&gt;"",ngay12!U13,"")</f>
        <v>10.1</v>
      </c>
      <c r="Q12" s="243">
        <f>IF(ngay13!U13&lt;&gt;"",ngay13!U13,"")</f>
        <v>44.9</v>
      </c>
      <c r="R12" s="243" t="str">
        <f>IF(ngay14!U13&lt;&gt;"",ngay14!U13,"")</f>
        <v>-</v>
      </c>
      <c r="S12" s="243">
        <f>IF(ngay15!U13&lt;&gt;"",ngay15!U13,"")</f>
        <v>32.5</v>
      </c>
      <c r="T12" s="243">
        <f>IF(ngay16!U13&lt;&gt;"",ngay16!U13,"")</f>
        <v>0.4</v>
      </c>
      <c r="U12" s="243" t="str">
        <f>IF(ngay17!U13&lt;&gt;"",ngay17!U13,"")</f>
        <v>-</v>
      </c>
      <c r="V12" s="243" t="str">
        <f>IF(ngay18!U13&lt;&gt;"",ngay18!U13,"")</f>
        <v>-</v>
      </c>
      <c r="W12" s="243">
        <f>IF(ngay19!U13&lt;&gt;"",ngay19!U13,"")</f>
        <v>17.600000000000001</v>
      </c>
      <c r="X12" s="243">
        <f>IF(ngay20!U13&lt;&gt;"",ngay20!U13,"")</f>
        <v>36.6</v>
      </c>
      <c r="Y12" s="243">
        <f>IF(ngay21!U13&lt;&gt;"",ngay21!U13,"")</f>
        <v>25.7</v>
      </c>
      <c r="Z12" s="243">
        <f>IF(ngay22!U13&lt;&gt;"",ngay22!U13,"")</f>
        <v>16.399999999999999</v>
      </c>
      <c r="AA12" s="243" t="str">
        <f>IF(ngay23!U13&lt;&gt;"",ngay23!U13,"")</f>
        <v>-</v>
      </c>
      <c r="AB12" s="243" t="str">
        <f>IF(ngay24!U13&lt;&gt;"",ngay24!U13,"")</f>
        <v>-</v>
      </c>
      <c r="AC12" s="243" t="str">
        <f>IF(ngay25!U13&lt;&gt;"",ngay25!U13,"")</f>
        <v>-</v>
      </c>
      <c r="AD12" s="243" t="str">
        <f>IF(ngay26!U13&lt;&gt;"",ngay26!U13,"")</f>
        <v>-</v>
      </c>
      <c r="AE12" s="243" t="str">
        <f>IF(ngay27!U13&lt;&gt;"",ngay27!U13,"")</f>
        <v>-</v>
      </c>
      <c r="AF12" s="243" t="str">
        <f>IF(ngay28!U13&lt;&gt;"",ngay28!U13,"")</f>
        <v>-</v>
      </c>
      <c r="AG12" s="243">
        <f>IF(ngay29!U13&lt;&gt;"",ngay29!U13,"")</f>
        <v>1.6</v>
      </c>
      <c r="AH12" s="243">
        <f>IF(ngay30!U13&lt;&gt;"",ngay30!U13,"")</f>
        <v>23.9</v>
      </c>
      <c r="AI12" s="243">
        <f>IF(ngay31!U13&lt;&gt;"",ngay31!U13,"")</f>
        <v>2.4</v>
      </c>
      <c r="AJ12" s="128">
        <f t="shared" si="0"/>
        <v>212.5</v>
      </c>
      <c r="AK12" s="127">
        <f t="shared" si="1"/>
        <v>44.9</v>
      </c>
      <c r="AL12" s="128">
        <f>IF(COUNT(E12:AI12)=0,"",INDEX(E2:AI12,1,MATCH(MAX(E12:AI12),E12:AI12,0)))</f>
        <v>13</v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 t="str">
        <f>IF(ngay1!U14&lt;&gt;"",ngay1!U14,"")</f>
        <v>-</v>
      </c>
      <c r="F13" s="243" t="str">
        <f>IF(ngay2!U14&lt;&gt;"",ngay2!U14,"")</f>
        <v>-</v>
      </c>
      <c r="G13" s="243" t="str">
        <f>IF(ngay3!U14&lt;&gt;"",ngay3!U14,"")</f>
        <v>-</v>
      </c>
      <c r="H13" s="243" t="str">
        <f>IF(ngay4!U14&lt;&gt;"",ngay4!U14,"")</f>
        <v>-</v>
      </c>
      <c r="I13" s="243" t="str">
        <f>IF(ngay5!U14&lt;&gt;"",ngay5!U14,"")</f>
        <v>-</v>
      </c>
      <c r="J13" s="243" t="str">
        <f>IF(ngay6!U14&lt;&gt;"",ngay6!U14,"")</f>
        <v>-</v>
      </c>
      <c r="K13" s="243" t="str">
        <f>IF(ngay7!U14&lt;&gt;"",ngay7!U14,"")</f>
        <v>-</v>
      </c>
      <c r="L13" s="243" t="str">
        <f>IF(ngay8!U14&lt;&gt;"",ngay8!U14,"")</f>
        <v>-</v>
      </c>
      <c r="M13" s="243">
        <f>IF(ngay9!U14&lt;&gt;"",ngay9!U14,"")</f>
        <v>16.2</v>
      </c>
      <c r="N13" s="243" t="str">
        <f>IF(ngay10!U14&lt;&gt;"",ngay10!U14,"")</f>
        <v>-</v>
      </c>
      <c r="O13" s="243">
        <f>IF(ngay11!U14&lt;&gt;"",ngay11!U14,"")</f>
        <v>11.5</v>
      </c>
      <c r="P13" s="243" t="str">
        <f>IF(ngay12!U14&lt;&gt;"",ngay12!U14,"")</f>
        <v>-</v>
      </c>
      <c r="Q13" s="243">
        <f>IF(ngay13!U14&lt;&gt;"",ngay13!U14,"")</f>
        <v>18.600000000000001</v>
      </c>
      <c r="R13" s="243">
        <f>IF(ngay14!U14&lt;&gt;"",ngay14!U14,"")</f>
        <v>0.2</v>
      </c>
      <c r="S13" s="243">
        <f>IF(ngay15!U14&lt;&gt;"",ngay15!U14,"")</f>
        <v>22</v>
      </c>
      <c r="T13" s="243">
        <f>IF(ngay16!U14&lt;&gt;"",ngay16!U14,"")</f>
        <v>6.4</v>
      </c>
      <c r="U13" s="243">
        <f>IF(ngay17!U14&lt;&gt;"",ngay17!U14,"")</f>
        <v>0.3</v>
      </c>
      <c r="V13" s="243" t="str">
        <f>IF(ngay18!U14&lt;&gt;"",ngay18!U14,"")</f>
        <v>-</v>
      </c>
      <c r="W13" s="243">
        <f>IF(ngay19!U14&lt;&gt;"",ngay19!U14,"")</f>
        <v>23.1</v>
      </c>
      <c r="X13" s="243">
        <f>IF(ngay20!U14&lt;&gt;"",ngay20!U14,"")</f>
        <v>4.8</v>
      </c>
      <c r="Y13" s="243">
        <f>IF(ngay21!U14&lt;&gt;"",ngay21!U14,"")</f>
        <v>19.100000000000001</v>
      </c>
      <c r="Z13" s="243">
        <f>IF(ngay22!U14&lt;&gt;"",ngay22!U14,"")</f>
        <v>1.8</v>
      </c>
      <c r="AA13" s="243" t="str">
        <f>IF(ngay23!U14&lt;&gt;"",ngay23!U14,"")</f>
        <v>-</v>
      </c>
      <c r="AB13" s="243" t="str">
        <f>IF(ngay24!U14&lt;&gt;"",ngay24!U14,"")</f>
        <v>-</v>
      </c>
      <c r="AC13" s="243" t="str">
        <f>IF(ngay25!U14&lt;&gt;"",ngay25!U14,"")</f>
        <v>-</v>
      </c>
      <c r="AD13" s="243" t="str">
        <f>IF(ngay26!U14&lt;&gt;"",ngay26!U14,"")</f>
        <v>-</v>
      </c>
      <c r="AE13" s="243">
        <f>IF(ngay27!U14&lt;&gt;"",ngay27!U14,"")</f>
        <v>4</v>
      </c>
      <c r="AF13" s="243">
        <f>IF(ngay28!U14&lt;&gt;"",ngay28!U14,"")</f>
        <v>43.1</v>
      </c>
      <c r="AG13" s="243">
        <f>IF(ngay29!U14&lt;&gt;"",ngay29!U14,"")</f>
        <v>1.9</v>
      </c>
      <c r="AH13" s="243">
        <f>IF(ngay30!U14&lt;&gt;"",ngay30!U14,"")</f>
        <v>2.2000000000000002</v>
      </c>
      <c r="AI13" s="243">
        <f>IF(ngay31!U14&lt;&gt;"",ngay31!U14,"")</f>
        <v>0.1</v>
      </c>
      <c r="AJ13" s="128">
        <f t="shared" ref="AJ13:AJ24" si="4">IF(COUNT(E13:AI13)=0,"",SUM(E13:AI13))</f>
        <v>175.29999999999998</v>
      </c>
      <c r="AK13" s="127">
        <f t="shared" ref="AK13:AK24" si="5">IF(COUNT(E13:AI13)=0,"",MAX(E13:AI13))</f>
        <v>43.1</v>
      </c>
      <c r="AL13" s="128">
        <f>IF(COUNT(E13:AI13)=0,"",INDEX(E2:AI13,1,MATCH(MAX(E13:AI13),E13:AI13,0)))</f>
        <v>28</v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 t="str">
        <f>IF(ngay1!U15&lt;&gt;"",ngay1!U15,"")</f>
        <v>-</v>
      </c>
      <c r="F14" s="243" t="str">
        <f>IF(ngay2!U15&lt;&gt;"",ngay2!U15,"")</f>
        <v>-</v>
      </c>
      <c r="G14" s="243" t="str">
        <f>IF(ngay3!U15&lt;&gt;"",ngay3!U15,"")</f>
        <v>-</v>
      </c>
      <c r="H14" s="243" t="str">
        <f>IF(ngay4!U15&lt;&gt;"",ngay4!U15,"")</f>
        <v>-</v>
      </c>
      <c r="I14" s="243" t="str">
        <f>IF(ngay5!U15&lt;&gt;"",ngay5!U15,"")</f>
        <v>-</v>
      </c>
      <c r="J14" s="243" t="str">
        <f>IF(ngay6!U15&lt;&gt;"",ngay6!U15,"")</f>
        <v>-</v>
      </c>
      <c r="K14" s="243" t="str">
        <f>IF(ngay7!U15&lt;&gt;"",ngay7!U15,"")</f>
        <v>-</v>
      </c>
      <c r="L14" s="243" t="str">
        <f>IF(ngay8!U15&lt;&gt;"",ngay8!U15,"")</f>
        <v>-</v>
      </c>
      <c r="M14" s="243">
        <f>IF(ngay9!U15&lt;&gt;"",ngay9!U15,"")</f>
        <v>52.1</v>
      </c>
      <c r="N14" s="243">
        <f>IF(ngay10!U15&lt;&gt;"",ngay10!U15,"")</f>
        <v>0.4</v>
      </c>
      <c r="O14" s="243" t="str">
        <f>IF(ngay11!U15&lt;&gt;"",ngay11!U15,"")</f>
        <v>-</v>
      </c>
      <c r="P14" s="243" t="str">
        <f>IF(ngay12!U15&lt;&gt;"",ngay12!U15,"")</f>
        <v>-</v>
      </c>
      <c r="Q14" s="243" t="str">
        <f>IF(ngay13!U15&lt;&gt;"",ngay13!U15,"")</f>
        <v>-</v>
      </c>
      <c r="R14" s="243">
        <f>IF(ngay14!U15&lt;&gt;"",ngay14!U15,"")</f>
        <v>13</v>
      </c>
      <c r="S14" s="243">
        <f>IF(ngay15!U15&lt;&gt;"",ngay15!U15,"")</f>
        <v>56.7</v>
      </c>
      <c r="T14" s="243">
        <f>IF(ngay16!U15&lt;&gt;"",ngay16!U15,"")</f>
        <v>8.1999999999999993</v>
      </c>
      <c r="U14" s="243">
        <f>IF(ngay17!U15&lt;&gt;"",ngay17!U15,"")</f>
        <v>1</v>
      </c>
      <c r="V14" s="243">
        <f>IF(ngay18!U15&lt;&gt;"",ngay18!U15,"")</f>
        <v>6</v>
      </c>
      <c r="W14" s="243">
        <f>IF(ngay19!U15&lt;&gt;"",ngay19!U15,"")</f>
        <v>48.8</v>
      </c>
      <c r="X14" s="243">
        <f>IF(ngay20!U15&lt;&gt;"",ngay20!U15,"")</f>
        <v>10.4</v>
      </c>
      <c r="Y14" s="243">
        <f>IF(ngay21!U15&lt;&gt;"",ngay21!U15,"")</f>
        <v>10.7</v>
      </c>
      <c r="Z14" s="243">
        <f>IF(ngay22!U15&lt;&gt;"",ngay22!U15,"")</f>
        <v>0.9</v>
      </c>
      <c r="AA14" s="243" t="str">
        <f>IF(ngay23!U15&lt;&gt;"",ngay23!U15,"")</f>
        <v>-</v>
      </c>
      <c r="AB14" s="243" t="str">
        <f>IF(ngay24!U15&lt;&gt;"",ngay24!U15,"")</f>
        <v>-</v>
      </c>
      <c r="AC14" s="243" t="str">
        <f>IF(ngay25!U15&lt;&gt;"",ngay25!U15,"")</f>
        <v>-</v>
      </c>
      <c r="AD14" s="243" t="str">
        <f>IF(ngay26!U15&lt;&gt;"",ngay26!U15,"")</f>
        <v>-</v>
      </c>
      <c r="AE14" s="243" t="str">
        <f>IF(ngay27!U15&lt;&gt;"",ngay27!U15,"")</f>
        <v>-</v>
      </c>
      <c r="AF14" s="243">
        <f>IF(ngay28!U15&lt;&gt;"",ngay28!U15,"")</f>
        <v>21.8</v>
      </c>
      <c r="AG14" s="243">
        <f>IF(ngay29!U15&lt;&gt;"",ngay29!U15,"")</f>
        <v>33.200000000000003</v>
      </c>
      <c r="AH14" s="243">
        <f>IF(ngay30!U15&lt;&gt;"",ngay30!U15,"")</f>
        <v>0.4</v>
      </c>
      <c r="AI14" s="243" t="str">
        <f>IF(ngay31!U15&lt;&gt;"",ngay31!U15,"")</f>
        <v>-</v>
      </c>
      <c r="AJ14" s="128">
        <f t="shared" si="4"/>
        <v>263.59999999999997</v>
      </c>
      <c r="AK14" s="127">
        <f t="shared" si="5"/>
        <v>56.7</v>
      </c>
      <c r="AL14" s="128">
        <f>IF(COUNT(E14:AI14)=0,"",INDEX(E2:AI14,1,MATCH(MAX(E14:AI14),E14:AI14,0)))</f>
        <v>15</v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 t="str">
        <f>IF(ngay1!U16&lt;&gt;"",ngay1!U16,"")</f>
        <v>-</v>
      </c>
      <c r="F15" s="243" t="str">
        <f>IF(ngay2!U16&lt;&gt;"",ngay2!U16,"")</f>
        <v>-</v>
      </c>
      <c r="G15" s="243" t="str">
        <f>IF(ngay3!U16&lt;&gt;"",ngay3!U16,"")</f>
        <v>-</v>
      </c>
      <c r="H15" s="243" t="str">
        <f>IF(ngay4!U16&lt;&gt;"",ngay4!U16,"")</f>
        <v>-</v>
      </c>
      <c r="I15" s="243" t="str">
        <f>IF(ngay5!U16&lt;&gt;"",ngay5!U16,"")</f>
        <v>-</v>
      </c>
      <c r="J15" s="243" t="str">
        <f>IF(ngay6!U16&lt;&gt;"",ngay6!U16,"")</f>
        <v>-</v>
      </c>
      <c r="K15" s="243" t="str">
        <f>IF(ngay7!U16&lt;&gt;"",ngay7!U16,"")</f>
        <v>-</v>
      </c>
      <c r="L15" s="243">
        <f>IF(ngay8!U16&lt;&gt;"",ngay8!U16,"")</f>
        <v>5.6</v>
      </c>
      <c r="M15" s="243">
        <f>IF(ngay9!U16&lt;&gt;"",ngay9!U16,"")</f>
        <v>0.2</v>
      </c>
      <c r="N15" s="243" t="str">
        <f>IF(ngay10!U16&lt;&gt;"",ngay10!U16,"")</f>
        <v>-</v>
      </c>
      <c r="O15" s="243" t="str">
        <f>IF(ngay11!U16&lt;&gt;"",ngay11!U16,"")</f>
        <v>-</v>
      </c>
      <c r="P15" s="243" t="str">
        <f>IF(ngay12!U16&lt;&gt;"",ngay12!U16,"")</f>
        <v>-</v>
      </c>
      <c r="Q15" s="243" t="str">
        <f>IF(ngay13!U16&lt;&gt;"",ngay13!U16,"")</f>
        <v>-</v>
      </c>
      <c r="R15" s="243">
        <f>IF(ngay14!U16&lt;&gt;"",ngay14!U16,"")</f>
        <v>9.9</v>
      </c>
      <c r="S15" s="243">
        <f>IF(ngay15!U16&lt;&gt;"",ngay15!U16,"")</f>
        <v>10</v>
      </c>
      <c r="T15" s="243">
        <f>IF(ngay16!U16&lt;&gt;"",ngay16!U16,"")</f>
        <v>1.5</v>
      </c>
      <c r="U15" s="243" t="str">
        <f>IF(ngay17!U16&lt;&gt;"",ngay17!U16,"")</f>
        <v>-</v>
      </c>
      <c r="V15" s="243" t="str">
        <f>IF(ngay18!U16&lt;&gt;"",ngay18!U16,"")</f>
        <v>-</v>
      </c>
      <c r="W15" s="243">
        <f>IF(ngay19!U16&lt;&gt;"",ngay19!U16,"")</f>
        <v>0.4</v>
      </c>
      <c r="X15" s="243">
        <f>IF(ngay20!U16&lt;&gt;"",ngay20!U16,"")</f>
        <v>7.8</v>
      </c>
      <c r="Y15" s="243">
        <f>IF(ngay21!U16&lt;&gt;"",ngay21!U16,"")</f>
        <v>66.900000000000006</v>
      </c>
      <c r="Z15" s="243">
        <f>IF(ngay22!U16&lt;&gt;"",ngay22!U16,"")</f>
        <v>3.9</v>
      </c>
      <c r="AA15" s="243" t="str">
        <f>IF(ngay23!U16&lt;&gt;"",ngay23!U16,"")</f>
        <v>-</v>
      </c>
      <c r="AB15" s="243" t="str">
        <f>IF(ngay24!U16&lt;&gt;"",ngay24!U16,"")</f>
        <v>-</v>
      </c>
      <c r="AC15" s="243" t="str">
        <f>IF(ngay25!U16&lt;&gt;"",ngay25!U16,"")</f>
        <v>-</v>
      </c>
      <c r="AD15" s="243" t="str">
        <f>IF(ngay26!U16&lt;&gt;"",ngay26!U16,"")</f>
        <v>-</v>
      </c>
      <c r="AE15" s="243" t="str">
        <f>IF(ngay27!U16&lt;&gt;"",ngay27!U16,"")</f>
        <v>-</v>
      </c>
      <c r="AF15" s="243">
        <f>IF(ngay28!U16&lt;&gt;"",ngay28!U16,"")</f>
        <v>22</v>
      </c>
      <c r="AG15" s="243">
        <f>IF(ngay29!U16&lt;&gt;"",ngay29!U16,"")</f>
        <v>1.4</v>
      </c>
      <c r="AH15" s="243" t="str">
        <f>IF(ngay30!U16&lt;&gt;"",ngay30!U16,"")</f>
        <v>-</v>
      </c>
      <c r="AI15" s="243">
        <f>IF(ngay31!U16&lt;&gt;"",ngay31!U16,"")</f>
        <v>0.5</v>
      </c>
      <c r="AJ15" s="128">
        <f t="shared" si="4"/>
        <v>130.10000000000002</v>
      </c>
      <c r="AK15" s="127">
        <f t="shared" si="5"/>
        <v>66.900000000000006</v>
      </c>
      <c r="AL15" s="128">
        <f>IF(COUNT(E15:AI15)=0,"",INDEX(E2:AI15,1,MATCH(MAX(E15:AI15),E15:AI15,0)))</f>
        <v>21</v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 t="str">
        <f>IF(ngay1!U17&lt;&gt;"",ngay1!U17,"")</f>
        <v>-</v>
      </c>
      <c r="F16" s="243" t="str">
        <f>IF(ngay2!U17&lt;&gt;"",ngay2!U17,"")</f>
        <v>-</v>
      </c>
      <c r="G16" s="243" t="str">
        <f>IF(ngay3!U17&lt;&gt;"",ngay3!U17,"")</f>
        <v>-</v>
      </c>
      <c r="H16" s="243" t="str">
        <f>IF(ngay4!U17&lt;&gt;"",ngay4!U17,"")</f>
        <v>-</v>
      </c>
      <c r="I16" s="243" t="str">
        <f>IF(ngay5!U17&lt;&gt;"",ngay5!U17,"")</f>
        <v>-</v>
      </c>
      <c r="J16" s="243" t="str">
        <f>IF(ngay6!U17&lt;&gt;"",ngay6!U17,"")</f>
        <v>-</v>
      </c>
      <c r="K16" s="243" t="str">
        <f>IF(ngay7!U17&lt;&gt;"",ngay7!U17,"")</f>
        <v>-</v>
      </c>
      <c r="L16" s="243" t="str">
        <f>IF(ngay8!U17&lt;&gt;"",ngay8!U17,"")</f>
        <v>-</v>
      </c>
      <c r="M16" s="243" t="str">
        <f>IF(ngay9!U17&lt;&gt;"",ngay9!U17,"")</f>
        <v>-</v>
      </c>
      <c r="N16" s="243">
        <f>IF(ngay10!U17&lt;&gt;"",ngay10!U17,"")</f>
        <v>2.8</v>
      </c>
      <c r="O16" s="243" t="str">
        <f>IF(ngay11!U17&lt;&gt;"",ngay11!U17,"")</f>
        <v>-</v>
      </c>
      <c r="P16" s="243" t="str">
        <f>IF(ngay12!U17&lt;&gt;"",ngay12!U17,"")</f>
        <v>-</v>
      </c>
      <c r="Q16" s="243" t="str">
        <f>IF(ngay13!U17&lt;&gt;"",ngay13!U17,"")</f>
        <v>-</v>
      </c>
      <c r="R16" s="243" t="str">
        <f>IF(ngay14!U17&lt;&gt;"",ngay14!U17,"")</f>
        <v>-</v>
      </c>
      <c r="S16" s="243" t="str">
        <f>IF(ngay15!U17&lt;&gt;"",ngay15!U17,"")</f>
        <v>-</v>
      </c>
      <c r="T16" s="243">
        <f>IF(ngay16!U17&lt;&gt;"",ngay16!U17,"")</f>
        <v>7.4</v>
      </c>
      <c r="U16" s="243">
        <f>IF(ngay17!U17&lt;&gt;"",ngay17!U17,"")</f>
        <v>4.2</v>
      </c>
      <c r="V16" s="243" t="str">
        <f>IF(ngay18!U17&lt;&gt;"",ngay18!U17,"")</f>
        <v>-</v>
      </c>
      <c r="W16" s="243">
        <f>IF(ngay19!U17&lt;&gt;"",ngay19!U17,"")</f>
        <v>115.2</v>
      </c>
      <c r="X16" s="243">
        <f>IF(ngay20!U17&lt;&gt;"",ngay20!U17,"")</f>
        <v>24.2</v>
      </c>
      <c r="Y16" s="243">
        <f>IF(ngay21!U17&lt;&gt;"",ngay21!U17,"")</f>
        <v>21.8</v>
      </c>
      <c r="Z16" s="243">
        <f>IF(ngay22!U17&lt;&gt;"",ngay22!U17,"")</f>
        <v>5.8</v>
      </c>
      <c r="AA16" s="243" t="str">
        <f>IF(ngay23!U17&lt;&gt;"",ngay23!U17,"")</f>
        <v>-</v>
      </c>
      <c r="AB16" s="243">
        <f>IF(ngay24!U17&lt;&gt;"",ngay24!U17,"")</f>
        <v>2</v>
      </c>
      <c r="AC16" s="243">
        <f>IF(ngay25!U17&lt;&gt;"",ngay25!U17,"")</f>
        <v>0.2</v>
      </c>
      <c r="AD16" s="243" t="str">
        <f>IF(ngay26!U17&lt;&gt;"",ngay26!U17,"")</f>
        <v>-</v>
      </c>
      <c r="AE16" s="243" t="str">
        <f>IF(ngay27!U17&lt;&gt;"",ngay27!U17,"")</f>
        <v>-</v>
      </c>
      <c r="AF16" s="243">
        <f>IF(ngay28!U17&lt;&gt;"",ngay28!U17,"")</f>
        <v>3.5</v>
      </c>
      <c r="AG16" s="243" t="str">
        <f>IF(ngay29!U17&lt;&gt;"",ngay29!U17,"")</f>
        <v>-</v>
      </c>
      <c r="AH16" s="243" t="str">
        <f>IF(ngay30!U17&lt;&gt;"",ngay30!U17,"")</f>
        <v>-</v>
      </c>
      <c r="AI16" s="243" t="str">
        <f>IF(ngay31!U17&lt;&gt;"",ngay31!U17,"")</f>
        <v>-</v>
      </c>
      <c r="AJ16" s="128">
        <f t="shared" si="4"/>
        <v>187.1</v>
      </c>
      <c r="AK16" s="127">
        <f t="shared" si="5"/>
        <v>115.2</v>
      </c>
      <c r="AL16" s="128">
        <f>IF(COUNT(E16:AI16)=0,"",INDEX(E2:AI16,1,MATCH(MAX(E16:AI16),E16:AI16,0)))</f>
        <v>19</v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 t="str">
        <f>IF(ngay1!U18&lt;&gt;"",ngay1!U18,"")</f>
        <v>-</v>
      </c>
      <c r="F17" s="243" t="str">
        <f>IF(ngay2!U18&lt;&gt;"",ngay2!U18,"")</f>
        <v>-</v>
      </c>
      <c r="G17" s="243" t="str">
        <f>IF(ngay3!U18&lt;&gt;"",ngay3!U18,"")</f>
        <v>-</v>
      </c>
      <c r="H17" s="243" t="str">
        <f>IF(ngay4!U18&lt;&gt;"",ngay4!U18,"")</f>
        <v>-</v>
      </c>
      <c r="I17" s="243" t="str">
        <f>IF(ngay5!U18&lt;&gt;"",ngay5!U18,"")</f>
        <v>-</v>
      </c>
      <c r="J17" s="243">
        <f>IF(ngay6!U18&lt;&gt;"",ngay6!U18,"")</f>
        <v>0.1</v>
      </c>
      <c r="K17" s="243" t="str">
        <f>IF(ngay7!U18&lt;&gt;"",ngay7!U18,"")</f>
        <v>-</v>
      </c>
      <c r="L17" s="243" t="str">
        <f>IF(ngay8!U18&lt;&gt;"",ngay8!U18,"")</f>
        <v>-</v>
      </c>
      <c r="M17" s="243">
        <f>IF(ngay9!U18&lt;&gt;"",ngay9!U18,"")</f>
        <v>8.1</v>
      </c>
      <c r="N17" s="243">
        <f>IF(ngay10!U18&lt;&gt;"",ngay10!U18,"")</f>
        <v>1.2</v>
      </c>
      <c r="O17" s="243" t="str">
        <f>IF(ngay11!U18&lt;&gt;"",ngay11!U18,"")</f>
        <v>-</v>
      </c>
      <c r="P17" s="243" t="str">
        <f>IF(ngay12!U18&lt;&gt;"",ngay12!U18,"")</f>
        <v>-</v>
      </c>
      <c r="Q17" s="243">
        <f>IF(ngay13!U18&lt;&gt;"",ngay13!U18,"")</f>
        <v>0.5</v>
      </c>
      <c r="R17" s="243" t="str">
        <f>IF(ngay14!U18&lt;&gt;"",ngay14!U18,"")</f>
        <v>-</v>
      </c>
      <c r="S17" s="243" t="str">
        <f>IF(ngay15!U18&lt;&gt;"",ngay15!U18,"")</f>
        <v>-</v>
      </c>
      <c r="T17" s="243" t="str">
        <f>IF(ngay16!U18&lt;&gt;"",ngay16!U18,"")</f>
        <v>-</v>
      </c>
      <c r="U17" s="243">
        <f>IF(ngay17!U18&lt;&gt;"",ngay17!U18,"")</f>
        <v>1.2</v>
      </c>
      <c r="V17" s="243">
        <f>IF(ngay18!U18&lt;&gt;"",ngay18!U18,"")</f>
        <v>1.2</v>
      </c>
      <c r="W17" s="243">
        <f>IF(ngay19!U18&lt;&gt;"",ngay19!U18,"")</f>
        <v>58.2</v>
      </c>
      <c r="X17" s="243">
        <f>IF(ngay20!U18&lt;&gt;"",ngay20!U18,"")</f>
        <v>1.6</v>
      </c>
      <c r="Y17" s="243">
        <f>IF(ngay21!U18&lt;&gt;"",ngay21!U18,"")</f>
        <v>50.4</v>
      </c>
      <c r="Z17" s="243">
        <f>IF(ngay22!U18&lt;&gt;"",ngay22!U18,"")</f>
        <v>6.8</v>
      </c>
      <c r="AA17" s="243" t="str">
        <f>IF(ngay23!U18&lt;&gt;"",ngay23!U18,"")</f>
        <v>-</v>
      </c>
      <c r="AB17" s="243" t="str">
        <f>IF(ngay24!U18&lt;&gt;"",ngay24!U18,"")</f>
        <v>-</v>
      </c>
      <c r="AC17" s="243">
        <f>IF(ngay25!U18&lt;&gt;"",ngay25!U18,"")</f>
        <v>0.6</v>
      </c>
      <c r="AD17" s="243" t="str">
        <f>IF(ngay26!U18&lt;&gt;"",ngay26!U18,"")</f>
        <v>-</v>
      </c>
      <c r="AE17" s="243" t="str">
        <f>IF(ngay27!U18&lt;&gt;"",ngay27!U18,"")</f>
        <v>-</v>
      </c>
      <c r="AF17" s="243">
        <f>IF(ngay28!U18&lt;&gt;"",ngay28!U18,"")</f>
        <v>0.6</v>
      </c>
      <c r="AG17" s="243">
        <f>IF(ngay29!U18&lt;&gt;"",ngay29!U18,"")</f>
        <v>4.0999999999999996</v>
      </c>
      <c r="AH17" s="243" t="str">
        <f>IF(ngay30!U18&lt;&gt;"",ngay30!U18,"")</f>
        <v>-</v>
      </c>
      <c r="AI17" s="243" t="str">
        <f>IF(ngay31!U18&lt;&gt;"",ngay31!U18,"")</f>
        <v>-</v>
      </c>
      <c r="AJ17" s="128">
        <f t="shared" si="4"/>
        <v>134.6</v>
      </c>
      <c r="AK17" s="127">
        <f t="shared" si="5"/>
        <v>58.2</v>
      </c>
      <c r="AL17" s="128">
        <f>IF(COUNT(E17:AI17)=0,"",INDEX(E2:AI17,1,MATCH(MAX(E17:AI17),E17:AI17,0)))</f>
        <v>19</v>
      </c>
      <c r="AM17" s="127"/>
      <c r="AN17" s="129"/>
    </row>
    <row r="18" spans="1:40">
      <c r="A18" s="28">
        <v>16</v>
      </c>
      <c r="B18" s="509"/>
      <c r="C18" s="35" t="s">
        <v>156</v>
      </c>
      <c r="D18" s="445" t="s">
        <v>103</v>
      </c>
      <c r="E18" s="228" t="str">
        <f>IF(ngay1!U19&lt;&gt;"",ngay1!U19,"")</f>
        <v>-</v>
      </c>
      <c r="F18" s="243" t="str">
        <f>IF(ngay2!U19&lt;&gt;"",ngay2!U19,"")</f>
        <v>-</v>
      </c>
      <c r="G18" s="243" t="str">
        <f>IF(ngay3!U19&lt;&gt;"",ngay3!U19,"")</f>
        <v>-</v>
      </c>
      <c r="H18" s="243" t="str">
        <f>IF(ngay4!U19&lt;&gt;"",ngay4!U19,"")</f>
        <v>-</v>
      </c>
      <c r="I18" s="243" t="str">
        <f>IF(ngay5!U19&lt;&gt;"",ngay5!U19,"")</f>
        <v>-</v>
      </c>
      <c r="J18" s="243" t="str">
        <f>IF(ngay6!U19&lt;&gt;"",ngay6!U19,"")</f>
        <v>-</v>
      </c>
      <c r="K18" s="243" t="str">
        <f>IF(ngay7!U19&lt;&gt;"",ngay7!U19,"")</f>
        <v>-</v>
      </c>
      <c r="L18" s="243" t="str">
        <f>IF(ngay8!U19&lt;&gt;"",ngay8!U19,"")</f>
        <v>-</v>
      </c>
      <c r="M18" s="243" t="str">
        <f>IF(ngay9!U19&lt;&gt;"",ngay9!U19,"")</f>
        <v>-</v>
      </c>
      <c r="N18" s="243">
        <f>IF(ngay10!U19&lt;&gt;"",ngay10!U19,"")</f>
        <v>1.2</v>
      </c>
      <c r="O18" s="243" t="str">
        <f>IF(ngay11!U19&lt;&gt;"",ngay11!U19,"")</f>
        <v>-</v>
      </c>
      <c r="P18" s="243" t="str">
        <f>IF(ngay12!U19&lt;&gt;"",ngay12!U19,"")</f>
        <v>-</v>
      </c>
      <c r="Q18" s="243" t="str">
        <f>IF(ngay13!U19&lt;&gt;"",ngay13!U19,"")</f>
        <v>-</v>
      </c>
      <c r="R18" s="243" t="str">
        <f>IF(ngay14!U19&lt;&gt;"",ngay14!U19,"")</f>
        <v>-</v>
      </c>
      <c r="S18" s="243" t="str">
        <f>IF(ngay15!U19&lt;&gt;"",ngay15!U19,"")</f>
        <v>-</v>
      </c>
      <c r="T18" s="243" t="str">
        <f>IF(ngay16!U19&lt;&gt;"",ngay16!U19,"")</f>
        <v>-</v>
      </c>
      <c r="U18" s="243">
        <f>IF(ngay17!U19&lt;&gt;"",ngay17!U19,"")</f>
        <v>8.6999999999999993</v>
      </c>
      <c r="V18" s="243" t="str">
        <f>IF(ngay18!U19&lt;&gt;"",ngay18!U19,"")</f>
        <v>-</v>
      </c>
      <c r="W18" s="243" t="str">
        <f>IF(ngay19!U19&lt;&gt;"",ngay19!U19,"")</f>
        <v>-</v>
      </c>
      <c r="X18" s="243">
        <f>IF(ngay20!U19&lt;&gt;"",ngay20!U19,"")</f>
        <v>0.8</v>
      </c>
      <c r="Y18" s="243">
        <f>IF(ngay21!U19&lt;&gt;"",ngay21!U19,"")</f>
        <v>63.3</v>
      </c>
      <c r="Z18" s="243">
        <f>IF(ngay22!U19&lt;&gt;"",ngay22!U19,"")</f>
        <v>3</v>
      </c>
      <c r="AA18" s="243" t="str">
        <f>IF(ngay23!U19&lt;&gt;"",ngay23!U19,"")</f>
        <v>-</v>
      </c>
      <c r="AB18" s="243" t="str">
        <f>IF(ngay24!U19&lt;&gt;"",ngay24!U19,"")</f>
        <v>-</v>
      </c>
      <c r="AC18" s="243" t="str">
        <f>IF(ngay25!U19&lt;&gt;"",ngay25!U19,"")</f>
        <v>-</v>
      </c>
      <c r="AD18" s="243" t="str">
        <f>IF(ngay26!U19&lt;&gt;"",ngay26!U19,"")</f>
        <v>-</v>
      </c>
      <c r="AE18" s="243" t="str">
        <f>IF(ngay27!U19&lt;&gt;"",ngay27!U19,"")</f>
        <v>-</v>
      </c>
      <c r="AF18" s="243">
        <f>IF(ngay28!U19&lt;&gt;"",ngay28!U19,"")</f>
        <v>11.9</v>
      </c>
      <c r="AG18" s="243">
        <f>IF(ngay29!U19&lt;&gt;"",ngay29!U19,"")</f>
        <v>0.2</v>
      </c>
      <c r="AH18" s="243" t="str">
        <f>IF(ngay30!U19&lt;&gt;"",ngay30!U19,"")</f>
        <v>-</v>
      </c>
      <c r="AI18" s="243" t="str">
        <f>IF(ngay31!U19&lt;&gt;"",ngay31!U19,"")</f>
        <v>-</v>
      </c>
      <c r="AJ18" s="307">
        <f t="shared" si="4"/>
        <v>89.100000000000009</v>
      </c>
      <c r="AK18" s="308">
        <f t="shared" si="5"/>
        <v>63.3</v>
      </c>
      <c r="AL18" s="307">
        <f>IF(COUNT(E18:AI18)=0,"",INDEX(E2:AI18,1,MATCH(MAX(E18:AI18),E18:AI18,0)))</f>
        <v>21</v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14" t="str">
        <f>IF(ngay1!U20&lt;&gt;"",ngay1!U20,"")</f>
        <v>-</v>
      </c>
      <c r="F19" s="241" t="str">
        <f>IF(ngay2!U20&lt;&gt;"",ngay2!U20,"")</f>
        <v>-</v>
      </c>
      <c r="G19" s="241" t="str">
        <f>IF(ngay3!U20&lt;&gt;"",ngay3!U20,"")</f>
        <v>-</v>
      </c>
      <c r="H19" s="241" t="str">
        <f>IF(ngay4!U20&lt;&gt;"",ngay4!U20,"")</f>
        <v>-</v>
      </c>
      <c r="I19" s="241" t="str">
        <f>IF(ngay5!U20&lt;&gt;"",ngay5!U20,"")</f>
        <v>-</v>
      </c>
      <c r="J19" s="241" t="str">
        <f>IF(ngay6!U20&lt;&gt;"",ngay6!U20,"")</f>
        <v>-</v>
      </c>
      <c r="K19" s="241" t="str">
        <f>IF(ngay7!U20&lt;&gt;"",ngay7!U20,"")</f>
        <v>-</v>
      </c>
      <c r="L19" s="241" t="str">
        <f>IF(ngay8!U20&lt;&gt;"",ngay8!U20,"")</f>
        <v>-</v>
      </c>
      <c r="M19" s="241" t="str">
        <f>IF(ngay9!U20&lt;&gt;"",ngay9!U20,"")</f>
        <v>-</v>
      </c>
      <c r="N19" s="241">
        <f>IF(ngay10!U20&lt;&gt;"",ngay10!U20,"")</f>
        <v>12.1</v>
      </c>
      <c r="O19" s="241" t="str">
        <f>IF(ngay11!U20&lt;&gt;"",ngay11!U20,"")</f>
        <v>-</v>
      </c>
      <c r="P19" s="241" t="str">
        <f>IF(ngay12!U20&lt;&gt;"",ngay12!U20,"")</f>
        <v>-</v>
      </c>
      <c r="Q19" s="241" t="str">
        <f>IF(ngay13!U20&lt;&gt;"",ngay13!U20,"")</f>
        <v>-</v>
      </c>
      <c r="R19" s="241" t="str">
        <f>IF(ngay14!U20&lt;&gt;"",ngay14!U20,"")</f>
        <v>-</v>
      </c>
      <c r="S19" s="241" t="str">
        <f>IF(ngay15!U20&lt;&gt;"",ngay15!U20,"")</f>
        <v>-</v>
      </c>
      <c r="T19" s="241">
        <f>IF(ngay16!U20&lt;&gt;"",ngay16!U20,"")</f>
        <v>6.7</v>
      </c>
      <c r="U19" s="241">
        <f>IF(ngay17!U20&lt;&gt;"",ngay17!U20,"")</f>
        <v>5</v>
      </c>
      <c r="V19" s="241">
        <f>IF(ngay18!U20&lt;&gt;"",ngay18!U20,"")</f>
        <v>11.9</v>
      </c>
      <c r="W19" s="241" t="str">
        <f>IF(ngay19!U20&lt;&gt;"",ngay19!U20,"")</f>
        <v>-</v>
      </c>
      <c r="X19" s="241">
        <f>IF(ngay20!U20&lt;&gt;"",ngay20!U20,"")</f>
        <v>4.5999999999999996</v>
      </c>
      <c r="Y19" s="241">
        <f>IF(ngay21!U20&lt;&gt;"",ngay21!U20,"")</f>
        <v>47.9</v>
      </c>
      <c r="Z19" s="241">
        <f>IF(ngay22!U20&lt;&gt;"",ngay22!U20,"")</f>
        <v>2.2999999999999998</v>
      </c>
      <c r="AA19" s="241" t="str">
        <f>IF(ngay23!U20&lt;&gt;"",ngay23!U20,"")</f>
        <v>-</v>
      </c>
      <c r="AB19" s="241" t="str">
        <f>IF(ngay24!U20&lt;&gt;"",ngay24!U20,"")</f>
        <v>-</v>
      </c>
      <c r="AC19" s="241" t="str">
        <f>IF(ngay25!U20&lt;&gt;"",ngay25!U20,"")</f>
        <v>-</v>
      </c>
      <c r="AD19" s="241" t="str">
        <f>IF(ngay26!U20&lt;&gt;"",ngay26!U20,"")</f>
        <v>-</v>
      </c>
      <c r="AE19" s="241" t="str">
        <f>IF(ngay27!U20&lt;&gt;"",ngay27!U20,"")</f>
        <v>-</v>
      </c>
      <c r="AF19" s="241">
        <f>IF(ngay28!U20&lt;&gt;"",ngay28!U20,"")</f>
        <v>44.7</v>
      </c>
      <c r="AG19" s="241" t="str">
        <f>IF(ngay29!U20&lt;&gt;"",ngay29!U20,"")</f>
        <v>-</v>
      </c>
      <c r="AH19" s="241">
        <f>IF(ngay30!U20&lt;&gt;"",ngay30!U20,"")</f>
        <v>0</v>
      </c>
      <c r="AI19" s="241" t="str">
        <f>IF(ngay31!U20&lt;&gt;"",ngay31!U20,"")</f>
        <v>-</v>
      </c>
      <c r="AJ19" s="216">
        <f t="shared" si="4"/>
        <v>135.19999999999999</v>
      </c>
      <c r="AK19" s="217">
        <f t="shared" si="5"/>
        <v>47.9</v>
      </c>
      <c r="AL19" s="216">
        <f>IF(COUNT(E19:AI19)=0,"",INDEX(E2:AI19,1,MATCH(MAX(E19:AI19),E19:AI19,0)))</f>
        <v>21</v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 t="str">
        <f>IF(ngay1!U21&lt;&gt;"",ngay1!U21,"")</f>
        <v>-</v>
      </c>
      <c r="F20" s="243" t="str">
        <f>IF(ngay2!U21&lt;&gt;"",ngay2!U21,"")</f>
        <v>-</v>
      </c>
      <c r="G20" s="243" t="str">
        <f>IF(ngay3!U21&lt;&gt;"",ngay3!U21,"")</f>
        <v>-</v>
      </c>
      <c r="H20" s="243" t="str">
        <f>IF(ngay4!U21&lt;&gt;"",ngay4!U21,"")</f>
        <v>-</v>
      </c>
      <c r="I20" s="243" t="str">
        <f>IF(ngay5!U21&lt;&gt;"",ngay5!U21,"")</f>
        <v>-</v>
      </c>
      <c r="J20" s="243" t="str">
        <f>IF(ngay6!U21&lt;&gt;"",ngay6!U21,"")</f>
        <v>-</v>
      </c>
      <c r="K20" s="243" t="str">
        <f>IF(ngay7!U21&lt;&gt;"",ngay7!U21,"")</f>
        <v>-</v>
      </c>
      <c r="L20" s="243" t="str">
        <f>IF(ngay8!U21&lt;&gt;"",ngay8!U21,"")</f>
        <v>-</v>
      </c>
      <c r="M20" s="243">
        <f>IF(ngay9!U21&lt;&gt;"",ngay9!U21,"")</f>
        <v>7.2</v>
      </c>
      <c r="N20" s="243" t="str">
        <f>IF(ngay10!U21&lt;&gt;"",ngay10!U21,"")</f>
        <v>-</v>
      </c>
      <c r="O20" s="243" t="str">
        <f>IF(ngay11!U21&lt;&gt;"",ngay11!U21,"")</f>
        <v>-</v>
      </c>
      <c r="P20" s="243" t="str">
        <f>IF(ngay12!U21&lt;&gt;"",ngay12!U21,"")</f>
        <v>-</v>
      </c>
      <c r="Q20" s="243" t="str">
        <f>IF(ngay13!U21&lt;&gt;"",ngay13!U21,"")</f>
        <v>-</v>
      </c>
      <c r="R20" s="243" t="str">
        <f>IF(ngay14!U21&lt;&gt;"",ngay14!U21,"")</f>
        <v>-</v>
      </c>
      <c r="S20" s="243">
        <f>IF(ngay15!U21&lt;&gt;"",ngay15!U21,"")</f>
        <v>1.4</v>
      </c>
      <c r="T20" s="243">
        <f>IF(ngay16!U21&lt;&gt;"",ngay16!U21,"")</f>
        <v>26.8</v>
      </c>
      <c r="U20" s="243">
        <f>IF(ngay17!U21&lt;&gt;"",ngay17!U21,"")</f>
        <v>0.7</v>
      </c>
      <c r="V20" s="243">
        <f>IF(ngay18!U21&lt;&gt;"",ngay18!U21,"")</f>
        <v>0.5</v>
      </c>
      <c r="W20" s="243">
        <f>IF(ngay19!U21&lt;&gt;"",ngay19!U21,"")</f>
        <v>3.8</v>
      </c>
      <c r="X20" s="243">
        <f>IF(ngay20!U21&lt;&gt;"",ngay20!U21,"")</f>
        <v>0.2</v>
      </c>
      <c r="Y20" s="243">
        <f>IF(ngay21!U21&lt;&gt;"",ngay21!U21,"")</f>
        <v>10.8</v>
      </c>
      <c r="Z20" s="243" t="str">
        <f>IF(ngay22!U21&lt;&gt;"",ngay22!U21,"")</f>
        <v>-</v>
      </c>
      <c r="AA20" s="243" t="str">
        <f>IF(ngay23!U21&lt;&gt;"",ngay23!U21,"")</f>
        <v>-</v>
      </c>
      <c r="AB20" s="243" t="str">
        <f>IF(ngay24!U21&lt;&gt;"",ngay24!U21,"")</f>
        <v>-</v>
      </c>
      <c r="AC20" s="243" t="str">
        <f>IF(ngay25!U21&lt;&gt;"",ngay25!U21,"")</f>
        <v>-</v>
      </c>
      <c r="AD20" s="243" t="str">
        <f>IF(ngay26!U21&lt;&gt;"",ngay26!U21,"")</f>
        <v>-</v>
      </c>
      <c r="AE20" s="243" t="str">
        <f>IF(ngay27!U21&lt;&gt;"",ngay27!U21,"")</f>
        <v>-</v>
      </c>
      <c r="AF20" s="243">
        <f>IF(ngay28!U21&lt;&gt;"",ngay28!U21,"")</f>
        <v>5.7</v>
      </c>
      <c r="AG20" s="243">
        <f>IF(ngay29!U21&lt;&gt;"",ngay29!U21,"")</f>
        <v>6.9</v>
      </c>
      <c r="AH20" s="243" t="str">
        <f>IF(ngay30!U21&lt;&gt;"",ngay30!U21,"")</f>
        <v>-</v>
      </c>
      <c r="AI20" s="243" t="str">
        <f>IF(ngay31!U21&lt;&gt;"",ngay31!U21,"")</f>
        <v>-</v>
      </c>
      <c r="AJ20" s="128">
        <f t="shared" si="4"/>
        <v>64.000000000000014</v>
      </c>
      <c r="AK20" s="127">
        <f t="shared" si="5"/>
        <v>26.8</v>
      </c>
      <c r="AL20" s="128">
        <f>IF(COUNT(E20:AI20)=0,"",INDEX(E2:AI20,1,MATCH(MAX(E20:AI20),E20:AI20,0)))</f>
        <v>16</v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 t="str">
        <f>IF(ngay1!U22&lt;&gt;"",ngay1!U22,"")</f>
        <v>-</v>
      </c>
      <c r="F21" s="243" t="str">
        <f>IF(ngay2!U22&lt;&gt;"",ngay2!U22,"")</f>
        <v>-</v>
      </c>
      <c r="G21" s="243" t="str">
        <f>IF(ngay3!U22&lt;&gt;"",ngay3!U22,"")</f>
        <v>-</v>
      </c>
      <c r="H21" s="243" t="str">
        <f>IF(ngay4!U22&lt;&gt;"",ngay4!U22,"")</f>
        <v>-</v>
      </c>
      <c r="I21" s="243" t="str">
        <f>IF(ngay5!U22&lt;&gt;"",ngay5!U22,"")</f>
        <v>-</v>
      </c>
      <c r="J21" s="243" t="str">
        <f>IF(ngay6!U22&lt;&gt;"",ngay6!U22,"")</f>
        <v>-</v>
      </c>
      <c r="K21" s="243" t="str">
        <f>IF(ngay7!U22&lt;&gt;"",ngay7!U22,"")</f>
        <v>-</v>
      </c>
      <c r="L21" s="243" t="str">
        <f>IF(ngay8!U22&lt;&gt;"",ngay8!U22,"")</f>
        <v>-</v>
      </c>
      <c r="M21" s="243" t="str">
        <f>IF(ngay9!U22&lt;&gt;"",ngay9!U22,"")</f>
        <v>-</v>
      </c>
      <c r="N21" s="243" t="str">
        <f>IF(ngay10!U22&lt;&gt;"",ngay10!U22,"")</f>
        <v>-</v>
      </c>
      <c r="O21" s="243" t="str">
        <f>IF(ngay11!U22&lt;&gt;"",ngay11!U22,"")</f>
        <v>-</v>
      </c>
      <c r="P21" s="243">
        <f>IF(ngay12!U22&lt;&gt;"",ngay12!U22,"")</f>
        <v>2.2999999999999998</v>
      </c>
      <c r="Q21" s="243" t="str">
        <f>IF(ngay13!U22&lt;&gt;"",ngay13!U22,"")</f>
        <v>-</v>
      </c>
      <c r="R21" s="243" t="str">
        <f>IF(ngay14!U22&lt;&gt;"",ngay14!U22,"")</f>
        <v>-</v>
      </c>
      <c r="S21" s="243">
        <f>IF(ngay15!U22&lt;&gt;"",ngay15!U22,"")</f>
        <v>29.1</v>
      </c>
      <c r="T21" s="243">
        <f>IF(ngay16!U22&lt;&gt;"",ngay16!U22,"")</f>
        <v>0.3</v>
      </c>
      <c r="U21" s="243">
        <f>IF(ngay17!U22&lt;&gt;"",ngay17!U22,"")</f>
        <v>22.1</v>
      </c>
      <c r="V21" s="243" t="str">
        <f>IF(ngay18!U22&lt;&gt;"",ngay18!U22,"")</f>
        <v>-</v>
      </c>
      <c r="W21" s="243">
        <f>IF(ngay19!U22&lt;&gt;"",ngay19!U22,"")</f>
        <v>2.4</v>
      </c>
      <c r="X21" s="243" t="str">
        <f>IF(ngay20!U22&lt;&gt;"",ngay20!U22,"")</f>
        <v>-</v>
      </c>
      <c r="Y21" s="243">
        <f>IF(ngay21!U22&lt;&gt;"",ngay21!U22,"")</f>
        <v>166.5</v>
      </c>
      <c r="Z21" s="243">
        <f>IF(ngay22!U22&lt;&gt;"",ngay22!U22,"")</f>
        <v>13.2</v>
      </c>
      <c r="AA21" s="243" t="str">
        <f>IF(ngay23!U22&lt;&gt;"",ngay23!U22,"")</f>
        <v>-</v>
      </c>
      <c r="AB21" s="243" t="str">
        <f>IF(ngay24!U22&lt;&gt;"",ngay24!U22,"")</f>
        <v>-</v>
      </c>
      <c r="AC21" s="243" t="str">
        <f>IF(ngay25!U22&lt;&gt;"",ngay25!U22,"")</f>
        <v>-</v>
      </c>
      <c r="AD21" s="243" t="str">
        <f>IF(ngay26!U22&lt;&gt;"",ngay26!U22,"")</f>
        <v>-</v>
      </c>
      <c r="AE21" s="243" t="str">
        <f>IF(ngay27!U22&lt;&gt;"",ngay27!U22,"")</f>
        <v>-</v>
      </c>
      <c r="AF21" s="243">
        <f>IF(ngay28!U22&lt;&gt;"",ngay28!U22,"")</f>
        <v>7.4</v>
      </c>
      <c r="AG21" s="243" t="str">
        <f>IF(ngay29!U22&lt;&gt;"",ngay29!U22,"")</f>
        <v>-</v>
      </c>
      <c r="AH21" s="243" t="str">
        <f>IF(ngay30!U22&lt;&gt;"",ngay30!U22,"")</f>
        <v>-</v>
      </c>
      <c r="AI21" s="243" t="str">
        <f>IF(ngay31!U22&lt;&gt;"",ngay31!U22,"")</f>
        <v>-</v>
      </c>
      <c r="AJ21" s="128">
        <f t="shared" si="4"/>
        <v>243.29999999999998</v>
      </c>
      <c r="AK21" s="127">
        <f t="shared" si="5"/>
        <v>166.5</v>
      </c>
      <c r="AL21" s="128">
        <f>IF(COUNT(E21:AI21)=0,"",INDEX(E2:AI21,1,MATCH(MAX(E21:AI21),E21:AI21,0)))</f>
        <v>21</v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 t="str">
        <f>IF(ngay1!U23&lt;&gt;"",ngay1!U23,"")</f>
        <v>-</v>
      </c>
      <c r="F22" s="243" t="str">
        <f>IF(ngay2!U23&lt;&gt;"",ngay2!U23,"")</f>
        <v>-</v>
      </c>
      <c r="G22" s="243" t="str">
        <f>IF(ngay3!U23&lt;&gt;"",ngay3!U23,"")</f>
        <v>-</v>
      </c>
      <c r="H22" s="243" t="str">
        <f>IF(ngay4!U23&lt;&gt;"",ngay4!U23,"")</f>
        <v>-</v>
      </c>
      <c r="I22" s="243" t="str">
        <f>IF(ngay5!U23&lt;&gt;"",ngay5!U23,"")</f>
        <v>-</v>
      </c>
      <c r="J22" s="243" t="str">
        <f>IF(ngay6!U23&lt;&gt;"",ngay6!U23,"")</f>
        <v>-</v>
      </c>
      <c r="K22" s="243">
        <f>IF(ngay7!U23&lt;&gt;"",ngay7!U23,"")</f>
        <v>0.5</v>
      </c>
      <c r="L22" s="243" t="str">
        <f>IF(ngay8!U23&lt;&gt;"",ngay8!U23,"")</f>
        <v>-</v>
      </c>
      <c r="M22" s="243" t="str">
        <f>IF(ngay9!U23&lt;&gt;"",ngay9!U23,"")</f>
        <v>-</v>
      </c>
      <c r="N22" s="243" t="str">
        <f>IF(ngay10!U23&lt;&gt;"",ngay10!U23,"")</f>
        <v>-</v>
      </c>
      <c r="O22" s="243" t="str">
        <f>IF(ngay11!U23&lt;&gt;"",ngay11!U23,"")</f>
        <v>-</v>
      </c>
      <c r="P22" s="243">
        <f>IF(ngay12!U23&lt;&gt;"",ngay12!U23,"")</f>
        <v>0.3</v>
      </c>
      <c r="Q22" s="243" t="str">
        <f>IF(ngay13!U23&lt;&gt;"",ngay13!U23,"")</f>
        <v>-</v>
      </c>
      <c r="R22" s="243" t="str">
        <f>IF(ngay14!U23&lt;&gt;"",ngay14!U23,"")</f>
        <v>-</v>
      </c>
      <c r="S22" s="243" t="str">
        <f>IF(ngay15!U23&lt;&gt;"",ngay15!U23,"")</f>
        <v>-</v>
      </c>
      <c r="T22" s="243" t="str">
        <f>IF(ngay16!U23&lt;&gt;"",ngay16!U23,"")</f>
        <v>-</v>
      </c>
      <c r="U22" s="243">
        <f>IF(ngay17!U23&lt;&gt;"",ngay17!U23,"")</f>
        <v>4.9000000000000004</v>
      </c>
      <c r="V22" s="243" t="str">
        <f>IF(ngay18!U23&lt;&gt;"",ngay18!U23,"")</f>
        <v>-</v>
      </c>
      <c r="W22" s="243">
        <f>IF(ngay19!U23&lt;&gt;"",ngay19!U23,"")</f>
        <v>5.8</v>
      </c>
      <c r="X22" s="243">
        <f>IF(ngay20!U23&lt;&gt;"",ngay20!U23,"")</f>
        <v>10.199999999999999</v>
      </c>
      <c r="Y22" s="243">
        <f>IF(ngay21!U23&lt;&gt;"",ngay21!U23,"")</f>
        <v>12.8</v>
      </c>
      <c r="Z22" s="243" t="str">
        <f>IF(ngay22!U23&lt;&gt;"",ngay22!U23,"")</f>
        <v>-</v>
      </c>
      <c r="AA22" s="243" t="str">
        <f>IF(ngay23!U23&lt;&gt;"",ngay23!U23,"")</f>
        <v>-</v>
      </c>
      <c r="AB22" s="243" t="str">
        <f>IF(ngay24!U23&lt;&gt;"",ngay24!U23,"")</f>
        <v>-</v>
      </c>
      <c r="AC22" s="243" t="str">
        <f>IF(ngay25!U23&lt;&gt;"",ngay25!U23,"")</f>
        <v>-</v>
      </c>
      <c r="AD22" s="243" t="str">
        <f>IF(ngay26!U23&lt;&gt;"",ngay26!U23,"")</f>
        <v>-</v>
      </c>
      <c r="AE22" s="243" t="str">
        <f>IF(ngay27!U23&lt;&gt;"",ngay27!U23,"")</f>
        <v>-</v>
      </c>
      <c r="AF22" s="243" t="str">
        <f>IF(ngay28!U23&lt;&gt;"",ngay28!U23,"")</f>
        <v>-</v>
      </c>
      <c r="AG22" s="243" t="str">
        <f>IF(ngay29!U23&lt;&gt;"",ngay29!U23,"")</f>
        <v>-</v>
      </c>
      <c r="AH22" s="243" t="str">
        <f>IF(ngay30!U23&lt;&gt;"",ngay30!U23,"")</f>
        <v>-</v>
      </c>
      <c r="AI22" s="243" t="str">
        <f>IF(ngay31!U23&lt;&gt;"",ngay31!U23,"")</f>
        <v>-</v>
      </c>
      <c r="AJ22" s="128">
        <f t="shared" si="4"/>
        <v>34.5</v>
      </c>
      <c r="AK22" s="127">
        <f t="shared" si="5"/>
        <v>12.8</v>
      </c>
      <c r="AL22" s="128">
        <f>IF(COUNT(E22:AI22)=0,"",INDEX(E2:AI22,1,MATCH(MAX(E22:AI22),E22:AI22,0)))</f>
        <v>21</v>
      </c>
      <c r="AM22" s="127"/>
      <c r="AN22" s="129"/>
    </row>
    <row r="23" spans="1:40">
      <c r="A23" s="39">
        <v>21</v>
      </c>
      <c r="B23" s="509"/>
      <c r="C23" s="30" t="s">
        <v>191</v>
      </c>
      <c r="D23" s="42" t="s">
        <v>203</v>
      </c>
      <c r="E23" s="242" t="str">
        <f>IF(ngay1!U24&lt;&gt;"",ngay1!U24,"")</f>
        <v>-</v>
      </c>
      <c r="F23" s="243" t="str">
        <f>IF(ngay2!U24&lt;&gt;"",ngay2!U24,"")</f>
        <v>-</v>
      </c>
      <c r="G23" s="243" t="str">
        <f>IF(ngay3!U24&lt;&gt;"",ngay3!U24,"")</f>
        <v>-</v>
      </c>
      <c r="H23" s="243" t="str">
        <f>IF(ngay4!U24&lt;&gt;"",ngay4!U24,"")</f>
        <v>-</v>
      </c>
      <c r="I23" s="243" t="str">
        <f>IF(ngay5!U24&lt;&gt;"",ngay5!U24,"")</f>
        <v>-</v>
      </c>
      <c r="J23" s="243" t="str">
        <f>IF(ngay6!U24&lt;&gt;"",ngay6!U24,"")</f>
        <v>-</v>
      </c>
      <c r="K23" s="243" t="str">
        <f>IF(ngay7!U24&lt;&gt;"",ngay7!U24,"")</f>
        <v>-</v>
      </c>
      <c r="L23" s="243" t="str">
        <f>IF(ngay8!U24&lt;&gt;"",ngay8!U24,"")</f>
        <v>-</v>
      </c>
      <c r="M23" s="243" t="str">
        <f>IF(ngay9!U24&lt;&gt;"",ngay9!U24,"")</f>
        <v>-</v>
      </c>
      <c r="N23" s="243">
        <f>IF(ngay10!U24&lt;&gt;"",ngay10!U24,"")</f>
        <v>0.6</v>
      </c>
      <c r="O23" s="243" t="str">
        <f>IF(ngay11!U24&lt;&gt;"",ngay11!U24,"")</f>
        <v>-</v>
      </c>
      <c r="P23" s="243" t="str">
        <f>IF(ngay12!U24&lt;&gt;"",ngay12!U24,"")</f>
        <v>-</v>
      </c>
      <c r="Q23" s="243" t="str">
        <f>IF(ngay13!U24&lt;&gt;"",ngay13!U24,"")</f>
        <v>-</v>
      </c>
      <c r="R23" s="243" t="str">
        <f>IF(ngay14!U24&lt;&gt;"",ngay14!U24,"")</f>
        <v>-</v>
      </c>
      <c r="S23" s="243" t="str">
        <f>IF(ngay15!U24&lt;&gt;"",ngay15!U24,"")</f>
        <v>-</v>
      </c>
      <c r="T23" s="243">
        <f>IF(ngay16!U24&lt;&gt;"",ngay16!U24,"")</f>
        <v>4.3</v>
      </c>
      <c r="U23" s="243">
        <f>IF(ngay17!U24&lt;&gt;"",ngay17!U24,"")</f>
        <v>10.1</v>
      </c>
      <c r="V23" s="243" t="str">
        <f>IF(ngay18!U24&lt;&gt;"",ngay18!U24,"")</f>
        <v>-</v>
      </c>
      <c r="W23" s="243" t="str">
        <f>IF(ngay19!U24&lt;&gt;"",ngay19!U24,"")</f>
        <v>-</v>
      </c>
      <c r="X23" s="243">
        <f>IF(ngay20!U24&lt;&gt;"",ngay20!U24,"")</f>
        <v>7.7</v>
      </c>
      <c r="Y23" s="243">
        <f>IF(ngay21!U24&lt;&gt;"",ngay21!U24,"")</f>
        <v>33.200000000000003</v>
      </c>
      <c r="Z23" s="243">
        <f>IF(ngay22!U24&lt;&gt;"",ngay22!U24,"")</f>
        <v>2.9</v>
      </c>
      <c r="AA23" s="243" t="str">
        <f>IF(ngay23!U24&lt;&gt;"",ngay23!U24,"")</f>
        <v>-</v>
      </c>
      <c r="AB23" s="243" t="str">
        <f>IF(ngay24!U24&lt;&gt;"",ngay24!U24,"")</f>
        <v>-</v>
      </c>
      <c r="AC23" s="243" t="str">
        <f>IF(ngay25!U24&lt;&gt;"",ngay25!U24,"")</f>
        <v>-</v>
      </c>
      <c r="AD23" s="243" t="str">
        <f>IF(ngay26!U24&lt;&gt;"",ngay26!U24,"")</f>
        <v>-</v>
      </c>
      <c r="AE23" s="243" t="str">
        <f>IF(ngay27!U24&lt;&gt;"",ngay27!U24,"")</f>
        <v>-</v>
      </c>
      <c r="AF23" s="243">
        <f>IF(ngay28!U24&lt;&gt;"",ngay28!U24,"")</f>
        <v>12</v>
      </c>
      <c r="AG23" s="243" t="str">
        <f>IF(ngay29!U24&lt;&gt;"",ngay29!U24,"")</f>
        <v>-</v>
      </c>
      <c r="AH23" s="243" t="str">
        <f>IF(ngay30!U24&lt;&gt;"",ngay30!U24,"")</f>
        <v>-</v>
      </c>
      <c r="AI23" s="243" t="str">
        <f>IF(ngay31!U24&lt;&gt;"",ngay31!U24,"")</f>
        <v>-</v>
      </c>
      <c r="AJ23" s="128">
        <f t="shared" si="4"/>
        <v>70.800000000000011</v>
      </c>
      <c r="AK23" s="127">
        <f t="shared" si="5"/>
        <v>33.200000000000003</v>
      </c>
      <c r="AL23" s="128">
        <f>IF(COUNT(E23:AI23)=0,"",INDEX(E2:AI23,1,MATCH(MAX(E23:AI23),E23:AI23,0)))</f>
        <v>21</v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 t="str">
        <f>IF(ngay1!U25&lt;&gt;"",ngay1!U25,"")</f>
        <v>-</v>
      </c>
      <c r="F24" s="239" t="str">
        <f>IF(ngay2!U25&lt;&gt;"",ngay2!U25,"")</f>
        <v>-</v>
      </c>
      <c r="G24" s="239" t="str">
        <f>IF(ngay3!U25&lt;&gt;"",ngay3!U25,"")</f>
        <v>-</v>
      </c>
      <c r="H24" s="239" t="str">
        <f>IF(ngay4!U25&lt;&gt;"",ngay4!U25,"")</f>
        <v>-</v>
      </c>
      <c r="I24" s="239" t="str">
        <f>IF(ngay5!U25&lt;&gt;"",ngay5!U25,"")</f>
        <v>-</v>
      </c>
      <c r="J24" s="239" t="str">
        <f>IF(ngay6!U25&lt;&gt;"",ngay6!U25,"")</f>
        <v>-</v>
      </c>
      <c r="K24" s="239" t="str">
        <f>IF(ngay7!U25&lt;&gt;"",ngay7!U25,"")</f>
        <v>-</v>
      </c>
      <c r="L24" s="239" t="str">
        <f>IF(ngay8!U25&lt;&gt;"",ngay8!U25,"")</f>
        <v>-</v>
      </c>
      <c r="M24" s="239">
        <f>IF(ngay9!U25&lt;&gt;"",ngay9!U25,"")</f>
        <v>0.1</v>
      </c>
      <c r="N24" s="239" t="str">
        <f>IF(ngay10!U25&lt;&gt;"",ngay10!U25,"")</f>
        <v>-</v>
      </c>
      <c r="O24" s="239" t="str">
        <f>IF(ngay11!U25&lt;&gt;"",ngay11!U25,"")</f>
        <v>-</v>
      </c>
      <c r="P24" s="239" t="str">
        <f>IF(ngay12!U25&lt;&gt;"",ngay12!U25,"")</f>
        <v>-</v>
      </c>
      <c r="Q24" s="239" t="str">
        <f>IF(ngay13!U25&lt;&gt;"",ngay13!U25,"")</f>
        <v>-</v>
      </c>
      <c r="R24" s="239" t="str">
        <f>IF(ngay14!U25&lt;&gt;"",ngay14!U25,"")</f>
        <v>-</v>
      </c>
      <c r="S24" s="239" t="str">
        <f>IF(ngay15!U25&lt;&gt;"",ngay15!U25,"")</f>
        <v>-</v>
      </c>
      <c r="T24" s="239" t="str">
        <f>IF(ngay16!U25&lt;&gt;"",ngay16!U25,"")</f>
        <v>-</v>
      </c>
      <c r="U24" s="239">
        <f>IF(ngay17!U25&lt;&gt;"",ngay17!U25,"")</f>
        <v>6.9</v>
      </c>
      <c r="V24" s="239" t="str">
        <f>IF(ngay18!U25&lt;&gt;"",ngay18!U25,"")</f>
        <v>-</v>
      </c>
      <c r="W24" s="239">
        <f>IF(ngay19!U25&lt;&gt;"",ngay19!U25,"")</f>
        <v>0.6</v>
      </c>
      <c r="X24" s="239">
        <f>IF(ngay20!U25&lt;&gt;"",ngay20!U25,"")</f>
        <v>8.5</v>
      </c>
      <c r="Y24" s="239">
        <f>IF(ngay21!U25&lt;&gt;"",ngay21!U25,"")</f>
        <v>11.3</v>
      </c>
      <c r="Z24" s="239">
        <f>IF(ngay22!U25&lt;&gt;"",ngay22!U25,"")</f>
        <v>0.1</v>
      </c>
      <c r="AA24" s="239" t="str">
        <f>IF(ngay23!U25&lt;&gt;"",ngay23!U25,"")</f>
        <v>-</v>
      </c>
      <c r="AB24" s="239" t="str">
        <f>IF(ngay24!U25&lt;&gt;"",ngay24!U25,"")</f>
        <v>-</v>
      </c>
      <c r="AC24" s="239" t="str">
        <f>IF(ngay25!U25&lt;&gt;"",ngay25!U25,"")</f>
        <v>-</v>
      </c>
      <c r="AD24" s="239" t="str">
        <f>IF(ngay26!U25&lt;&gt;"",ngay26!U25,"")</f>
        <v>-</v>
      </c>
      <c r="AE24" s="239" t="str">
        <f>IF(ngay27!U25&lt;&gt;"",ngay27!U25,"")</f>
        <v>-</v>
      </c>
      <c r="AF24" s="239">
        <f>IF(ngay28!U25&lt;&gt;"",ngay28!U25,"")</f>
        <v>21</v>
      </c>
      <c r="AG24" s="239">
        <f>IF(ngay29!U25&lt;&gt;"",ngay29!U25,"")</f>
        <v>1.4</v>
      </c>
      <c r="AH24" s="239" t="str">
        <f>IF(ngay30!U25&lt;&gt;"",ngay30!U25,"")</f>
        <v>-</v>
      </c>
      <c r="AI24" s="239" t="str">
        <f>IF(ngay31!U25&lt;&gt;"",ngay31!U25,"")</f>
        <v>-</v>
      </c>
      <c r="AJ24" s="218">
        <f t="shared" si="4"/>
        <v>49.9</v>
      </c>
      <c r="AK24" s="219">
        <f t="shared" si="5"/>
        <v>21</v>
      </c>
      <c r="AL24" s="218">
        <f>IF(COUNT(E24:AI24)=0,"",INDEX(E2:AI24,1,MATCH(MAX(E24:AI24),E24:AI24,0)))</f>
        <v>28</v>
      </c>
      <c r="AM24" s="219"/>
      <c r="AN24" s="220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N79"/>
  <sheetViews>
    <sheetView showGridLines="0" workbookViewId="0">
      <pane xSplit="4" ySplit="2" topLeftCell="E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3" sqref="A3:A24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241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94</v>
      </c>
      <c r="AK2" s="122" t="s">
        <v>110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2" t="str">
        <f>IF(ngay1!Q4&lt;&gt;"",ngay1!Q4,"")</f>
        <v>-</v>
      </c>
      <c r="F3" s="243" t="e">
        <f>IF(#REF!&lt;&gt;"",#REF!,"")</f>
        <v>#REF!</v>
      </c>
      <c r="G3" s="243" t="e">
        <f>IF(#REF!&lt;&gt;"",#REF!,"")</f>
        <v>#REF!</v>
      </c>
      <c r="H3" s="243" t="e">
        <f>IF(#REF!&lt;&gt;"",#REF!,"")</f>
        <v>#REF!</v>
      </c>
      <c r="I3" s="243" t="e">
        <f>IF(#REF!&lt;&gt;"",#REF!,"")</f>
        <v>#REF!</v>
      </c>
      <c r="J3" s="243" t="e">
        <f>IF(#REF!&lt;&gt;"",#REF!,"")</f>
        <v>#REF!</v>
      </c>
      <c r="K3" s="243" t="e">
        <f>IF(#REF!&lt;&gt;"",#REF!,"")</f>
        <v>#REF!</v>
      </c>
      <c r="L3" s="243" t="e">
        <f>IF(#REF!&lt;&gt;"",#REF!,"")</f>
        <v>#REF!</v>
      </c>
      <c r="M3" s="243" t="e">
        <f>IF(#REF!&lt;&gt;"",#REF!,"")</f>
        <v>#REF!</v>
      </c>
      <c r="N3" s="243" t="e">
        <f>IF(#REF!&lt;&gt;"",#REF!,"")</f>
        <v>#REF!</v>
      </c>
      <c r="O3" s="243" t="e">
        <f>IF(#REF!&lt;&gt;"",#REF!,"")</f>
        <v>#REF!</v>
      </c>
      <c r="P3" s="243" t="e">
        <f>IF(#REF!&lt;&gt;"",#REF!,"")</f>
        <v>#REF!</v>
      </c>
      <c r="Q3" s="243" t="e">
        <f>IF(#REF!&lt;&gt;"",#REF!,"")</f>
        <v>#REF!</v>
      </c>
      <c r="R3" s="243" t="e">
        <f>IF(#REF!&lt;&gt;"",#REF!,"")</f>
        <v>#REF!</v>
      </c>
      <c r="S3" s="243" t="e">
        <f>IF(#REF!&lt;&gt;"",#REF!,"")</f>
        <v>#REF!</v>
      </c>
      <c r="T3" s="243" t="e">
        <f>IF(#REF!&lt;&gt;"",#REF!,"")</f>
        <v>#REF!</v>
      </c>
      <c r="U3" s="243" t="e">
        <f>IF(#REF!&lt;&gt;"",#REF!,"")</f>
        <v>#REF!</v>
      </c>
      <c r="V3" s="243" t="e">
        <f>IF(#REF!&lt;&gt;"",#REF!,"")</f>
        <v>#REF!</v>
      </c>
      <c r="W3" s="243" t="e">
        <f>IF(#REF!&lt;&gt;"",#REF!,"")</f>
        <v>#REF!</v>
      </c>
      <c r="X3" s="243" t="e">
        <f>IF(#REF!&lt;&gt;"",#REF!,"")</f>
        <v>#REF!</v>
      </c>
      <c r="Y3" s="243" t="e">
        <f>IF(#REF!&lt;&gt;"",#REF!,"")</f>
        <v>#REF!</v>
      </c>
      <c r="Z3" s="243" t="e">
        <f>IF(#REF!&lt;&gt;"",#REF!,"")</f>
        <v>#REF!</v>
      </c>
      <c r="AA3" s="243" t="e">
        <f>IF(#REF!&lt;&gt;"",#REF!,"")</f>
        <v>#REF!</v>
      </c>
      <c r="AB3" s="243" t="e">
        <f>IF(#REF!&lt;&gt;"",#REF!,"")</f>
        <v>#REF!</v>
      </c>
      <c r="AC3" s="243" t="e">
        <f>IF(#REF!&lt;&gt;"",#REF!,"")</f>
        <v>#REF!</v>
      </c>
      <c r="AD3" s="243" t="e">
        <f>IF(#REF!&lt;&gt;"",#REF!,"")</f>
        <v>#REF!</v>
      </c>
      <c r="AE3" s="243" t="e">
        <f>IF(#REF!&lt;&gt;"",#REF!,"")</f>
        <v>#REF!</v>
      </c>
      <c r="AF3" s="243" t="e">
        <f>IF(#REF!&lt;&gt;"",#REF!,"")</f>
        <v>#REF!</v>
      </c>
      <c r="AG3" s="243" t="e">
        <f>IF(#REF!&lt;&gt;"",#REF!,"")</f>
        <v>#REF!</v>
      </c>
      <c r="AH3" s="243" t="e">
        <f>IF(#REF!&lt;&gt;"",#REF!,"")</f>
        <v>#REF!</v>
      </c>
      <c r="AI3" s="243" t="e">
        <f>IF(#REF!&lt;&gt;"",#REF!,"")</f>
        <v>#REF!</v>
      </c>
      <c r="AJ3" s="128" t="str">
        <f t="shared" ref="AJ3:AJ12" si="0">IF(COUNT(E3:AI3)=0,"",SUM(E3:AI3))</f>
        <v/>
      </c>
      <c r="AK3" s="127" t="str">
        <f t="shared" ref="AK3:AK12" si="1">IF(COUNT(E3:AI3)=0,"",MAX(E3:AI3))</f>
        <v/>
      </c>
      <c r="AL3" s="128" t="str">
        <f>IF(COUNT(E3:AI3)=0,"",INDEX(E2:AI3,1,MATCH(MAX(E3:AI3),E3:AI3,0)))</f>
        <v/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 t="str">
        <f>IF(ngay1!Q5&lt;&gt;"",ngay1!Q5,"")</f>
        <v>-</v>
      </c>
      <c r="F4" s="243" t="e">
        <f>IF(#REF!&lt;&gt;"",#REF!,"")</f>
        <v>#REF!</v>
      </c>
      <c r="G4" s="243" t="e">
        <f>IF(#REF!&lt;&gt;"",#REF!,"")</f>
        <v>#REF!</v>
      </c>
      <c r="H4" s="243" t="e">
        <f>IF(#REF!&lt;&gt;"",#REF!,"")</f>
        <v>#REF!</v>
      </c>
      <c r="I4" s="243" t="e">
        <f>IF(#REF!&lt;&gt;"",#REF!,"")</f>
        <v>#REF!</v>
      </c>
      <c r="J4" s="243" t="e">
        <f>IF(#REF!&lt;&gt;"",#REF!,"")</f>
        <v>#REF!</v>
      </c>
      <c r="K4" s="243" t="e">
        <f>IF(#REF!&lt;&gt;"",#REF!,"")</f>
        <v>#REF!</v>
      </c>
      <c r="L4" s="243" t="e">
        <f>IF(#REF!&lt;&gt;"",#REF!,"")</f>
        <v>#REF!</v>
      </c>
      <c r="M4" s="243" t="e">
        <f>IF(#REF!&lt;&gt;"",#REF!,"")</f>
        <v>#REF!</v>
      </c>
      <c r="N4" s="243" t="e">
        <f>IF(#REF!&lt;&gt;"",#REF!,"")</f>
        <v>#REF!</v>
      </c>
      <c r="O4" s="243" t="e">
        <f>IF(#REF!&lt;&gt;"",#REF!,"")</f>
        <v>#REF!</v>
      </c>
      <c r="P4" s="243" t="e">
        <f>IF(#REF!&lt;&gt;"",#REF!,"")</f>
        <v>#REF!</v>
      </c>
      <c r="Q4" s="243" t="e">
        <f>IF(#REF!&lt;&gt;"",#REF!,"")</f>
        <v>#REF!</v>
      </c>
      <c r="R4" s="243" t="e">
        <f>IF(#REF!&lt;&gt;"",#REF!,"")</f>
        <v>#REF!</v>
      </c>
      <c r="S4" s="243" t="e">
        <f>IF(#REF!&lt;&gt;"",#REF!,"")</f>
        <v>#REF!</v>
      </c>
      <c r="T4" s="243" t="e">
        <f>IF(#REF!&lt;&gt;"",#REF!,"")</f>
        <v>#REF!</v>
      </c>
      <c r="U4" s="243" t="e">
        <f>IF(#REF!&lt;&gt;"",#REF!,"")</f>
        <v>#REF!</v>
      </c>
      <c r="V4" s="243" t="e">
        <f>IF(#REF!&lt;&gt;"",#REF!,"")</f>
        <v>#REF!</v>
      </c>
      <c r="W4" s="243" t="e">
        <f>IF(#REF!&lt;&gt;"",#REF!,"")</f>
        <v>#REF!</v>
      </c>
      <c r="X4" s="243" t="e">
        <f>IF(#REF!&lt;&gt;"",#REF!,"")</f>
        <v>#REF!</v>
      </c>
      <c r="Y4" s="243" t="e">
        <f>IF(#REF!&lt;&gt;"",#REF!,"")</f>
        <v>#REF!</v>
      </c>
      <c r="Z4" s="243" t="e">
        <f>IF(#REF!&lt;&gt;"",#REF!,"")</f>
        <v>#REF!</v>
      </c>
      <c r="AA4" s="243" t="e">
        <f>IF(#REF!&lt;&gt;"",#REF!,"")</f>
        <v>#REF!</v>
      </c>
      <c r="AB4" s="243" t="e">
        <f>IF(#REF!&lt;&gt;"",#REF!,"")</f>
        <v>#REF!</v>
      </c>
      <c r="AC4" s="243" t="e">
        <f>IF(#REF!&lt;&gt;"",#REF!,"")</f>
        <v>#REF!</v>
      </c>
      <c r="AD4" s="243" t="e">
        <f>IF(#REF!&lt;&gt;"",#REF!,"")</f>
        <v>#REF!</v>
      </c>
      <c r="AE4" s="243" t="e">
        <f>IF(#REF!&lt;&gt;"",#REF!,"")</f>
        <v>#REF!</v>
      </c>
      <c r="AF4" s="243" t="e">
        <f>IF(#REF!&lt;&gt;"",#REF!,"")</f>
        <v>#REF!</v>
      </c>
      <c r="AG4" s="243" t="e">
        <f>IF(#REF!&lt;&gt;"",#REF!,"")</f>
        <v>#REF!</v>
      </c>
      <c r="AH4" s="243" t="e">
        <f>IF(#REF!&lt;&gt;"",#REF!,"")</f>
        <v>#REF!</v>
      </c>
      <c r="AI4" s="243" t="e">
        <f>IF(#REF!&lt;&gt;"",#REF!,"")</f>
        <v>#REF!</v>
      </c>
      <c r="AJ4" s="128" t="str">
        <f t="shared" si="0"/>
        <v/>
      </c>
      <c r="AK4" s="127" t="str">
        <f t="shared" si="1"/>
        <v/>
      </c>
      <c r="AL4" s="128" t="str">
        <f>IF(COUNT(E4:AI4)=0,"",INDEX(E2:AI4,1,MATCH(MAX(E4:AI4),E4:AI4,0)))</f>
        <v/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 t="str">
        <f>IF(ngay1!Q6&lt;&gt;"",ngay1!Q6,"")</f>
        <v>-</v>
      </c>
      <c r="F5" s="243" t="e">
        <f>IF(#REF!&lt;&gt;"",#REF!,"")</f>
        <v>#REF!</v>
      </c>
      <c r="G5" s="243" t="e">
        <f>IF(#REF!&lt;&gt;"",#REF!,"")</f>
        <v>#REF!</v>
      </c>
      <c r="H5" s="243" t="e">
        <f>IF(#REF!&lt;&gt;"",#REF!,"")</f>
        <v>#REF!</v>
      </c>
      <c r="I5" s="243" t="e">
        <f>IF(#REF!&lt;&gt;"",#REF!,"")</f>
        <v>#REF!</v>
      </c>
      <c r="J5" s="243" t="e">
        <f>IF(#REF!&lt;&gt;"",#REF!,"")</f>
        <v>#REF!</v>
      </c>
      <c r="K5" s="243" t="e">
        <f>IF(#REF!&lt;&gt;"",#REF!,"")</f>
        <v>#REF!</v>
      </c>
      <c r="L5" s="243" t="e">
        <f>IF(#REF!&lt;&gt;"",#REF!,"")</f>
        <v>#REF!</v>
      </c>
      <c r="M5" s="243" t="e">
        <f>IF(#REF!&lt;&gt;"",#REF!,"")</f>
        <v>#REF!</v>
      </c>
      <c r="N5" s="243" t="e">
        <f>IF(#REF!&lt;&gt;"",#REF!,"")</f>
        <v>#REF!</v>
      </c>
      <c r="O5" s="243" t="e">
        <f>IF(#REF!&lt;&gt;"",#REF!,"")</f>
        <v>#REF!</v>
      </c>
      <c r="P5" s="243" t="e">
        <f>IF(#REF!&lt;&gt;"",#REF!,"")</f>
        <v>#REF!</v>
      </c>
      <c r="Q5" s="243" t="e">
        <f>IF(#REF!&lt;&gt;"",#REF!,"")</f>
        <v>#REF!</v>
      </c>
      <c r="R5" s="243" t="e">
        <f>IF(#REF!&lt;&gt;"",#REF!,"")</f>
        <v>#REF!</v>
      </c>
      <c r="S5" s="243" t="e">
        <f>IF(#REF!&lt;&gt;"",#REF!,"")</f>
        <v>#REF!</v>
      </c>
      <c r="T5" s="243" t="e">
        <f>IF(#REF!&lt;&gt;"",#REF!,"")</f>
        <v>#REF!</v>
      </c>
      <c r="U5" s="243" t="e">
        <f>IF(#REF!&lt;&gt;"",#REF!,"")</f>
        <v>#REF!</v>
      </c>
      <c r="V5" s="243" t="e">
        <f>IF(#REF!&lt;&gt;"",#REF!,"")</f>
        <v>#REF!</v>
      </c>
      <c r="W5" s="243" t="e">
        <f>IF(#REF!&lt;&gt;"",#REF!,"")</f>
        <v>#REF!</v>
      </c>
      <c r="X5" s="243" t="e">
        <f>IF(#REF!&lt;&gt;"",#REF!,"")</f>
        <v>#REF!</v>
      </c>
      <c r="Y5" s="243" t="e">
        <f>IF(#REF!&lt;&gt;"",#REF!,"")</f>
        <v>#REF!</v>
      </c>
      <c r="Z5" s="243" t="e">
        <f>IF(#REF!&lt;&gt;"",#REF!,"")</f>
        <v>#REF!</v>
      </c>
      <c r="AA5" s="243" t="e">
        <f>IF(#REF!&lt;&gt;"",#REF!,"")</f>
        <v>#REF!</v>
      </c>
      <c r="AB5" s="243" t="e">
        <f>IF(#REF!&lt;&gt;"",#REF!,"")</f>
        <v>#REF!</v>
      </c>
      <c r="AC5" s="243" t="e">
        <f>IF(#REF!&lt;&gt;"",#REF!,"")</f>
        <v>#REF!</v>
      </c>
      <c r="AD5" s="243" t="e">
        <f>IF(#REF!&lt;&gt;"",#REF!,"")</f>
        <v>#REF!</v>
      </c>
      <c r="AE5" s="243" t="e">
        <f>IF(#REF!&lt;&gt;"",#REF!,"")</f>
        <v>#REF!</v>
      </c>
      <c r="AF5" s="243" t="e">
        <f>IF(#REF!&lt;&gt;"",#REF!,"")</f>
        <v>#REF!</v>
      </c>
      <c r="AG5" s="243" t="e">
        <f>IF(#REF!&lt;&gt;"",#REF!,"")</f>
        <v>#REF!</v>
      </c>
      <c r="AH5" s="243" t="e">
        <f>IF(#REF!&lt;&gt;"",#REF!,"")</f>
        <v>#REF!</v>
      </c>
      <c r="AI5" s="243" t="e">
        <f>IF(#REF!&lt;&gt;"",#REF!,"")</f>
        <v>#REF!</v>
      </c>
      <c r="AJ5" s="128" t="str">
        <f t="shared" si="0"/>
        <v/>
      </c>
      <c r="AK5" s="127" t="str">
        <f t="shared" si="1"/>
        <v/>
      </c>
      <c r="AL5" s="128" t="str">
        <f>IF(COUNT(E5:AI5)=0,"",INDEX(E2:AI5,1,MATCH(MAX(E5:AI5),E5:AI5,0)))</f>
        <v/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 t="str">
        <f>IF(ngay1!Q7&lt;&gt;"",ngay1!Q7,"")</f>
        <v>-</v>
      </c>
      <c r="F6" s="243" t="e">
        <f>IF(#REF!&lt;&gt;"",#REF!,"")</f>
        <v>#REF!</v>
      </c>
      <c r="G6" s="243" t="e">
        <f>IF(#REF!&lt;&gt;"",#REF!,"")</f>
        <v>#REF!</v>
      </c>
      <c r="H6" s="243" t="e">
        <f>IF(#REF!&lt;&gt;"",#REF!,"")</f>
        <v>#REF!</v>
      </c>
      <c r="I6" s="243" t="e">
        <f>IF(#REF!&lt;&gt;"",#REF!,"")</f>
        <v>#REF!</v>
      </c>
      <c r="J6" s="243" t="e">
        <f>IF(#REF!&lt;&gt;"",#REF!,"")</f>
        <v>#REF!</v>
      </c>
      <c r="K6" s="243" t="e">
        <f>IF(#REF!&lt;&gt;"",#REF!,"")</f>
        <v>#REF!</v>
      </c>
      <c r="L6" s="243" t="e">
        <f>IF(#REF!&lt;&gt;"",#REF!,"")</f>
        <v>#REF!</v>
      </c>
      <c r="M6" s="243" t="e">
        <f>IF(#REF!&lt;&gt;"",#REF!,"")</f>
        <v>#REF!</v>
      </c>
      <c r="N6" s="243" t="e">
        <f>IF(#REF!&lt;&gt;"",#REF!,"")</f>
        <v>#REF!</v>
      </c>
      <c r="O6" s="243" t="e">
        <f>IF(#REF!&lt;&gt;"",#REF!,"")</f>
        <v>#REF!</v>
      </c>
      <c r="P6" s="243" t="e">
        <f>IF(#REF!&lt;&gt;"",#REF!,"")</f>
        <v>#REF!</v>
      </c>
      <c r="Q6" s="243" t="e">
        <f>IF(#REF!&lt;&gt;"",#REF!,"")</f>
        <v>#REF!</v>
      </c>
      <c r="R6" s="243" t="e">
        <f>IF(#REF!&lt;&gt;"",#REF!,"")</f>
        <v>#REF!</v>
      </c>
      <c r="S6" s="243" t="e">
        <f>IF(#REF!&lt;&gt;"",#REF!,"")</f>
        <v>#REF!</v>
      </c>
      <c r="T6" s="243" t="e">
        <f>IF(#REF!&lt;&gt;"",#REF!,"")</f>
        <v>#REF!</v>
      </c>
      <c r="U6" s="243" t="e">
        <f>IF(#REF!&lt;&gt;"",#REF!,"")</f>
        <v>#REF!</v>
      </c>
      <c r="V6" s="243" t="e">
        <f>IF(#REF!&lt;&gt;"",#REF!,"")</f>
        <v>#REF!</v>
      </c>
      <c r="W6" s="243" t="e">
        <f>IF(#REF!&lt;&gt;"",#REF!,"")</f>
        <v>#REF!</v>
      </c>
      <c r="X6" s="243" t="e">
        <f>IF(#REF!&lt;&gt;"",#REF!,"")</f>
        <v>#REF!</v>
      </c>
      <c r="Y6" s="243" t="e">
        <f>IF(#REF!&lt;&gt;"",#REF!,"")</f>
        <v>#REF!</v>
      </c>
      <c r="Z6" s="243" t="e">
        <f>IF(#REF!&lt;&gt;"",#REF!,"")</f>
        <v>#REF!</v>
      </c>
      <c r="AA6" s="243" t="e">
        <f>IF(#REF!&lt;&gt;"",#REF!,"")</f>
        <v>#REF!</v>
      </c>
      <c r="AB6" s="243" t="e">
        <f>IF(#REF!&lt;&gt;"",#REF!,"")</f>
        <v>#REF!</v>
      </c>
      <c r="AC6" s="243" t="e">
        <f>IF(#REF!&lt;&gt;"",#REF!,"")</f>
        <v>#REF!</v>
      </c>
      <c r="AD6" s="243" t="e">
        <f>IF(#REF!&lt;&gt;"",#REF!,"")</f>
        <v>#REF!</v>
      </c>
      <c r="AE6" s="243" t="e">
        <f>IF(#REF!&lt;&gt;"",#REF!,"")</f>
        <v>#REF!</v>
      </c>
      <c r="AF6" s="243" t="e">
        <f>IF(#REF!&lt;&gt;"",#REF!,"")</f>
        <v>#REF!</v>
      </c>
      <c r="AG6" s="243" t="e">
        <f>IF(#REF!&lt;&gt;"",#REF!,"")</f>
        <v>#REF!</v>
      </c>
      <c r="AH6" s="243" t="e">
        <f>IF(#REF!&lt;&gt;"",#REF!,"")</f>
        <v>#REF!</v>
      </c>
      <c r="AI6" s="243" t="e">
        <f>IF(#REF!&lt;&gt;"",#REF!,"")</f>
        <v>#REF!</v>
      </c>
      <c r="AJ6" s="128" t="str">
        <f t="shared" si="0"/>
        <v/>
      </c>
      <c r="AK6" s="127" t="str">
        <f t="shared" si="1"/>
        <v/>
      </c>
      <c r="AL6" s="128" t="str">
        <f>IF(COUNT(E6:AI6)=0,"",INDEX(E2:AI6,1,MATCH(MAX(E6:AI6),E6:AI6,0)))</f>
        <v/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 t="str">
        <f>IF(ngay1!Q8&lt;&gt;"",ngay1!Q8,"")</f>
        <v>-</v>
      </c>
      <c r="F7" s="243" t="e">
        <f>IF(#REF!&lt;&gt;"",#REF!,"")</f>
        <v>#REF!</v>
      </c>
      <c r="G7" s="243" t="e">
        <f>IF(#REF!&lt;&gt;"",#REF!,"")</f>
        <v>#REF!</v>
      </c>
      <c r="H7" s="243" t="e">
        <f>IF(#REF!&lt;&gt;"",#REF!,"")</f>
        <v>#REF!</v>
      </c>
      <c r="I7" s="243" t="e">
        <f>IF(#REF!&lt;&gt;"",#REF!,"")</f>
        <v>#REF!</v>
      </c>
      <c r="J7" s="243" t="e">
        <f>IF(#REF!&lt;&gt;"",#REF!,"")</f>
        <v>#REF!</v>
      </c>
      <c r="K7" s="243" t="e">
        <f>IF(#REF!&lt;&gt;"",#REF!,"")</f>
        <v>#REF!</v>
      </c>
      <c r="L7" s="243" t="e">
        <f>IF(#REF!&lt;&gt;"",#REF!,"")</f>
        <v>#REF!</v>
      </c>
      <c r="M7" s="243" t="e">
        <f>IF(#REF!&lt;&gt;"",#REF!,"")</f>
        <v>#REF!</v>
      </c>
      <c r="N7" s="243" t="e">
        <f>IF(#REF!&lt;&gt;"",#REF!,"")</f>
        <v>#REF!</v>
      </c>
      <c r="O7" s="243" t="e">
        <f>IF(#REF!&lt;&gt;"",#REF!,"")</f>
        <v>#REF!</v>
      </c>
      <c r="P7" s="243" t="e">
        <f>IF(#REF!&lt;&gt;"",#REF!,"")</f>
        <v>#REF!</v>
      </c>
      <c r="Q7" s="243" t="e">
        <f>IF(#REF!&lt;&gt;"",#REF!,"")</f>
        <v>#REF!</v>
      </c>
      <c r="R7" s="243" t="e">
        <f>IF(#REF!&lt;&gt;"",#REF!,"")</f>
        <v>#REF!</v>
      </c>
      <c r="S7" s="243" t="e">
        <f>IF(#REF!&lt;&gt;"",#REF!,"")</f>
        <v>#REF!</v>
      </c>
      <c r="T7" s="243" t="e">
        <f>IF(#REF!&lt;&gt;"",#REF!,"")</f>
        <v>#REF!</v>
      </c>
      <c r="U7" s="243" t="e">
        <f>IF(#REF!&lt;&gt;"",#REF!,"")</f>
        <v>#REF!</v>
      </c>
      <c r="V7" s="243" t="e">
        <f>IF(#REF!&lt;&gt;"",#REF!,"")</f>
        <v>#REF!</v>
      </c>
      <c r="W7" s="243" t="e">
        <f>IF(#REF!&lt;&gt;"",#REF!,"")</f>
        <v>#REF!</v>
      </c>
      <c r="X7" s="243" t="e">
        <f>IF(#REF!&lt;&gt;"",#REF!,"")</f>
        <v>#REF!</v>
      </c>
      <c r="Y7" s="243" t="e">
        <f>IF(#REF!&lt;&gt;"",#REF!,"")</f>
        <v>#REF!</v>
      </c>
      <c r="Z7" s="243" t="e">
        <f>IF(#REF!&lt;&gt;"",#REF!,"")</f>
        <v>#REF!</v>
      </c>
      <c r="AA7" s="243" t="e">
        <f>IF(#REF!&lt;&gt;"",#REF!,"")</f>
        <v>#REF!</v>
      </c>
      <c r="AB7" s="243" t="e">
        <f>IF(#REF!&lt;&gt;"",#REF!,"")</f>
        <v>#REF!</v>
      </c>
      <c r="AC7" s="243" t="e">
        <f>IF(#REF!&lt;&gt;"",#REF!,"")</f>
        <v>#REF!</v>
      </c>
      <c r="AD7" s="243" t="e">
        <f>IF(#REF!&lt;&gt;"",#REF!,"")</f>
        <v>#REF!</v>
      </c>
      <c r="AE7" s="243" t="e">
        <f>IF(#REF!&lt;&gt;"",#REF!,"")</f>
        <v>#REF!</v>
      </c>
      <c r="AF7" s="243" t="e">
        <f>IF(#REF!&lt;&gt;"",#REF!,"")</f>
        <v>#REF!</v>
      </c>
      <c r="AG7" s="243" t="e">
        <f>IF(#REF!&lt;&gt;"",#REF!,"")</f>
        <v>#REF!</v>
      </c>
      <c r="AH7" s="243" t="e">
        <f>IF(#REF!&lt;&gt;"",#REF!,"")</f>
        <v>#REF!</v>
      </c>
      <c r="AI7" s="243" t="e">
        <f>IF(#REF!&lt;&gt;"",#REF!,"")</f>
        <v>#REF!</v>
      </c>
      <c r="AJ7" s="128" t="str">
        <f t="shared" si="0"/>
        <v/>
      </c>
      <c r="AK7" s="127" t="str">
        <f t="shared" si="1"/>
        <v/>
      </c>
      <c r="AL7" s="128" t="str">
        <f>IF(COUNT(E7:AI7)=0,"",INDEX(E2:AI7,1,MATCH(MAX(E7:AI7),E7:AI7,0)))</f>
        <v/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 t="str">
        <f>IF(ngay1!Q9&lt;&gt;"",ngay1!Q9,"")</f>
        <v>-</v>
      </c>
      <c r="F8" s="243" t="e">
        <f>IF(#REF!&lt;&gt;"",#REF!,"")</f>
        <v>#REF!</v>
      </c>
      <c r="G8" s="243" t="e">
        <f>IF(#REF!&lt;&gt;"",#REF!,"")</f>
        <v>#REF!</v>
      </c>
      <c r="H8" s="243" t="e">
        <f>IF(#REF!&lt;&gt;"",#REF!,"")</f>
        <v>#REF!</v>
      </c>
      <c r="I8" s="243" t="e">
        <f>IF(#REF!&lt;&gt;"",#REF!,"")</f>
        <v>#REF!</v>
      </c>
      <c r="J8" s="243" t="e">
        <f>IF(#REF!&lt;&gt;"",#REF!,"")</f>
        <v>#REF!</v>
      </c>
      <c r="K8" s="243" t="e">
        <f>IF(#REF!&lt;&gt;"",#REF!,"")</f>
        <v>#REF!</v>
      </c>
      <c r="L8" s="243" t="e">
        <f>IF(#REF!&lt;&gt;"",#REF!,"")</f>
        <v>#REF!</v>
      </c>
      <c r="M8" s="243" t="e">
        <f>IF(#REF!&lt;&gt;"",#REF!,"")</f>
        <v>#REF!</v>
      </c>
      <c r="N8" s="243" t="e">
        <f>IF(#REF!&lt;&gt;"",#REF!,"")</f>
        <v>#REF!</v>
      </c>
      <c r="O8" s="243" t="e">
        <f>IF(#REF!&lt;&gt;"",#REF!,"")</f>
        <v>#REF!</v>
      </c>
      <c r="P8" s="243" t="e">
        <f>IF(#REF!&lt;&gt;"",#REF!,"")</f>
        <v>#REF!</v>
      </c>
      <c r="Q8" s="243" t="e">
        <f>IF(#REF!&lt;&gt;"",#REF!,"")</f>
        <v>#REF!</v>
      </c>
      <c r="R8" s="243" t="e">
        <f>IF(#REF!&lt;&gt;"",#REF!,"")</f>
        <v>#REF!</v>
      </c>
      <c r="S8" s="243" t="e">
        <f>IF(#REF!&lt;&gt;"",#REF!,"")</f>
        <v>#REF!</v>
      </c>
      <c r="T8" s="243" t="e">
        <f>IF(#REF!&lt;&gt;"",#REF!,"")</f>
        <v>#REF!</v>
      </c>
      <c r="U8" s="243" t="e">
        <f>IF(#REF!&lt;&gt;"",#REF!,"")</f>
        <v>#REF!</v>
      </c>
      <c r="V8" s="243" t="e">
        <f>IF(#REF!&lt;&gt;"",#REF!,"")</f>
        <v>#REF!</v>
      </c>
      <c r="W8" s="243" t="e">
        <f>IF(#REF!&lt;&gt;"",#REF!,"")</f>
        <v>#REF!</v>
      </c>
      <c r="X8" s="243" t="e">
        <f>IF(#REF!&lt;&gt;"",#REF!,"")</f>
        <v>#REF!</v>
      </c>
      <c r="Y8" s="243" t="e">
        <f>IF(#REF!&lt;&gt;"",#REF!,"")</f>
        <v>#REF!</v>
      </c>
      <c r="Z8" s="243" t="e">
        <f>IF(#REF!&lt;&gt;"",#REF!,"")</f>
        <v>#REF!</v>
      </c>
      <c r="AA8" s="243" t="e">
        <f>IF(#REF!&lt;&gt;"",#REF!,"")</f>
        <v>#REF!</v>
      </c>
      <c r="AB8" s="243" t="e">
        <f>IF(#REF!&lt;&gt;"",#REF!,"")</f>
        <v>#REF!</v>
      </c>
      <c r="AC8" s="243" t="e">
        <f>IF(#REF!&lt;&gt;"",#REF!,"")</f>
        <v>#REF!</v>
      </c>
      <c r="AD8" s="243" t="e">
        <f>IF(#REF!&lt;&gt;"",#REF!,"")</f>
        <v>#REF!</v>
      </c>
      <c r="AE8" s="243" t="e">
        <f>IF(#REF!&lt;&gt;"",#REF!,"")</f>
        <v>#REF!</v>
      </c>
      <c r="AF8" s="243" t="e">
        <f>IF(#REF!&lt;&gt;"",#REF!,"")</f>
        <v>#REF!</v>
      </c>
      <c r="AG8" s="243" t="e">
        <f>IF(#REF!&lt;&gt;"",#REF!,"")</f>
        <v>#REF!</v>
      </c>
      <c r="AH8" s="243" t="e">
        <f>IF(#REF!&lt;&gt;"",#REF!,"")</f>
        <v>#REF!</v>
      </c>
      <c r="AI8" s="243" t="e">
        <f>IF(#REF!&lt;&gt;"",#REF!,"")</f>
        <v>#REF!</v>
      </c>
      <c r="AJ8" s="128" t="str">
        <f t="shared" si="0"/>
        <v/>
      </c>
      <c r="AK8" s="127" t="str">
        <f t="shared" si="1"/>
        <v/>
      </c>
      <c r="AL8" s="128" t="str">
        <f>IF(COUNT(E8:AI8)=0,"",INDEX(E2:AI8,1,MATCH(MAX(E8:AI8),E8:AI8,0)))</f>
        <v/>
      </c>
      <c r="AM8" s="127"/>
      <c r="AN8" s="129"/>
    </row>
    <row r="9" spans="1:40">
      <c r="A9" s="39">
        <v>7</v>
      </c>
      <c r="B9" s="490"/>
      <c r="C9" s="30" t="s">
        <v>148</v>
      </c>
      <c r="D9" s="42" t="s">
        <v>97</v>
      </c>
      <c r="E9" s="242" t="str">
        <f>IF(ngay1!Q10&lt;&gt;"",ngay1!Q10,"")</f>
        <v>-</v>
      </c>
      <c r="F9" s="243" t="e">
        <f>IF(#REF!&lt;&gt;"",#REF!,"")</f>
        <v>#REF!</v>
      </c>
      <c r="G9" s="243" t="e">
        <f>IF(#REF!&lt;&gt;"",#REF!,"")</f>
        <v>#REF!</v>
      </c>
      <c r="H9" s="243" t="e">
        <f>IF(#REF!&lt;&gt;"",#REF!,"")</f>
        <v>#REF!</v>
      </c>
      <c r="I9" s="243" t="e">
        <f>IF(#REF!&lt;&gt;"",#REF!,"")</f>
        <v>#REF!</v>
      </c>
      <c r="J9" s="243" t="e">
        <f>IF(#REF!&lt;&gt;"",#REF!,"")</f>
        <v>#REF!</v>
      </c>
      <c r="K9" s="243" t="e">
        <f>IF(#REF!&lt;&gt;"",#REF!,"")</f>
        <v>#REF!</v>
      </c>
      <c r="L9" s="243" t="e">
        <f>IF(#REF!&lt;&gt;"",#REF!,"")</f>
        <v>#REF!</v>
      </c>
      <c r="M9" s="243" t="e">
        <f>IF(#REF!&lt;&gt;"",#REF!,"")</f>
        <v>#REF!</v>
      </c>
      <c r="N9" s="243" t="e">
        <f>IF(#REF!&lt;&gt;"",#REF!,"")</f>
        <v>#REF!</v>
      </c>
      <c r="O9" s="243" t="e">
        <f>IF(#REF!&lt;&gt;"",#REF!,"")</f>
        <v>#REF!</v>
      </c>
      <c r="P9" s="243" t="e">
        <f>IF(#REF!&lt;&gt;"",#REF!,"")</f>
        <v>#REF!</v>
      </c>
      <c r="Q9" s="243" t="e">
        <f>IF(#REF!&lt;&gt;"",#REF!,"")</f>
        <v>#REF!</v>
      </c>
      <c r="R9" s="243" t="e">
        <f>IF(#REF!&lt;&gt;"",#REF!,"")</f>
        <v>#REF!</v>
      </c>
      <c r="S9" s="243" t="e">
        <f>IF(#REF!&lt;&gt;"",#REF!,"")</f>
        <v>#REF!</v>
      </c>
      <c r="T9" s="243" t="e">
        <f>IF(#REF!&lt;&gt;"",#REF!,"")</f>
        <v>#REF!</v>
      </c>
      <c r="U9" s="243" t="e">
        <f>IF(#REF!&lt;&gt;"",#REF!,"")</f>
        <v>#REF!</v>
      </c>
      <c r="V9" s="243" t="e">
        <f>IF(#REF!&lt;&gt;"",#REF!,"")</f>
        <v>#REF!</v>
      </c>
      <c r="W9" s="243" t="e">
        <f>IF(#REF!&lt;&gt;"",#REF!,"")</f>
        <v>#REF!</v>
      </c>
      <c r="X9" s="243" t="e">
        <f>IF(#REF!&lt;&gt;"",#REF!,"")</f>
        <v>#REF!</v>
      </c>
      <c r="Y9" s="243" t="e">
        <f>IF(#REF!&lt;&gt;"",#REF!,"")</f>
        <v>#REF!</v>
      </c>
      <c r="Z9" s="243" t="e">
        <f>IF(#REF!&lt;&gt;"",#REF!,"")</f>
        <v>#REF!</v>
      </c>
      <c r="AA9" s="243" t="e">
        <f>IF(#REF!&lt;&gt;"",#REF!,"")</f>
        <v>#REF!</v>
      </c>
      <c r="AB9" s="243" t="e">
        <f>IF(#REF!&lt;&gt;"",#REF!,"")</f>
        <v>#REF!</v>
      </c>
      <c r="AC9" s="243" t="e">
        <f>IF(#REF!&lt;&gt;"",#REF!,"")</f>
        <v>#REF!</v>
      </c>
      <c r="AD9" s="243" t="e">
        <f>IF(#REF!&lt;&gt;"",#REF!,"")</f>
        <v>#REF!</v>
      </c>
      <c r="AE9" s="243" t="e">
        <f>IF(#REF!&lt;&gt;"",#REF!,"")</f>
        <v>#REF!</v>
      </c>
      <c r="AF9" s="243" t="e">
        <f>IF(#REF!&lt;&gt;"",#REF!,"")</f>
        <v>#REF!</v>
      </c>
      <c r="AG9" s="243" t="e">
        <f>IF(#REF!&lt;&gt;"",#REF!,"")</f>
        <v>#REF!</v>
      </c>
      <c r="AH9" s="243" t="e">
        <f>IF(#REF!&lt;&gt;"",#REF!,"")</f>
        <v>#REF!</v>
      </c>
      <c r="AI9" s="243" t="e">
        <f>IF(#REF!&lt;&gt;"",#REF!,"")</f>
        <v>#REF!</v>
      </c>
      <c r="AJ9" s="128" t="str">
        <f t="shared" si="0"/>
        <v/>
      </c>
      <c r="AK9" s="127" t="str">
        <f t="shared" si="1"/>
        <v/>
      </c>
      <c r="AL9" s="128" t="str">
        <f>IF(COUNT(E9:AI9)=0,"",INDEX(E2:AI9,1,MATCH(MAX(E9:AI9),E9:AI9,0)))</f>
        <v/>
      </c>
      <c r="AM9" s="127"/>
      <c r="AN9" s="129"/>
    </row>
    <row r="10" spans="1:40">
      <c r="A10" s="28">
        <v>8</v>
      </c>
      <c r="B10" s="406"/>
      <c r="C10" s="30" t="s">
        <v>205</v>
      </c>
      <c r="D10" s="42" t="s">
        <v>206</v>
      </c>
      <c r="E10" s="242" t="str">
        <f>IF(ngay1!Q11&lt;&gt;"",ngay1!Q11,"")</f>
        <v>-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128"/>
      <c r="AK10" s="127"/>
      <c r="AL10" s="128"/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 t="str">
        <f>IF(ngay1!Q12&lt;&gt;"",ngay1!Q12,"")</f>
        <v>-</v>
      </c>
      <c r="F11" s="247" t="e">
        <f>IF(#REF!&lt;&gt;"",#REF!,"")</f>
        <v>#REF!</v>
      </c>
      <c r="G11" s="247" t="e">
        <f>IF(#REF!&lt;&gt;"",#REF!,"")</f>
        <v>#REF!</v>
      </c>
      <c r="H11" s="247" t="e">
        <f>IF(#REF!&lt;&gt;"",#REF!,"")</f>
        <v>#REF!</v>
      </c>
      <c r="I11" s="247" t="e">
        <f>IF(#REF!&lt;&gt;"",#REF!,"")</f>
        <v>#REF!</v>
      </c>
      <c r="J11" s="247" t="e">
        <f>IF(#REF!&lt;&gt;"",#REF!,"")</f>
        <v>#REF!</v>
      </c>
      <c r="K11" s="247" t="e">
        <f>IF(#REF!&lt;&gt;"",#REF!,"")</f>
        <v>#REF!</v>
      </c>
      <c r="L11" s="247" t="e">
        <f>IF(#REF!&lt;&gt;"",#REF!,"")</f>
        <v>#REF!</v>
      </c>
      <c r="M11" s="247" t="e">
        <f>IF(#REF!&lt;&gt;"",#REF!,"")</f>
        <v>#REF!</v>
      </c>
      <c r="N11" s="247" t="e">
        <f>IF(#REF!&lt;&gt;"",#REF!,"")</f>
        <v>#REF!</v>
      </c>
      <c r="O11" s="247" t="e">
        <f>IF(#REF!&lt;&gt;"",#REF!,"")</f>
        <v>#REF!</v>
      </c>
      <c r="P11" s="247" t="e">
        <f>IF(#REF!&lt;&gt;"",#REF!,"")</f>
        <v>#REF!</v>
      </c>
      <c r="Q11" s="247" t="e">
        <f>IF(#REF!&lt;&gt;"",#REF!,"")</f>
        <v>#REF!</v>
      </c>
      <c r="R11" s="247" t="e">
        <f>IF(#REF!&lt;&gt;"",#REF!,"")</f>
        <v>#REF!</v>
      </c>
      <c r="S11" s="247" t="e">
        <f>IF(#REF!&lt;&gt;"",#REF!,"")</f>
        <v>#REF!</v>
      </c>
      <c r="T11" s="247" t="e">
        <f>IF(#REF!&lt;&gt;"",#REF!,"")</f>
        <v>#REF!</v>
      </c>
      <c r="U11" s="247" t="e">
        <f>IF(#REF!&lt;&gt;"",#REF!,"")</f>
        <v>#REF!</v>
      </c>
      <c r="V11" s="247" t="e">
        <f>IF(#REF!&lt;&gt;"",#REF!,"")</f>
        <v>#REF!</v>
      </c>
      <c r="W11" s="247" t="e">
        <f>IF(#REF!&lt;&gt;"",#REF!,"")</f>
        <v>#REF!</v>
      </c>
      <c r="X11" s="247" t="e">
        <f>IF(#REF!&lt;&gt;"",#REF!,"")</f>
        <v>#REF!</v>
      </c>
      <c r="Y11" s="247" t="e">
        <f>IF(#REF!&lt;&gt;"",#REF!,"")</f>
        <v>#REF!</v>
      </c>
      <c r="Z11" s="247" t="e">
        <f>IF(#REF!&lt;&gt;"",#REF!,"")</f>
        <v>#REF!</v>
      </c>
      <c r="AA11" s="247" t="e">
        <f>IF(#REF!&lt;&gt;"",#REF!,"")</f>
        <v>#REF!</v>
      </c>
      <c r="AB11" s="247" t="e">
        <f>IF(#REF!&lt;&gt;"",#REF!,"")</f>
        <v>#REF!</v>
      </c>
      <c r="AC11" s="247" t="e">
        <f>IF(#REF!&lt;&gt;"",#REF!,"")</f>
        <v>#REF!</v>
      </c>
      <c r="AD11" s="247" t="e">
        <f>IF(#REF!&lt;&gt;"",#REF!,"")</f>
        <v>#REF!</v>
      </c>
      <c r="AE11" s="247" t="e">
        <f>IF(#REF!&lt;&gt;"",#REF!,"")</f>
        <v>#REF!</v>
      </c>
      <c r="AF11" s="247" t="e">
        <f>IF(#REF!&lt;&gt;"",#REF!,"")</f>
        <v>#REF!</v>
      </c>
      <c r="AG11" s="247" t="e">
        <f>IF(#REF!&lt;&gt;"",#REF!,"")</f>
        <v>#REF!</v>
      </c>
      <c r="AH11" s="247" t="e">
        <f>IF(#REF!&lt;&gt;"",#REF!,"")</f>
        <v>#REF!</v>
      </c>
      <c r="AI11" s="247" t="e">
        <f>IF(#REF!&lt;&gt;"",#REF!,"")</f>
        <v>#REF!</v>
      </c>
      <c r="AJ11" s="191" t="str">
        <f t="shared" si="0"/>
        <v/>
      </c>
      <c r="AK11" s="190" t="str">
        <f t="shared" si="1"/>
        <v/>
      </c>
      <c r="AL11" s="191" t="str">
        <f>IF(COUNT(E11:AI11)=0,"",INDEX(E2:AI11,1,MATCH(MAX(E11:AI11),E11:AI11,0)))</f>
        <v/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 t="str">
        <f>IF(ngay1!Q13&lt;&gt;"",ngay1!Q13,"")</f>
        <v>-</v>
      </c>
      <c r="F12" s="243" t="e">
        <f>IF(#REF!&lt;&gt;"",#REF!,"")</f>
        <v>#REF!</v>
      </c>
      <c r="G12" s="243" t="e">
        <f>IF(#REF!&lt;&gt;"",#REF!,"")</f>
        <v>#REF!</v>
      </c>
      <c r="H12" s="243" t="e">
        <f>IF(#REF!&lt;&gt;"",#REF!,"")</f>
        <v>#REF!</v>
      </c>
      <c r="I12" s="243" t="e">
        <f>IF(#REF!&lt;&gt;"",#REF!,"")</f>
        <v>#REF!</v>
      </c>
      <c r="J12" s="243" t="e">
        <f>IF(#REF!&lt;&gt;"",#REF!,"")</f>
        <v>#REF!</v>
      </c>
      <c r="K12" s="243" t="e">
        <f>IF(#REF!&lt;&gt;"",#REF!,"")</f>
        <v>#REF!</v>
      </c>
      <c r="L12" s="243" t="e">
        <f>IF(#REF!&lt;&gt;"",#REF!,"")</f>
        <v>#REF!</v>
      </c>
      <c r="M12" s="243" t="e">
        <f>IF(#REF!&lt;&gt;"",#REF!,"")</f>
        <v>#REF!</v>
      </c>
      <c r="N12" s="243" t="e">
        <f>IF(#REF!&lt;&gt;"",#REF!,"")</f>
        <v>#REF!</v>
      </c>
      <c r="O12" s="243" t="e">
        <f>IF(#REF!&lt;&gt;"",#REF!,"")</f>
        <v>#REF!</v>
      </c>
      <c r="P12" s="243" t="e">
        <f>IF(#REF!&lt;&gt;"",#REF!,"")</f>
        <v>#REF!</v>
      </c>
      <c r="Q12" s="243" t="e">
        <f>IF(#REF!&lt;&gt;"",#REF!,"")</f>
        <v>#REF!</v>
      </c>
      <c r="R12" s="243" t="e">
        <f>IF(#REF!&lt;&gt;"",#REF!,"")</f>
        <v>#REF!</v>
      </c>
      <c r="S12" s="243" t="e">
        <f>IF(#REF!&lt;&gt;"",#REF!,"")</f>
        <v>#REF!</v>
      </c>
      <c r="T12" s="243" t="e">
        <f>IF(#REF!&lt;&gt;"",#REF!,"")</f>
        <v>#REF!</v>
      </c>
      <c r="U12" s="243" t="e">
        <f>IF(#REF!&lt;&gt;"",#REF!,"")</f>
        <v>#REF!</v>
      </c>
      <c r="V12" s="243" t="e">
        <f>IF(#REF!&lt;&gt;"",#REF!,"")</f>
        <v>#REF!</v>
      </c>
      <c r="W12" s="243" t="e">
        <f>IF(#REF!&lt;&gt;"",#REF!,"")</f>
        <v>#REF!</v>
      </c>
      <c r="X12" s="243" t="e">
        <f>IF(#REF!&lt;&gt;"",#REF!,"")</f>
        <v>#REF!</v>
      </c>
      <c r="Y12" s="243" t="e">
        <f>IF(#REF!&lt;&gt;"",#REF!,"")</f>
        <v>#REF!</v>
      </c>
      <c r="Z12" s="243" t="e">
        <f>IF(#REF!&lt;&gt;"",#REF!,"")</f>
        <v>#REF!</v>
      </c>
      <c r="AA12" s="243" t="e">
        <f>IF(#REF!&lt;&gt;"",#REF!,"")</f>
        <v>#REF!</v>
      </c>
      <c r="AB12" s="243" t="e">
        <f>IF(#REF!&lt;&gt;"",#REF!,"")</f>
        <v>#REF!</v>
      </c>
      <c r="AC12" s="243" t="e">
        <f>IF(#REF!&lt;&gt;"",#REF!,"")</f>
        <v>#REF!</v>
      </c>
      <c r="AD12" s="243" t="e">
        <f>IF(#REF!&lt;&gt;"",#REF!,"")</f>
        <v>#REF!</v>
      </c>
      <c r="AE12" s="243" t="e">
        <f>IF(#REF!&lt;&gt;"",#REF!,"")</f>
        <v>#REF!</v>
      </c>
      <c r="AF12" s="243" t="e">
        <f>IF(#REF!&lt;&gt;"",#REF!,"")</f>
        <v>#REF!</v>
      </c>
      <c r="AG12" s="243" t="e">
        <f>IF(#REF!&lt;&gt;"",#REF!,"")</f>
        <v>#REF!</v>
      </c>
      <c r="AH12" s="243" t="e">
        <f>IF(#REF!&lt;&gt;"",#REF!,"")</f>
        <v>#REF!</v>
      </c>
      <c r="AI12" s="243" t="e">
        <f>IF(#REF!&lt;&gt;"",#REF!,"")</f>
        <v>#REF!</v>
      </c>
      <c r="AJ12" s="128" t="str">
        <f t="shared" si="0"/>
        <v/>
      </c>
      <c r="AK12" s="127" t="str">
        <f t="shared" si="1"/>
        <v/>
      </c>
      <c r="AL12" s="128" t="str">
        <f>IF(COUNT(E12:AI12)=0,"",INDEX(E2:AI12,1,MATCH(MAX(E12:AI12),E12:AI12,0)))</f>
        <v/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 t="str">
        <f>IF(ngay1!Q14&lt;&gt;"",ngay1!Q14,"")</f>
        <v>-</v>
      </c>
      <c r="F13" s="243" t="e">
        <f>IF(#REF!&lt;&gt;"",#REF!,"")</f>
        <v>#REF!</v>
      </c>
      <c r="G13" s="243" t="e">
        <f>IF(#REF!&lt;&gt;"",#REF!,"")</f>
        <v>#REF!</v>
      </c>
      <c r="H13" s="243" t="e">
        <f>IF(#REF!&lt;&gt;"",#REF!,"")</f>
        <v>#REF!</v>
      </c>
      <c r="I13" s="243" t="e">
        <f>IF(#REF!&lt;&gt;"",#REF!,"")</f>
        <v>#REF!</v>
      </c>
      <c r="J13" s="243" t="e">
        <f>IF(#REF!&lt;&gt;"",#REF!,"")</f>
        <v>#REF!</v>
      </c>
      <c r="K13" s="243" t="e">
        <f>IF(#REF!&lt;&gt;"",#REF!,"")</f>
        <v>#REF!</v>
      </c>
      <c r="L13" s="243" t="e">
        <f>IF(#REF!&lt;&gt;"",#REF!,"")</f>
        <v>#REF!</v>
      </c>
      <c r="M13" s="243" t="e">
        <f>IF(#REF!&lt;&gt;"",#REF!,"")</f>
        <v>#REF!</v>
      </c>
      <c r="N13" s="243" t="e">
        <f>IF(#REF!&lt;&gt;"",#REF!,"")</f>
        <v>#REF!</v>
      </c>
      <c r="O13" s="243" t="e">
        <f>IF(#REF!&lt;&gt;"",#REF!,"")</f>
        <v>#REF!</v>
      </c>
      <c r="P13" s="243" t="e">
        <f>IF(#REF!&lt;&gt;"",#REF!,"")</f>
        <v>#REF!</v>
      </c>
      <c r="Q13" s="243" t="e">
        <f>IF(#REF!&lt;&gt;"",#REF!,"")</f>
        <v>#REF!</v>
      </c>
      <c r="R13" s="243" t="e">
        <f>IF(#REF!&lt;&gt;"",#REF!,"")</f>
        <v>#REF!</v>
      </c>
      <c r="S13" s="243" t="e">
        <f>IF(#REF!&lt;&gt;"",#REF!,"")</f>
        <v>#REF!</v>
      </c>
      <c r="T13" s="243" t="e">
        <f>IF(#REF!&lt;&gt;"",#REF!,"")</f>
        <v>#REF!</v>
      </c>
      <c r="U13" s="243" t="e">
        <f>IF(#REF!&lt;&gt;"",#REF!,"")</f>
        <v>#REF!</v>
      </c>
      <c r="V13" s="243" t="e">
        <f>IF(#REF!&lt;&gt;"",#REF!,"")</f>
        <v>#REF!</v>
      </c>
      <c r="W13" s="243" t="e">
        <f>IF(#REF!&lt;&gt;"",#REF!,"")</f>
        <v>#REF!</v>
      </c>
      <c r="X13" s="243" t="e">
        <f>IF(#REF!&lt;&gt;"",#REF!,"")</f>
        <v>#REF!</v>
      </c>
      <c r="Y13" s="243" t="e">
        <f>IF(#REF!&lt;&gt;"",#REF!,"")</f>
        <v>#REF!</v>
      </c>
      <c r="Z13" s="243" t="e">
        <f>IF(#REF!&lt;&gt;"",#REF!,"")</f>
        <v>#REF!</v>
      </c>
      <c r="AA13" s="243" t="e">
        <f>IF(#REF!&lt;&gt;"",#REF!,"")</f>
        <v>#REF!</v>
      </c>
      <c r="AB13" s="243" t="e">
        <f>IF(#REF!&lt;&gt;"",#REF!,"")</f>
        <v>#REF!</v>
      </c>
      <c r="AC13" s="243" t="e">
        <f>IF(#REF!&lt;&gt;"",#REF!,"")</f>
        <v>#REF!</v>
      </c>
      <c r="AD13" s="243" t="e">
        <f>IF(#REF!&lt;&gt;"",#REF!,"")</f>
        <v>#REF!</v>
      </c>
      <c r="AE13" s="243" t="e">
        <f>IF(#REF!&lt;&gt;"",#REF!,"")</f>
        <v>#REF!</v>
      </c>
      <c r="AF13" s="243" t="e">
        <f>IF(#REF!&lt;&gt;"",#REF!,"")</f>
        <v>#REF!</v>
      </c>
      <c r="AG13" s="243" t="e">
        <f>IF(#REF!&lt;&gt;"",#REF!,"")</f>
        <v>#REF!</v>
      </c>
      <c r="AH13" s="243" t="e">
        <f>IF(#REF!&lt;&gt;"",#REF!,"")</f>
        <v>#REF!</v>
      </c>
      <c r="AI13" s="243" t="e">
        <f>IF(#REF!&lt;&gt;"",#REF!,"")</f>
        <v>#REF!</v>
      </c>
      <c r="AJ13" s="128" t="str">
        <f t="shared" ref="AJ13:AJ24" si="2">IF(COUNT(E13:AI13)=0,"",SUM(E13:AI13))</f>
        <v/>
      </c>
      <c r="AK13" s="127" t="str">
        <f t="shared" ref="AK13:AK24" si="3">IF(COUNT(E13:AI13)=0,"",MAX(E13:AI13))</f>
        <v/>
      </c>
      <c r="AL13" s="128" t="str">
        <f>IF(COUNT(E13:AI13)=0,"",INDEX(E2:AI13,1,MATCH(MAX(E13:AI13),E13:AI13,0)))</f>
        <v/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 t="str">
        <f>IF(ngay1!Q15&lt;&gt;"",ngay1!Q15,"")</f>
        <v>-</v>
      </c>
      <c r="F14" s="243" t="e">
        <f>IF(#REF!&lt;&gt;"",#REF!,"")</f>
        <v>#REF!</v>
      </c>
      <c r="G14" s="243" t="e">
        <f>IF(#REF!&lt;&gt;"",#REF!,"")</f>
        <v>#REF!</v>
      </c>
      <c r="H14" s="243" t="e">
        <f>IF(#REF!&lt;&gt;"",#REF!,"")</f>
        <v>#REF!</v>
      </c>
      <c r="I14" s="243" t="e">
        <f>IF(#REF!&lt;&gt;"",#REF!,"")</f>
        <v>#REF!</v>
      </c>
      <c r="J14" s="243" t="e">
        <f>IF(#REF!&lt;&gt;"",#REF!,"")</f>
        <v>#REF!</v>
      </c>
      <c r="K14" s="243" t="e">
        <f>IF(#REF!&lt;&gt;"",#REF!,"")</f>
        <v>#REF!</v>
      </c>
      <c r="L14" s="243" t="e">
        <f>IF(#REF!&lt;&gt;"",#REF!,"")</f>
        <v>#REF!</v>
      </c>
      <c r="M14" s="243" t="e">
        <f>IF(#REF!&lt;&gt;"",#REF!,"")</f>
        <v>#REF!</v>
      </c>
      <c r="N14" s="243" t="e">
        <f>IF(#REF!&lt;&gt;"",#REF!,"")</f>
        <v>#REF!</v>
      </c>
      <c r="O14" s="243" t="e">
        <f>IF(#REF!&lt;&gt;"",#REF!,"")</f>
        <v>#REF!</v>
      </c>
      <c r="P14" s="243" t="e">
        <f>IF(#REF!&lt;&gt;"",#REF!,"")</f>
        <v>#REF!</v>
      </c>
      <c r="Q14" s="243" t="e">
        <f>IF(#REF!&lt;&gt;"",#REF!,"")</f>
        <v>#REF!</v>
      </c>
      <c r="R14" s="243" t="e">
        <f>IF(#REF!&lt;&gt;"",#REF!,"")</f>
        <v>#REF!</v>
      </c>
      <c r="S14" s="243" t="e">
        <f>IF(#REF!&lt;&gt;"",#REF!,"")</f>
        <v>#REF!</v>
      </c>
      <c r="T14" s="243" t="e">
        <f>IF(#REF!&lt;&gt;"",#REF!,"")</f>
        <v>#REF!</v>
      </c>
      <c r="U14" s="243" t="e">
        <f>IF(#REF!&lt;&gt;"",#REF!,"")</f>
        <v>#REF!</v>
      </c>
      <c r="V14" s="243" t="e">
        <f>IF(#REF!&lt;&gt;"",#REF!,"")</f>
        <v>#REF!</v>
      </c>
      <c r="W14" s="243" t="e">
        <f>IF(#REF!&lt;&gt;"",#REF!,"")</f>
        <v>#REF!</v>
      </c>
      <c r="X14" s="243" t="e">
        <f>IF(#REF!&lt;&gt;"",#REF!,"")</f>
        <v>#REF!</v>
      </c>
      <c r="Y14" s="243" t="e">
        <f>IF(#REF!&lt;&gt;"",#REF!,"")</f>
        <v>#REF!</v>
      </c>
      <c r="Z14" s="243" t="e">
        <f>IF(#REF!&lt;&gt;"",#REF!,"")</f>
        <v>#REF!</v>
      </c>
      <c r="AA14" s="243" t="e">
        <f>IF(#REF!&lt;&gt;"",#REF!,"")</f>
        <v>#REF!</v>
      </c>
      <c r="AB14" s="243" t="e">
        <f>IF(#REF!&lt;&gt;"",#REF!,"")</f>
        <v>#REF!</v>
      </c>
      <c r="AC14" s="243" t="e">
        <f>IF(#REF!&lt;&gt;"",#REF!,"")</f>
        <v>#REF!</v>
      </c>
      <c r="AD14" s="243" t="e">
        <f>IF(#REF!&lt;&gt;"",#REF!,"")</f>
        <v>#REF!</v>
      </c>
      <c r="AE14" s="243" t="e">
        <f>IF(#REF!&lt;&gt;"",#REF!,"")</f>
        <v>#REF!</v>
      </c>
      <c r="AF14" s="243" t="e">
        <f>IF(#REF!&lt;&gt;"",#REF!,"")</f>
        <v>#REF!</v>
      </c>
      <c r="AG14" s="243" t="e">
        <f>IF(#REF!&lt;&gt;"",#REF!,"")</f>
        <v>#REF!</v>
      </c>
      <c r="AH14" s="243" t="e">
        <f>IF(#REF!&lt;&gt;"",#REF!,"")</f>
        <v>#REF!</v>
      </c>
      <c r="AI14" s="243" t="e">
        <f>IF(#REF!&lt;&gt;"",#REF!,"")</f>
        <v>#REF!</v>
      </c>
      <c r="AJ14" s="128" t="str">
        <f t="shared" si="2"/>
        <v/>
      </c>
      <c r="AK14" s="127" t="str">
        <f t="shared" si="3"/>
        <v/>
      </c>
      <c r="AL14" s="128" t="str">
        <f>IF(COUNT(E14:AI14)=0,"",INDEX(E2:AI14,1,MATCH(MAX(E14:AI14),E14:AI14,0)))</f>
        <v/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 t="str">
        <f>IF(ngay1!Q16&lt;&gt;"",ngay1!Q16,"")</f>
        <v>-</v>
      </c>
      <c r="F15" s="243" t="e">
        <f>IF(#REF!&lt;&gt;"",#REF!,"")</f>
        <v>#REF!</v>
      </c>
      <c r="G15" s="243" t="e">
        <f>IF(#REF!&lt;&gt;"",#REF!,"")</f>
        <v>#REF!</v>
      </c>
      <c r="H15" s="243" t="e">
        <f>IF(#REF!&lt;&gt;"",#REF!,"")</f>
        <v>#REF!</v>
      </c>
      <c r="I15" s="243" t="e">
        <f>IF(#REF!&lt;&gt;"",#REF!,"")</f>
        <v>#REF!</v>
      </c>
      <c r="J15" s="243" t="e">
        <f>IF(#REF!&lt;&gt;"",#REF!,"")</f>
        <v>#REF!</v>
      </c>
      <c r="K15" s="243" t="e">
        <f>IF(#REF!&lt;&gt;"",#REF!,"")</f>
        <v>#REF!</v>
      </c>
      <c r="L15" s="243" t="e">
        <f>IF(#REF!&lt;&gt;"",#REF!,"")</f>
        <v>#REF!</v>
      </c>
      <c r="M15" s="243" t="e">
        <f>IF(#REF!&lt;&gt;"",#REF!,"")</f>
        <v>#REF!</v>
      </c>
      <c r="N15" s="243" t="e">
        <f>IF(#REF!&lt;&gt;"",#REF!,"")</f>
        <v>#REF!</v>
      </c>
      <c r="O15" s="243" t="e">
        <f>IF(#REF!&lt;&gt;"",#REF!,"")</f>
        <v>#REF!</v>
      </c>
      <c r="P15" s="243" t="e">
        <f>IF(#REF!&lt;&gt;"",#REF!,"")</f>
        <v>#REF!</v>
      </c>
      <c r="Q15" s="243" t="e">
        <f>IF(#REF!&lt;&gt;"",#REF!,"")</f>
        <v>#REF!</v>
      </c>
      <c r="R15" s="243" t="e">
        <f>IF(#REF!&lt;&gt;"",#REF!,"")</f>
        <v>#REF!</v>
      </c>
      <c r="S15" s="243" t="e">
        <f>IF(#REF!&lt;&gt;"",#REF!,"")</f>
        <v>#REF!</v>
      </c>
      <c r="T15" s="243" t="e">
        <f>IF(#REF!&lt;&gt;"",#REF!,"")</f>
        <v>#REF!</v>
      </c>
      <c r="U15" s="243" t="e">
        <f>IF(#REF!&lt;&gt;"",#REF!,"")</f>
        <v>#REF!</v>
      </c>
      <c r="V15" s="243" t="e">
        <f>IF(#REF!&lt;&gt;"",#REF!,"")</f>
        <v>#REF!</v>
      </c>
      <c r="W15" s="243" t="e">
        <f>IF(#REF!&lt;&gt;"",#REF!,"")</f>
        <v>#REF!</v>
      </c>
      <c r="X15" s="243" t="e">
        <f>IF(#REF!&lt;&gt;"",#REF!,"")</f>
        <v>#REF!</v>
      </c>
      <c r="Y15" s="243" t="e">
        <f>IF(#REF!&lt;&gt;"",#REF!,"")</f>
        <v>#REF!</v>
      </c>
      <c r="Z15" s="243" t="e">
        <f>IF(#REF!&lt;&gt;"",#REF!,"")</f>
        <v>#REF!</v>
      </c>
      <c r="AA15" s="243" t="e">
        <f>IF(#REF!&lt;&gt;"",#REF!,"")</f>
        <v>#REF!</v>
      </c>
      <c r="AB15" s="243" t="e">
        <f>IF(#REF!&lt;&gt;"",#REF!,"")</f>
        <v>#REF!</v>
      </c>
      <c r="AC15" s="243" t="e">
        <f>IF(#REF!&lt;&gt;"",#REF!,"")</f>
        <v>#REF!</v>
      </c>
      <c r="AD15" s="243" t="e">
        <f>IF(#REF!&lt;&gt;"",#REF!,"")</f>
        <v>#REF!</v>
      </c>
      <c r="AE15" s="243" t="e">
        <f>IF(#REF!&lt;&gt;"",#REF!,"")</f>
        <v>#REF!</v>
      </c>
      <c r="AF15" s="243" t="e">
        <f>IF(#REF!&lt;&gt;"",#REF!,"")</f>
        <v>#REF!</v>
      </c>
      <c r="AG15" s="243" t="e">
        <f>IF(#REF!&lt;&gt;"",#REF!,"")</f>
        <v>#REF!</v>
      </c>
      <c r="AH15" s="243" t="e">
        <f>IF(#REF!&lt;&gt;"",#REF!,"")</f>
        <v>#REF!</v>
      </c>
      <c r="AI15" s="243" t="e">
        <f>IF(#REF!&lt;&gt;"",#REF!,"")</f>
        <v>#REF!</v>
      </c>
      <c r="AJ15" s="128" t="str">
        <f t="shared" si="2"/>
        <v/>
      </c>
      <c r="AK15" s="127" t="str">
        <f t="shared" si="3"/>
        <v/>
      </c>
      <c r="AL15" s="128" t="str">
        <f>IF(COUNT(E15:AI15)=0,"",INDEX(E2:AI15,1,MATCH(MAX(E15:AI15),E15:AI15,0)))</f>
        <v/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 t="str">
        <f>IF(ngay1!Q17&lt;&gt;"",ngay1!Q17,"")</f>
        <v>-</v>
      </c>
      <c r="F16" s="243" t="e">
        <f>IF(#REF!&lt;&gt;"",#REF!,"")</f>
        <v>#REF!</v>
      </c>
      <c r="G16" s="243" t="e">
        <f>IF(#REF!&lt;&gt;"",#REF!,"")</f>
        <v>#REF!</v>
      </c>
      <c r="H16" s="243" t="e">
        <f>IF(#REF!&lt;&gt;"",#REF!,"")</f>
        <v>#REF!</v>
      </c>
      <c r="I16" s="243" t="e">
        <f>IF(#REF!&lt;&gt;"",#REF!,"")</f>
        <v>#REF!</v>
      </c>
      <c r="J16" s="243" t="e">
        <f>IF(#REF!&lt;&gt;"",#REF!,"")</f>
        <v>#REF!</v>
      </c>
      <c r="K16" s="243" t="e">
        <f>IF(#REF!&lt;&gt;"",#REF!,"")</f>
        <v>#REF!</v>
      </c>
      <c r="L16" s="243" t="e">
        <f>IF(#REF!&lt;&gt;"",#REF!,"")</f>
        <v>#REF!</v>
      </c>
      <c r="M16" s="243" t="e">
        <f>IF(#REF!&lt;&gt;"",#REF!,"")</f>
        <v>#REF!</v>
      </c>
      <c r="N16" s="243" t="e">
        <f>IF(#REF!&lt;&gt;"",#REF!,"")</f>
        <v>#REF!</v>
      </c>
      <c r="O16" s="243" t="e">
        <f>IF(#REF!&lt;&gt;"",#REF!,"")</f>
        <v>#REF!</v>
      </c>
      <c r="P16" s="243" t="e">
        <f>IF(#REF!&lt;&gt;"",#REF!,"")</f>
        <v>#REF!</v>
      </c>
      <c r="Q16" s="243" t="e">
        <f>IF(#REF!&lt;&gt;"",#REF!,"")</f>
        <v>#REF!</v>
      </c>
      <c r="R16" s="243" t="e">
        <f>IF(#REF!&lt;&gt;"",#REF!,"")</f>
        <v>#REF!</v>
      </c>
      <c r="S16" s="243" t="e">
        <f>IF(#REF!&lt;&gt;"",#REF!,"")</f>
        <v>#REF!</v>
      </c>
      <c r="T16" s="243" t="e">
        <f>IF(#REF!&lt;&gt;"",#REF!,"")</f>
        <v>#REF!</v>
      </c>
      <c r="U16" s="243" t="e">
        <f>IF(#REF!&lt;&gt;"",#REF!,"")</f>
        <v>#REF!</v>
      </c>
      <c r="V16" s="243" t="e">
        <f>IF(#REF!&lt;&gt;"",#REF!,"")</f>
        <v>#REF!</v>
      </c>
      <c r="W16" s="243" t="e">
        <f>IF(#REF!&lt;&gt;"",#REF!,"")</f>
        <v>#REF!</v>
      </c>
      <c r="X16" s="243" t="e">
        <f>IF(#REF!&lt;&gt;"",#REF!,"")</f>
        <v>#REF!</v>
      </c>
      <c r="Y16" s="243" t="e">
        <f>IF(#REF!&lt;&gt;"",#REF!,"")</f>
        <v>#REF!</v>
      </c>
      <c r="Z16" s="243" t="e">
        <f>IF(#REF!&lt;&gt;"",#REF!,"")</f>
        <v>#REF!</v>
      </c>
      <c r="AA16" s="243" t="e">
        <f>IF(#REF!&lt;&gt;"",#REF!,"")</f>
        <v>#REF!</v>
      </c>
      <c r="AB16" s="243" t="e">
        <f>IF(#REF!&lt;&gt;"",#REF!,"")</f>
        <v>#REF!</v>
      </c>
      <c r="AC16" s="243" t="e">
        <f>IF(#REF!&lt;&gt;"",#REF!,"")</f>
        <v>#REF!</v>
      </c>
      <c r="AD16" s="243" t="e">
        <f>IF(#REF!&lt;&gt;"",#REF!,"")</f>
        <v>#REF!</v>
      </c>
      <c r="AE16" s="243" t="e">
        <f>IF(#REF!&lt;&gt;"",#REF!,"")</f>
        <v>#REF!</v>
      </c>
      <c r="AF16" s="243" t="e">
        <f>IF(#REF!&lt;&gt;"",#REF!,"")</f>
        <v>#REF!</v>
      </c>
      <c r="AG16" s="243" t="e">
        <f>IF(#REF!&lt;&gt;"",#REF!,"")</f>
        <v>#REF!</v>
      </c>
      <c r="AH16" s="243" t="e">
        <f>IF(#REF!&lt;&gt;"",#REF!,"")</f>
        <v>#REF!</v>
      </c>
      <c r="AI16" s="243" t="e">
        <f>IF(#REF!&lt;&gt;"",#REF!,"")</f>
        <v>#REF!</v>
      </c>
      <c r="AJ16" s="128" t="str">
        <f t="shared" si="2"/>
        <v/>
      </c>
      <c r="AK16" s="127" t="str">
        <f t="shared" si="3"/>
        <v/>
      </c>
      <c r="AL16" s="128" t="str">
        <f>IF(COUNT(E16:AI16)=0,"",INDEX(E2:AI16,1,MATCH(MAX(E16:AI16),E16:AI16,0)))</f>
        <v/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 t="str">
        <f>IF(ngay1!Q18&lt;&gt;"",ngay1!Q18,"")</f>
        <v>-</v>
      </c>
      <c r="F17" s="243" t="e">
        <f>IF(#REF!&lt;&gt;"",#REF!,"")</f>
        <v>#REF!</v>
      </c>
      <c r="G17" s="243" t="e">
        <f>IF(#REF!&lt;&gt;"",#REF!,"")</f>
        <v>#REF!</v>
      </c>
      <c r="H17" s="243" t="e">
        <f>IF(#REF!&lt;&gt;"",#REF!,"")</f>
        <v>#REF!</v>
      </c>
      <c r="I17" s="243" t="e">
        <f>IF(#REF!&lt;&gt;"",#REF!,"")</f>
        <v>#REF!</v>
      </c>
      <c r="J17" s="243" t="e">
        <f>IF(#REF!&lt;&gt;"",#REF!,"")</f>
        <v>#REF!</v>
      </c>
      <c r="K17" s="243" t="e">
        <f>IF(#REF!&lt;&gt;"",#REF!,"")</f>
        <v>#REF!</v>
      </c>
      <c r="L17" s="243" t="e">
        <f>IF(#REF!&lt;&gt;"",#REF!,"")</f>
        <v>#REF!</v>
      </c>
      <c r="M17" s="243" t="e">
        <f>IF(#REF!&lt;&gt;"",#REF!,"")</f>
        <v>#REF!</v>
      </c>
      <c r="N17" s="243" t="e">
        <f>IF(#REF!&lt;&gt;"",#REF!,"")</f>
        <v>#REF!</v>
      </c>
      <c r="O17" s="243" t="e">
        <f>IF(#REF!&lt;&gt;"",#REF!,"")</f>
        <v>#REF!</v>
      </c>
      <c r="P17" s="243" t="e">
        <f>IF(#REF!&lt;&gt;"",#REF!,"")</f>
        <v>#REF!</v>
      </c>
      <c r="Q17" s="243" t="e">
        <f>IF(#REF!&lt;&gt;"",#REF!,"")</f>
        <v>#REF!</v>
      </c>
      <c r="R17" s="243" t="e">
        <f>IF(#REF!&lt;&gt;"",#REF!,"")</f>
        <v>#REF!</v>
      </c>
      <c r="S17" s="243" t="e">
        <f>IF(#REF!&lt;&gt;"",#REF!,"")</f>
        <v>#REF!</v>
      </c>
      <c r="T17" s="243" t="e">
        <f>IF(#REF!&lt;&gt;"",#REF!,"")</f>
        <v>#REF!</v>
      </c>
      <c r="U17" s="243" t="e">
        <f>IF(#REF!&lt;&gt;"",#REF!,"")</f>
        <v>#REF!</v>
      </c>
      <c r="V17" s="243" t="e">
        <f>IF(#REF!&lt;&gt;"",#REF!,"")</f>
        <v>#REF!</v>
      </c>
      <c r="W17" s="243" t="e">
        <f>IF(#REF!&lt;&gt;"",#REF!,"")</f>
        <v>#REF!</v>
      </c>
      <c r="X17" s="243" t="e">
        <f>IF(#REF!&lt;&gt;"",#REF!,"")</f>
        <v>#REF!</v>
      </c>
      <c r="Y17" s="243" t="e">
        <f>IF(#REF!&lt;&gt;"",#REF!,"")</f>
        <v>#REF!</v>
      </c>
      <c r="Z17" s="243" t="e">
        <f>IF(#REF!&lt;&gt;"",#REF!,"")</f>
        <v>#REF!</v>
      </c>
      <c r="AA17" s="243" t="e">
        <f>IF(#REF!&lt;&gt;"",#REF!,"")</f>
        <v>#REF!</v>
      </c>
      <c r="AB17" s="243" t="e">
        <f>IF(#REF!&lt;&gt;"",#REF!,"")</f>
        <v>#REF!</v>
      </c>
      <c r="AC17" s="243" t="e">
        <f>IF(#REF!&lt;&gt;"",#REF!,"")</f>
        <v>#REF!</v>
      </c>
      <c r="AD17" s="243" t="e">
        <f>IF(#REF!&lt;&gt;"",#REF!,"")</f>
        <v>#REF!</v>
      </c>
      <c r="AE17" s="243" t="e">
        <f>IF(#REF!&lt;&gt;"",#REF!,"")</f>
        <v>#REF!</v>
      </c>
      <c r="AF17" s="243" t="e">
        <f>IF(#REF!&lt;&gt;"",#REF!,"")</f>
        <v>#REF!</v>
      </c>
      <c r="AG17" s="243" t="e">
        <f>IF(#REF!&lt;&gt;"",#REF!,"")</f>
        <v>#REF!</v>
      </c>
      <c r="AH17" s="243" t="e">
        <f>IF(#REF!&lt;&gt;"",#REF!,"")</f>
        <v>#REF!</v>
      </c>
      <c r="AI17" s="243" t="e">
        <f>IF(#REF!&lt;&gt;"",#REF!,"")</f>
        <v>#REF!</v>
      </c>
      <c r="AJ17" s="128" t="str">
        <f t="shared" si="2"/>
        <v/>
      </c>
      <c r="AK17" s="127" t="str">
        <f t="shared" si="3"/>
        <v/>
      </c>
      <c r="AL17" s="128" t="str">
        <f>IF(COUNT(E17:AI17)=0,"",INDEX(E2:AI17,1,MATCH(MAX(E17:AI17),E17:AI17,0)))</f>
        <v/>
      </c>
      <c r="AM17" s="127"/>
      <c r="AN17" s="129"/>
    </row>
    <row r="18" spans="1:40">
      <c r="A18" s="28">
        <v>16</v>
      </c>
      <c r="B18" s="509"/>
      <c r="C18" s="40" t="s">
        <v>156</v>
      </c>
      <c r="D18" s="46" t="s">
        <v>103</v>
      </c>
      <c r="E18" s="228" t="str">
        <f>IF(ngay1!Q19&lt;&gt;"",ngay1!Q19,"")</f>
        <v>-</v>
      </c>
      <c r="F18" s="229" t="e">
        <f>IF(#REF!&lt;&gt;"",#REF!,"")</f>
        <v>#REF!</v>
      </c>
      <c r="G18" s="229" t="e">
        <f>IF(#REF!&lt;&gt;"",#REF!,"")</f>
        <v>#REF!</v>
      </c>
      <c r="H18" s="229" t="e">
        <f>IF(#REF!&lt;&gt;"",#REF!,"")</f>
        <v>#REF!</v>
      </c>
      <c r="I18" s="229" t="e">
        <f>IF(#REF!&lt;&gt;"",#REF!,"")</f>
        <v>#REF!</v>
      </c>
      <c r="J18" s="229" t="e">
        <f>IF(#REF!&lt;&gt;"",#REF!,"")</f>
        <v>#REF!</v>
      </c>
      <c r="K18" s="229" t="e">
        <f>IF(#REF!&lt;&gt;"",#REF!,"")</f>
        <v>#REF!</v>
      </c>
      <c r="L18" s="229" t="e">
        <f>IF(#REF!&lt;&gt;"",#REF!,"")</f>
        <v>#REF!</v>
      </c>
      <c r="M18" s="229" t="e">
        <f>IF(#REF!&lt;&gt;"",#REF!,"")</f>
        <v>#REF!</v>
      </c>
      <c r="N18" s="229" t="e">
        <f>IF(#REF!&lt;&gt;"",#REF!,"")</f>
        <v>#REF!</v>
      </c>
      <c r="O18" s="229" t="e">
        <f>IF(#REF!&lt;&gt;"",#REF!,"")</f>
        <v>#REF!</v>
      </c>
      <c r="P18" s="229" t="e">
        <f>IF(#REF!&lt;&gt;"",#REF!,"")</f>
        <v>#REF!</v>
      </c>
      <c r="Q18" s="229" t="e">
        <f>IF(#REF!&lt;&gt;"",#REF!,"")</f>
        <v>#REF!</v>
      </c>
      <c r="R18" s="229" t="e">
        <f>IF(#REF!&lt;&gt;"",#REF!,"")</f>
        <v>#REF!</v>
      </c>
      <c r="S18" s="229" t="e">
        <f>IF(#REF!&lt;&gt;"",#REF!,"")</f>
        <v>#REF!</v>
      </c>
      <c r="T18" s="229" t="e">
        <f>IF(#REF!&lt;&gt;"",#REF!,"")</f>
        <v>#REF!</v>
      </c>
      <c r="U18" s="229" t="e">
        <f>IF(#REF!&lt;&gt;"",#REF!,"")</f>
        <v>#REF!</v>
      </c>
      <c r="V18" s="229" t="e">
        <f>IF(#REF!&lt;&gt;"",#REF!,"")</f>
        <v>#REF!</v>
      </c>
      <c r="W18" s="229" t="e">
        <f>IF(#REF!&lt;&gt;"",#REF!,"")</f>
        <v>#REF!</v>
      </c>
      <c r="X18" s="229" t="e">
        <f>IF(#REF!&lt;&gt;"",#REF!,"")</f>
        <v>#REF!</v>
      </c>
      <c r="Y18" s="229" t="e">
        <f>IF(#REF!&lt;&gt;"",#REF!,"")</f>
        <v>#REF!</v>
      </c>
      <c r="Z18" s="229" t="e">
        <f>IF(#REF!&lt;&gt;"",#REF!,"")</f>
        <v>#REF!</v>
      </c>
      <c r="AA18" s="229" t="e">
        <f>IF(#REF!&lt;&gt;"",#REF!,"")</f>
        <v>#REF!</v>
      </c>
      <c r="AB18" s="229" t="e">
        <f>IF(#REF!&lt;&gt;"",#REF!,"")</f>
        <v>#REF!</v>
      </c>
      <c r="AC18" s="229" t="e">
        <f>IF(#REF!&lt;&gt;"",#REF!,"")</f>
        <v>#REF!</v>
      </c>
      <c r="AD18" s="229" t="e">
        <f>IF(#REF!&lt;&gt;"",#REF!,"")</f>
        <v>#REF!</v>
      </c>
      <c r="AE18" s="229" t="e">
        <f>IF(#REF!&lt;&gt;"",#REF!,"")</f>
        <v>#REF!</v>
      </c>
      <c r="AF18" s="229" t="e">
        <f>IF(#REF!&lt;&gt;"",#REF!,"")</f>
        <v>#REF!</v>
      </c>
      <c r="AG18" s="229" t="e">
        <f>IF(#REF!&lt;&gt;"",#REF!,"")</f>
        <v>#REF!</v>
      </c>
      <c r="AH18" s="229" t="e">
        <f>IF(#REF!&lt;&gt;"",#REF!,"")</f>
        <v>#REF!</v>
      </c>
      <c r="AI18" s="229" t="e">
        <f>IF(#REF!&lt;&gt;"",#REF!,"")</f>
        <v>#REF!</v>
      </c>
      <c r="AJ18" s="230" t="str">
        <f t="shared" si="2"/>
        <v/>
      </c>
      <c r="AK18" s="231" t="str">
        <f t="shared" si="3"/>
        <v/>
      </c>
      <c r="AL18" s="230" t="str">
        <f>IF(COUNT(E18:AI18)=0,"",INDEX(E2:AI18,1,MATCH(MAX(E18:AI18),E18:AI18,0)))</f>
        <v/>
      </c>
      <c r="AM18" s="231"/>
      <c r="AN18" s="232"/>
    </row>
    <row r="19" spans="1:40">
      <c r="A19" s="39">
        <v>17</v>
      </c>
      <c r="B19" s="510"/>
      <c r="C19" s="32" t="s">
        <v>91</v>
      </c>
      <c r="D19" s="44" t="s">
        <v>118</v>
      </c>
      <c r="E19" s="214" t="str">
        <f>IF(ngay1!Q20&lt;&gt;"",ngay1!Q20,"")</f>
        <v>-</v>
      </c>
      <c r="F19" s="215" t="e">
        <f>IF(#REF!&lt;&gt;"",#REF!,"")</f>
        <v>#REF!</v>
      </c>
      <c r="G19" s="215" t="e">
        <f>IF(#REF!&lt;&gt;"",#REF!,"")</f>
        <v>#REF!</v>
      </c>
      <c r="H19" s="215" t="e">
        <f>IF(#REF!&lt;&gt;"",#REF!,"")</f>
        <v>#REF!</v>
      </c>
      <c r="I19" s="215" t="e">
        <f>IF(#REF!&lt;&gt;"",#REF!,"")</f>
        <v>#REF!</v>
      </c>
      <c r="J19" s="215" t="e">
        <f>IF(#REF!&lt;&gt;"",#REF!,"")</f>
        <v>#REF!</v>
      </c>
      <c r="K19" s="215" t="e">
        <f>IF(#REF!&lt;&gt;"",#REF!,"")</f>
        <v>#REF!</v>
      </c>
      <c r="L19" s="215" t="e">
        <f>IF(#REF!&lt;&gt;"",#REF!,"")</f>
        <v>#REF!</v>
      </c>
      <c r="M19" s="215" t="e">
        <f>IF(#REF!&lt;&gt;"",#REF!,"")</f>
        <v>#REF!</v>
      </c>
      <c r="N19" s="215" t="e">
        <f>IF(#REF!&lt;&gt;"",#REF!,"")</f>
        <v>#REF!</v>
      </c>
      <c r="O19" s="215" t="e">
        <f>IF(#REF!&lt;&gt;"",#REF!,"")</f>
        <v>#REF!</v>
      </c>
      <c r="P19" s="215" t="e">
        <f>IF(#REF!&lt;&gt;"",#REF!,"")</f>
        <v>#REF!</v>
      </c>
      <c r="Q19" s="215" t="e">
        <f>IF(#REF!&lt;&gt;"",#REF!,"")</f>
        <v>#REF!</v>
      </c>
      <c r="R19" s="215" t="e">
        <f>IF(#REF!&lt;&gt;"",#REF!,"")</f>
        <v>#REF!</v>
      </c>
      <c r="S19" s="215" t="e">
        <f>IF(#REF!&lt;&gt;"",#REF!,"")</f>
        <v>#REF!</v>
      </c>
      <c r="T19" s="215" t="e">
        <f>IF(#REF!&lt;&gt;"",#REF!,"")</f>
        <v>#REF!</v>
      </c>
      <c r="U19" s="215" t="e">
        <f>IF(#REF!&lt;&gt;"",#REF!,"")</f>
        <v>#REF!</v>
      </c>
      <c r="V19" s="215" t="e">
        <f>IF(#REF!&lt;&gt;"",#REF!,"")</f>
        <v>#REF!</v>
      </c>
      <c r="W19" s="215" t="e">
        <f>IF(#REF!&lt;&gt;"",#REF!,"")</f>
        <v>#REF!</v>
      </c>
      <c r="X19" s="215" t="e">
        <f>IF(#REF!&lt;&gt;"",#REF!,"")</f>
        <v>#REF!</v>
      </c>
      <c r="Y19" s="215" t="e">
        <f>IF(#REF!&lt;&gt;"",#REF!,"")</f>
        <v>#REF!</v>
      </c>
      <c r="Z19" s="215" t="e">
        <f>IF(#REF!&lt;&gt;"",#REF!,"")</f>
        <v>#REF!</v>
      </c>
      <c r="AA19" s="215" t="e">
        <f>IF(#REF!&lt;&gt;"",#REF!,"")</f>
        <v>#REF!</v>
      </c>
      <c r="AB19" s="215" t="e">
        <f>IF(#REF!&lt;&gt;"",#REF!,"")</f>
        <v>#REF!</v>
      </c>
      <c r="AC19" s="215" t="e">
        <f>IF(#REF!&lt;&gt;"",#REF!,"")</f>
        <v>#REF!</v>
      </c>
      <c r="AD19" s="215" t="e">
        <f>IF(#REF!&lt;&gt;"",#REF!,"")</f>
        <v>#REF!</v>
      </c>
      <c r="AE19" s="215" t="e">
        <f>IF(#REF!&lt;&gt;"",#REF!,"")</f>
        <v>#REF!</v>
      </c>
      <c r="AF19" s="215" t="e">
        <f>IF(#REF!&lt;&gt;"",#REF!,"")</f>
        <v>#REF!</v>
      </c>
      <c r="AG19" s="215" t="e">
        <f>IF(#REF!&lt;&gt;"",#REF!,"")</f>
        <v>#REF!</v>
      </c>
      <c r="AH19" s="215" t="e">
        <f>IF(#REF!&lt;&gt;"",#REF!,"")</f>
        <v>#REF!</v>
      </c>
      <c r="AI19" s="215" t="e">
        <f>IF(#REF!&lt;&gt;"",#REF!,"")</f>
        <v>#REF!</v>
      </c>
      <c r="AJ19" s="216" t="str">
        <f t="shared" si="2"/>
        <v/>
      </c>
      <c r="AK19" s="217" t="str">
        <f t="shared" si="3"/>
        <v/>
      </c>
      <c r="AL19" s="216" t="str">
        <f>IF(COUNT(E19:AI19)=0,"",INDEX(E2:AI19,1,MATCH(MAX(E19:AI19),E19:AI19,0)))</f>
        <v/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 t="str">
        <f>IF(ngay1!Q21&lt;&gt;"",ngay1!Q21,"")</f>
        <v>-</v>
      </c>
      <c r="F20" s="243" t="e">
        <f>IF(#REF!&lt;&gt;"",#REF!,"")</f>
        <v>#REF!</v>
      </c>
      <c r="G20" s="243" t="e">
        <f>IF(#REF!&lt;&gt;"",#REF!,"")</f>
        <v>#REF!</v>
      </c>
      <c r="H20" s="243" t="e">
        <f>IF(#REF!&lt;&gt;"",#REF!,"")</f>
        <v>#REF!</v>
      </c>
      <c r="I20" s="243" t="e">
        <f>IF(#REF!&lt;&gt;"",#REF!,"")</f>
        <v>#REF!</v>
      </c>
      <c r="J20" s="243" t="e">
        <f>IF(#REF!&lt;&gt;"",#REF!,"")</f>
        <v>#REF!</v>
      </c>
      <c r="K20" s="243" t="e">
        <f>IF(#REF!&lt;&gt;"",#REF!,"")</f>
        <v>#REF!</v>
      </c>
      <c r="L20" s="243" t="e">
        <f>IF(#REF!&lt;&gt;"",#REF!,"")</f>
        <v>#REF!</v>
      </c>
      <c r="M20" s="243" t="e">
        <f>IF(#REF!&lt;&gt;"",#REF!,"")</f>
        <v>#REF!</v>
      </c>
      <c r="N20" s="243" t="e">
        <f>IF(#REF!&lt;&gt;"",#REF!,"")</f>
        <v>#REF!</v>
      </c>
      <c r="O20" s="243" t="e">
        <f>IF(#REF!&lt;&gt;"",#REF!,"")</f>
        <v>#REF!</v>
      </c>
      <c r="P20" s="243" t="e">
        <f>IF(#REF!&lt;&gt;"",#REF!,"")</f>
        <v>#REF!</v>
      </c>
      <c r="Q20" s="243" t="e">
        <f>IF(#REF!&lt;&gt;"",#REF!,"")</f>
        <v>#REF!</v>
      </c>
      <c r="R20" s="243" t="e">
        <f>IF(#REF!&lt;&gt;"",#REF!,"")</f>
        <v>#REF!</v>
      </c>
      <c r="S20" s="243" t="e">
        <f>IF(#REF!&lt;&gt;"",#REF!,"")</f>
        <v>#REF!</v>
      </c>
      <c r="T20" s="243" t="e">
        <f>IF(#REF!&lt;&gt;"",#REF!,"")</f>
        <v>#REF!</v>
      </c>
      <c r="U20" s="243" t="e">
        <f>IF(#REF!&lt;&gt;"",#REF!,"")</f>
        <v>#REF!</v>
      </c>
      <c r="V20" s="243" t="e">
        <f>IF(#REF!&lt;&gt;"",#REF!,"")</f>
        <v>#REF!</v>
      </c>
      <c r="W20" s="243" t="e">
        <f>IF(#REF!&lt;&gt;"",#REF!,"")</f>
        <v>#REF!</v>
      </c>
      <c r="X20" s="243" t="e">
        <f>IF(#REF!&lt;&gt;"",#REF!,"")</f>
        <v>#REF!</v>
      </c>
      <c r="Y20" s="243" t="e">
        <f>IF(#REF!&lt;&gt;"",#REF!,"")</f>
        <v>#REF!</v>
      </c>
      <c r="Z20" s="243" t="e">
        <f>IF(#REF!&lt;&gt;"",#REF!,"")</f>
        <v>#REF!</v>
      </c>
      <c r="AA20" s="243" t="e">
        <f>IF(#REF!&lt;&gt;"",#REF!,"")</f>
        <v>#REF!</v>
      </c>
      <c r="AB20" s="243" t="e">
        <f>IF(#REF!&lt;&gt;"",#REF!,"")</f>
        <v>#REF!</v>
      </c>
      <c r="AC20" s="243" t="e">
        <f>IF(#REF!&lt;&gt;"",#REF!,"")</f>
        <v>#REF!</v>
      </c>
      <c r="AD20" s="243" t="e">
        <f>IF(#REF!&lt;&gt;"",#REF!,"")</f>
        <v>#REF!</v>
      </c>
      <c r="AE20" s="243" t="e">
        <f>IF(#REF!&lt;&gt;"",#REF!,"")</f>
        <v>#REF!</v>
      </c>
      <c r="AF20" s="243" t="e">
        <f>IF(#REF!&lt;&gt;"",#REF!,"")</f>
        <v>#REF!</v>
      </c>
      <c r="AG20" s="243" t="e">
        <f>IF(#REF!&lt;&gt;"",#REF!,"")</f>
        <v>#REF!</v>
      </c>
      <c r="AH20" s="243" t="e">
        <f>IF(#REF!&lt;&gt;"",#REF!,"")</f>
        <v>#REF!</v>
      </c>
      <c r="AI20" s="243" t="e">
        <f>IF(#REF!&lt;&gt;"",#REF!,"")</f>
        <v>#REF!</v>
      </c>
      <c r="AJ20" s="128" t="str">
        <f t="shared" si="2"/>
        <v/>
      </c>
      <c r="AK20" s="127" t="str">
        <f t="shared" si="3"/>
        <v/>
      </c>
      <c r="AL20" s="128" t="str">
        <f>IF(COUNT(E20:AI20)=0,"",INDEX(E2:AI20,1,MATCH(MAX(E20:AI20),E20:AI20,0)))</f>
        <v/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 t="str">
        <f>IF(ngay1!Q22&lt;&gt;"",ngay1!Q22,"")</f>
        <v>-</v>
      </c>
      <c r="F21" s="243" t="e">
        <f>IF(#REF!&lt;&gt;"",#REF!,"")</f>
        <v>#REF!</v>
      </c>
      <c r="G21" s="243" t="e">
        <f>IF(#REF!&lt;&gt;"",#REF!,"")</f>
        <v>#REF!</v>
      </c>
      <c r="H21" s="243" t="e">
        <f>IF(#REF!&lt;&gt;"",#REF!,"")</f>
        <v>#REF!</v>
      </c>
      <c r="I21" s="243" t="e">
        <f>IF(#REF!&lt;&gt;"",#REF!,"")</f>
        <v>#REF!</v>
      </c>
      <c r="J21" s="243" t="e">
        <f>IF(#REF!&lt;&gt;"",#REF!,"")</f>
        <v>#REF!</v>
      </c>
      <c r="K21" s="243" t="e">
        <f>IF(#REF!&lt;&gt;"",#REF!,"")</f>
        <v>#REF!</v>
      </c>
      <c r="L21" s="243" t="e">
        <f>IF(#REF!&lt;&gt;"",#REF!,"")</f>
        <v>#REF!</v>
      </c>
      <c r="M21" s="243" t="e">
        <f>IF(#REF!&lt;&gt;"",#REF!,"")</f>
        <v>#REF!</v>
      </c>
      <c r="N21" s="243" t="e">
        <f>IF(#REF!&lt;&gt;"",#REF!,"")</f>
        <v>#REF!</v>
      </c>
      <c r="O21" s="243" t="e">
        <f>IF(#REF!&lt;&gt;"",#REF!,"")</f>
        <v>#REF!</v>
      </c>
      <c r="P21" s="243" t="e">
        <f>IF(#REF!&lt;&gt;"",#REF!,"")</f>
        <v>#REF!</v>
      </c>
      <c r="Q21" s="243" t="e">
        <f>IF(#REF!&lt;&gt;"",#REF!,"")</f>
        <v>#REF!</v>
      </c>
      <c r="R21" s="243" t="e">
        <f>IF(#REF!&lt;&gt;"",#REF!,"")</f>
        <v>#REF!</v>
      </c>
      <c r="S21" s="243" t="e">
        <f>IF(#REF!&lt;&gt;"",#REF!,"")</f>
        <v>#REF!</v>
      </c>
      <c r="T21" s="243" t="e">
        <f>IF(#REF!&lt;&gt;"",#REF!,"")</f>
        <v>#REF!</v>
      </c>
      <c r="U21" s="243" t="e">
        <f>IF(#REF!&lt;&gt;"",#REF!,"")</f>
        <v>#REF!</v>
      </c>
      <c r="V21" s="243" t="e">
        <f>IF(#REF!&lt;&gt;"",#REF!,"")</f>
        <v>#REF!</v>
      </c>
      <c r="W21" s="243" t="e">
        <f>IF(#REF!&lt;&gt;"",#REF!,"")</f>
        <v>#REF!</v>
      </c>
      <c r="X21" s="243" t="e">
        <f>IF(#REF!&lt;&gt;"",#REF!,"")</f>
        <v>#REF!</v>
      </c>
      <c r="Y21" s="243" t="e">
        <f>IF(#REF!&lt;&gt;"",#REF!,"")</f>
        <v>#REF!</v>
      </c>
      <c r="Z21" s="243" t="e">
        <f>IF(#REF!&lt;&gt;"",#REF!,"")</f>
        <v>#REF!</v>
      </c>
      <c r="AA21" s="243" t="e">
        <f>IF(#REF!&lt;&gt;"",#REF!,"")</f>
        <v>#REF!</v>
      </c>
      <c r="AB21" s="243" t="e">
        <f>IF(#REF!&lt;&gt;"",#REF!,"")</f>
        <v>#REF!</v>
      </c>
      <c r="AC21" s="243" t="e">
        <f>IF(#REF!&lt;&gt;"",#REF!,"")</f>
        <v>#REF!</v>
      </c>
      <c r="AD21" s="243" t="e">
        <f>IF(#REF!&lt;&gt;"",#REF!,"")</f>
        <v>#REF!</v>
      </c>
      <c r="AE21" s="243" t="e">
        <f>IF(#REF!&lt;&gt;"",#REF!,"")</f>
        <v>#REF!</v>
      </c>
      <c r="AF21" s="243" t="e">
        <f>IF(#REF!&lt;&gt;"",#REF!,"")</f>
        <v>#REF!</v>
      </c>
      <c r="AG21" s="243" t="e">
        <f>IF(#REF!&lt;&gt;"",#REF!,"")</f>
        <v>#REF!</v>
      </c>
      <c r="AH21" s="243" t="e">
        <f>IF(#REF!&lt;&gt;"",#REF!,"")</f>
        <v>#REF!</v>
      </c>
      <c r="AI21" s="243" t="e">
        <f>IF(#REF!&lt;&gt;"",#REF!,"")</f>
        <v>#REF!</v>
      </c>
      <c r="AJ21" s="128" t="str">
        <f t="shared" si="2"/>
        <v/>
      </c>
      <c r="AK21" s="127" t="str">
        <f t="shared" si="3"/>
        <v/>
      </c>
      <c r="AL21" s="128" t="str">
        <f>IF(COUNT(E21:AI21)=0,"",INDEX(E2:AI21,1,MATCH(MAX(E21:AI21),E21:AI21,0)))</f>
        <v/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 t="str">
        <f>IF(ngay1!Q23&lt;&gt;"",ngay1!Q23,"")</f>
        <v>-</v>
      </c>
      <c r="F22" s="243" t="e">
        <f>IF(#REF!&lt;&gt;"",#REF!,"")</f>
        <v>#REF!</v>
      </c>
      <c r="G22" s="243" t="e">
        <f>IF(#REF!&lt;&gt;"",#REF!,"")</f>
        <v>#REF!</v>
      </c>
      <c r="H22" s="243" t="e">
        <f>IF(#REF!&lt;&gt;"",#REF!,"")</f>
        <v>#REF!</v>
      </c>
      <c r="I22" s="243" t="e">
        <f>IF(#REF!&lt;&gt;"",#REF!,"")</f>
        <v>#REF!</v>
      </c>
      <c r="J22" s="243" t="e">
        <f>IF(#REF!&lt;&gt;"",#REF!,"")</f>
        <v>#REF!</v>
      </c>
      <c r="K22" s="243" t="e">
        <f>IF(#REF!&lt;&gt;"",#REF!,"")</f>
        <v>#REF!</v>
      </c>
      <c r="L22" s="243" t="e">
        <f>IF(#REF!&lt;&gt;"",#REF!,"")</f>
        <v>#REF!</v>
      </c>
      <c r="M22" s="243" t="e">
        <f>IF(#REF!&lt;&gt;"",#REF!,"")</f>
        <v>#REF!</v>
      </c>
      <c r="N22" s="243" t="e">
        <f>IF(#REF!&lt;&gt;"",#REF!,"")</f>
        <v>#REF!</v>
      </c>
      <c r="O22" s="243" t="e">
        <f>IF(#REF!&lt;&gt;"",#REF!,"")</f>
        <v>#REF!</v>
      </c>
      <c r="P22" s="243" t="e">
        <f>IF(#REF!&lt;&gt;"",#REF!,"")</f>
        <v>#REF!</v>
      </c>
      <c r="Q22" s="243" t="e">
        <f>IF(#REF!&lt;&gt;"",#REF!,"")</f>
        <v>#REF!</v>
      </c>
      <c r="R22" s="243" t="e">
        <f>IF(#REF!&lt;&gt;"",#REF!,"")</f>
        <v>#REF!</v>
      </c>
      <c r="S22" s="243" t="e">
        <f>IF(#REF!&lt;&gt;"",#REF!,"")</f>
        <v>#REF!</v>
      </c>
      <c r="T22" s="243" t="e">
        <f>IF(#REF!&lt;&gt;"",#REF!,"")</f>
        <v>#REF!</v>
      </c>
      <c r="U22" s="243" t="e">
        <f>IF(#REF!&lt;&gt;"",#REF!,"")</f>
        <v>#REF!</v>
      </c>
      <c r="V22" s="243" t="e">
        <f>IF(#REF!&lt;&gt;"",#REF!,"")</f>
        <v>#REF!</v>
      </c>
      <c r="W22" s="243" t="e">
        <f>IF(#REF!&lt;&gt;"",#REF!,"")</f>
        <v>#REF!</v>
      </c>
      <c r="X22" s="243" t="e">
        <f>IF(#REF!&lt;&gt;"",#REF!,"")</f>
        <v>#REF!</v>
      </c>
      <c r="Y22" s="243" t="e">
        <f>IF(#REF!&lt;&gt;"",#REF!,"")</f>
        <v>#REF!</v>
      </c>
      <c r="Z22" s="243" t="e">
        <f>IF(#REF!&lt;&gt;"",#REF!,"")</f>
        <v>#REF!</v>
      </c>
      <c r="AA22" s="243" t="e">
        <f>IF(#REF!&lt;&gt;"",#REF!,"")</f>
        <v>#REF!</v>
      </c>
      <c r="AB22" s="243" t="e">
        <f>IF(#REF!&lt;&gt;"",#REF!,"")</f>
        <v>#REF!</v>
      </c>
      <c r="AC22" s="243" t="e">
        <f>IF(#REF!&lt;&gt;"",#REF!,"")</f>
        <v>#REF!</v>
      </c>
      <c r="AD22" s="243" t="e">
        <f>IF(#REF!&lt;&gt;"",#REF!,"")</f>
        <v>#REF!</v>
      </c>
      <c r="AE22" s="243" t="e">
        <f>IF(#REF!&lt;&gt;"",#REF!,"")</f>
        <v>#REF!</v>
      </c>
      <c r="AF22" s="243" t="e">
        <f>IF(#REF!&lt;&gt;"",#REF!,"")</f>
        <v>#REF!</v>
      </c>
      <c r="AG22" s="243" t="e">
        <f>IF(#REF!&lt;&gt;"",#REF!,"")</f>
        <v>#REF!</v>
      </c>
      <c r="AH22" s="243" t="e">
        <f>IF(#REF!&lt;&gt;"",#REF!,"")</f>
        <v>#REF!</v>
      </c>
      <c r="AI22" s="243" t="e">
        <f>IF(#REF!&lt;&gt;"",#REF!,"")</f>
        <v>#REF!</v>
      </c>
      <c r="AJ22" s="128" t="str">
        <f t="shared" si="2"/>
        <v/>
      </c>
      <c r="AK22" s="127" t="str">
        <f t="shared" si="3"/>
        <v/>
      </c>
      <c r="AL22" s="128" t="str">
        <f>IF(COUNT(E22:AI22)=0,"",INDEX(E2:AI22,1,MATCH(MAX(E22:AI22),E22:AI22,0)))</f>
        <v/>
      </c>
      <c r="AM22" s="127"/>
      <c r="AN22" s="129"/>
    </row>
    <row r="23" spans="1:40">
      <c r="A23" s="39">
        <v>21</v>
      </c>
      <c r="B23" s="509"/>
      <c r="C23" s="226" t="s">
        <v>191</v>
      </c>
      <c r="D23" s="42" t="s">
        <v>203</v>
      </c>
      <c r="E23" s="242" t="str">
        <f>IF(ngay1!Q24&lt;&gt;"",ngay1!Q24,"")</f>
        <v>-</v>
      </c>
      <c r="F23" s="243" t="e">
        <f>IF(#REF!&lt;&gt;"",#REF!,"")</f>
        <v>#REF!</v>
      </c>
      <c r="G23" s="243" t="e">
        <f>IF(#REF!&lt;&gt;"",#REF!,"")</f>
        <v>#REF!</v>
      </c>
      <c r="H23" s="243" t="e">
        <f>IF(#REF!&lt;&gt;"",#REF!,"")</f>
        <v>#REF!</v>
      </c>
      <c r="I23" s="243" t="e">
        <f>IF(#REF!&lt;&gt;"",#REF!,"")</f>
        <v>#REF!</v>
      </c>
      <c r="J23" s="243" t="e">
        <f>IF(#REF!&lt;&gt;"",#REF!,"")</f>
        <v>#REF!</v>
      </c>
      <c r="K23" s="243" t="e">
        <f>IF(#REF!&lt;&gt;"",#REF!,"")</f>
        <v>#REF!</v>
      </c>
      <c r="L23" s="243" t="e">
        <f>IF(#REF!&lt;&gt;"",#REF!,"")</f>
        <v>#REF!</v>
      </c>
      <c r="M23" s="243" t="e">
        <f>IF(#REF!&lt;&gt;"",#REF!,"")</f>
        <v>#REF!</v>
      </c>
      <c r="N23" s="243" t="e">
        <f>IF(#REF!&lt;&gt;"",#REF!,"")</f>
        <v>#REF!</v>
      </c>
      <c r="O23" s="243" t="e">
        <f>IF(#REF!&lt;&gt;"",#REF!,"")</f>
        <v>#REF!</v>
      </c>
      <c r="P23" s="243" t="e">
        <f>IF(#REF!&lt;&gt;"",#REF!,"")</f>
        <v>#REF!</v>
      </c>
      <c r="Q23" s="243" t="e">
        <f>IF(#REF!&lt;&gt;"",#REF!,"")</f>
        <v>#REF!</v>
      </c>
      <c r="R23" s="243" t="e">
        <f>IF(#REF!&lt;&gt;"",#REF!,"")</f>
        <v>#REF!</v>
      </c>
      <c r="S23" s="243" t="e">
        <f>IF(#REF!&lt;&gt;"",#REF!,"")</f>
        <v>#REF!</v>
      </c>
      <c r="T23" s="243" t="e">
        <f>IF(#REF!&lt;&gt;"",#REF!,"")</f>
        <v>#REF!</v>
      </c>
      <c r="U23" s="243" t="e">
        <f>IF(#REF!&lt;&gt;"",#REF!,"")</f>
        <v>#REF!</v>
      </c>
      <c r="V23" s="243" t="e">
        <f>IF(#REF!&lt;&gt;"",#REF!,"")</f>
        <v>#REF!</v>
      </c>
      <c r="W23" s="243" t="e">
        <f>IF(#REF!&lt;&gt;"",#REF!,"")</f>
        <v>#REF!</v>
      </c>
      <c r="X23" s="243" t="e">
        <f>IF(#REF!&lt;&gt;"",#REF!,"")</f>
        <v>#REF!</v>
      </c>
      <c r="Y23" s="243" t="e">
        <f>IF(#REF!&lt;&gt;"",#REF!,"")</f>
        <v>#REF!</v>
      </c>
      <c r="Z23" s="243" t="e">
        <f>IF(#REF!&lt;&gt;"",#REF!,"")</f>
        <v>#REF!</v>
      </c>
      <c r="AA23" s="243" t="e">
        <f>IF(#REF!&lt;&gt;"",#REF!,"")</f>
        <v>#REF!</v>
      </c>
      <c r="AB23" s="243" t="e">
        <f>IF(#REF!&lt;&gt;"",#REF!,"")</f>
        <v>#REF!</v>
      </c>
      <c r="AC23" s="243" t="e">
        <f>IF(#REF!&lt;&gt;"",#REF!,"")</f>
        <v>#REF!</v>
      </c>
      <c r="AD23" s="243" t="e">
        <f>IF(#REF!&lt;&gt;"",#REF!,"")</f>
        <v>#REF!</v>
      </c>
      <c r="AE23" s="243" t="e">
        <f>IF(#REF!&lt;&gt;"",#REF!,"")</f>
        <v>#REF!</v>
      </c>
      <c r="AF23" s="243" t="e">
        <f>IF(#REF!&lt;&gt;"",#REF!,"")</f>
        <v>#REF!</v>
      </c>
      <c r="AG23" s="243" t="e">
        <f>IF(#REF!&lt;&gt;"",#REF!,"")</f>
        <v>#REF!</v>
      </c>
      <c r="AH23" s="243" t="e">
        <f>IF(#REF!&lt;&gt;"",#REF!,"")</f>
        <v>#REF!</v>
      </c>
      <c r="AI23" s="243" t="e">
        <f>IF(#REF!&lt;&gt;"",#REF!,"")</f>
        <v>#REF!</v>
      </c>
      <c r="AJ23" s="128" t="str">
        <f t="shared" si="2"/>
        <v/>
      </c>
      <c r="AK23" s="127" t="str">
        <f t="shared" si="3"/>
        <v/>
      </c>
      <c r="AL23" s="128"/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42" t="str">
        <f>IF(ngay1!Q25&lt;&gt;"",ngay1!Q25,"")</f>
        <v>-</v>
      </c>
      <c r="F24" s="243" t="e">
        <f>IF(#REF!&lt;&gt;"",#REF!,"")</f>
        <v>#REF!</v>
      </c>
      <c r="G24" s="243" t="e">
        <f>IF(#REF!&lt;&gt;"",#REF!,"")</f>
        <v>#REF!</v>
      </c>
      <c r="H24" s="243" t="e">
        <f>IF(#REF!&lt;&gt;"",#REF!,"")</f>
        <v>#REF!</v>
      </c>
      <c r="I24" s="243" t="e">
        <f>IF(#REF!&lt;&gt;"",#REF!,"")</f>
        <v>#REF!</v>
      </c>
      <c r="J24" s="243" t="e">
        <f>IF(#REF!&lt;&gt;"",#REF!,"")</f>
        <v>#REF!</v>
      </c>
      <c r="K24" s="243" t="e">
        <f>IF(#REF!&lt;&gt;"",#REF!,"")</f>
        <v>#REF!</v>
      </c>
      <c r="L24" s="243" t="e">
        <f>IF(#REF!&lt;&gt;"",#REF!,"")</f>
        <v>#REF!</v>
      </c>
      <c r="M24" s="243" t="e">
        <f>IF(#REF!&lt;&gt;"",#REF!,"")</f>
        <v>#REF!</v>
      </c>
      <c r="N24" s="243" t="e">
        <f>IF(#REF!&lt;&gt;"",#REF!,"")</f>
        <v>#REF!</v>
      </c>
      <c r="O24" s="243" t="e">
        <f>IF(#REF!&lt;&gt;"",#REF!,"")</f>
        <v>#REF!</v>
      </c>
      <c r="P24" s="243" t="e">
        <f>IF(#REF!&lt;&gt;"",#REF!,"")</f>
        <v>#REF!</v>
      </c>
      <c r="Q24" s="243" t="e">
        <f>IF(#REF!&lt;&gt;"",#REF!,"")</f>
        <v>#REF!</v>
      </c>
      <c r="R24" s="243" t="e">
        <f>IF(#REF!&lt;&gt;"",#REF!,"")</f>
        <v>#REF!</v>
      </c>
      <c r="S24" s="243" t="e">
        <f>IF(#REF!&lt;&gt;"",#REF!,"")</f>
        <v>#REF!</v>
      </c>
      <c r="T24" s="243" t="e">
        <f>IF(#REF!&lt;&gt;"",#REF!,"")</f>
        <v>#REF!</v>
      </c>
      <c r="U24" s="243" t="e">
        <f>IF(#REF!&lt;&gt;"",#REF!,"")</f>
        <v>#REF!</v>
      </c>
      <c r="V24" s="243" t="e">
        <f>IF(#REF!&lt;&gt;"",#REF!,"")</f>
        <v>#REF!</v>
      </c>
      <c r="W24" s="243" t="e">
        <f>IF(#REF!&lt;&gt;"",#REF!,"")</f>
        <v>#REF!</v>
      </c>
      <c r="X24" s="243" t="e">
        <f>IF(#REF!&lt;&gt;"",#REF!,"")</f>
        <v>#REF!</v>
      </c>
      <c r="Y24" s="243" t="e">
        <f>IF(#REF!&lt;&gt;"",#REF!,"")</f>
        <v>#REF!</v>
      </c>
      <c r="Z24" s="243" t="e">
        <f>IF(#REF!&lt;&gt;"",#REF!,"")</f>
        <v>#REF!</v>
      </c>
      <c r="AA24" s="243" t="e">
        <f>IF(#REF!&lt;&gt;"",#REF!,"")</f>
        <v>#REF!</v>
      </c>
      <c r="AB24" s="243" t="e">
        <f>IF(#REF!&lt;&gt;"",#REF!,"")</f>
        <v>#REF!</v>
      </c>
      <c r="AC24" s="243" t="e">
        <f>IF(#REF!&lt;&gt;"",#REF!,"")</f>
        <v>#REF!</v>
      </c>
      <c r="AD24" s="243" t="e">
        <f>IF(#REF!&lt;&gt;"",#REF!,"")</f>
        <v>#REF!</v>
      </c>
      <c r="AE24" s="243" t="e">
        <f>IF(#REF!&lt;&gt;"",#REF!,"")</f>
        <v>#REF!</v>
      </c>
      <c r="AF24" s="243" t="e">
        <f>IF(#REF!&lt;&gt;"",#REF!,"")</f>
        <v>#REF!</v>
      </c>
      <c r="AG24" s="243" t="e">
        <f>IF(#REF!&lt;&gt;"",#REF!,"")</f>
        <v>#REF!</v>
      </c>
      <c r="AH24" s="243" t="e">
        <f>IF(#REF!&lt;&gt;"",#REF!,"")</f>
        <v>#REF!</v>
      </c>
      <c r="AI24" s="243" t="e">
        <f>IF(#REF!&lt;&gt;"",#REF!,"")</f>
        <v>#REF!</v>
      </c>
      <c r="AJ24" s="128" t="str">
        <f t="shared" si="2"/>
        <v/>
      </c>
      <c r="AK24" s="127" t="str">
        <f t="shared" si="3"/>
        <v/>
      </c>
      <c r="AL24" s="128" t="str">
        <f>IF(COUNT(E24:AI24)=0,"",INDEX(E2:AI24,1,MATCH(MAX(E24:AI24),E24:AI24,0)))</f>
        <v/>
      </c>
      <c r="AM24" s="127"/>
      <c r="AN24" s="129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A1:AI1"/>
    <mergeCell ref="B3:B9"/>
    <mergeCell ref="B11:B19"/>
    <mergeCell ref="B20:B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N79"/>
  <sheetViews>
    <sheetView showGridLines="0" workbookViewId="0">
      <pane xSplit="4" ySplit="2" topLeftCell="E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24" sqref="E24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189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94</v>
      </c>
      <c r="AK2" s="122" t="s">
        <v>110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2" t="str">
        <f>IF(ngay1!S4&lt;&gt;"",ngay1!S4,"")</f>
        <v>-</v>
      </c>
      <c r="F3" s="243" t="e">
        <f>IF(#REF!&lt;&gt;"",#REF!,"")</f>
        <v>#REF!</v>
      </c>
      <c r="G3" s="243" t="e">
        <f>IF(#REF!&lt;&gt;"",#REF!,"")</f>
        <v>#REF!</v>
      </c>
      <c r="H3" s="243" t="e">
        <f>IF(#REF!&lt;&gt;"",#REF!,"")</f>
        <v>#REF!</v>
      </c>
      <c r="I3" s="243" t="e">
        <f>IF(#REF!&lt;&gt;"",#REF!,"")</f>
        <v>#REF!</v>
      </c>
      <c r="J3" s="243" t="e">
        <f>IF(#REF!&lt;&gt;"",#REF!,"")</f>
        <v>#REF!</v>
      </c>
      <c r="K3" s="243" t="e">
        <f>IF(#REF!&lt;&gt;"",#REF!,"")</f>
        <v>#REF!</v>
      </c>
      <c r="L3" s="243" t="e">
        <f>IF(#REF!&lt;&gt;"",#REF!,"")</f>
        <v>#REF!</v>
      </c>
      <c r="M3" s="243" t="e">
        <f>IF(#REF!&lt;&gt;"",#REF!,"")</f>
        <v>#REF!</v>
      </c>
      <c r="N3" s="243" t="e">
        <f>IF(#REF!&lt;&gt;"",#REF!,"")</f>
        <v>#REF!</v>
      </c>
      <c r="O3" s="243" t="e">
        <f>IF(#REF!&lt;&gt;"",#REF!,"")</f>
        <v>#REF!</v>
      </c>
      <c r="P3" s="243" t="e">
        <f>IF(#REF!&lt;&gt;"",#REF!,"")</f>
        <v>#REF!</v>
      </c>
      <c r="Q3" s="243" t="e">
        <f>IF(#REF!&lt;&gt;"",#REF!,"")</f>
        <v>#REF!</v>
      </c>
      <c r="R3" s="243" t="e">
        <f>IF(#REF!&lt;&gt;"",#REF!,"")</f>
        <v>#REF!</v>
      </c>
      <c r="S3" s="243" t="e">
        <f>IF(#REF!&lt;&gt;"",#REF!,"")</f>
        <v>#REF!</v>
      </c>
      <c r="T3" s="243" t="e">
        <f>IF(#REF!&lt;&gt;"",#REF!,"")</f>
        <v>#REF!</v>
      </c>
      <c r="U3" s="243" t="e">
        <f>IF(#REF!&lt;&gt;"",#REF!,"")</f>
        <v>#REF!</v>
      </c>
      <c r="V3" s="243" t="e">
        <f>IF(#REF!&lt;&gt;"",#REF!,"")</f>
        <v>#REF!</v>
      </c>
      <c r="W3" s="243" t="e">
        <f>IF(#REF!&lt;&gt;"",#REF!,"")</f>
        <v>#REF!</v>
      </c>
      <c r="X3" s="243" t="e">
        <f>IF(#REF!&lt;&gt;"",#REF!,"")</f>
        <v>#REF!</v>
      </c>
      <c r="Y3" s="243" t="e">
        <f>IF(#REF!&lt;&gt;"",#REF!,"")</f>
        <v>#REF!</v>
      </c>
      <c r="Z3" s="243" t="e">
        <f>IF(#REF!&lt;&gt;"",#REF!,"")</f>
        <v>#REF!</v>
      </c>
      <c r="AA3" s="243" t="e">
        <f>IF(#REF!&lt;&gt;"",#REF!,"")</f>
        <v>#REF!</v>
      </c>
      <c r="AB3" s="243" t="e">
        <f>IF(#REF!&lt;&gt;"",#REF!,"")</f>
        <v>#REF!</v>
      </c>
      <c r="AC3" s="243" t="e">
        <f>IF(#REF!&lt;&gt;"",#REF!,"")</f>
        <v>#REF!</v>
      </c>
      <c r="AD3" s="243" t="e">
        <f>IF(#REF!&lt;&gt;"",#REF!,"")</f>
        <v>#REF!</v>
      </c>
      <c r="AE3" s="243" t="e">
        <f>IF(#REF!&lt;&gt;"",#REF!,"")</f>
        <v>#REF!</v>
      </c>
      <c r="AF3" s="243" t="e">
        <f>IF(#REF!&lt;&gt;"",#REF!,"")</f>
        <v>#REF!</v>
      </c>
      <c r="AG3" s="243" t="e">
        <f>IF(#REF!&lt;&gt;"",#REF!,"")</f>
        <v>#REF!</v>
      </c>
      <c r="AH3" s="243" t="e">
        <f>IF(#REF!&lt;&gt;"",#REF!,"")</f>
        <v>#REF!</v>
      </c>
      <c r="AI3" s="243" t="e">
        <f>IF(#REF!&lt;&gt;"",#REF!,"")</f>
        <v>#REF!</v>
      </c>
      <c r="AJ3" s="128" t="str">
        <f t="shared" ref="AJ3:AJ12" si="0">IF(COUNT(E3:AI3)=0,"",SUM(E3:AI3))</f>
        <v/>
      </c>
      <c r="AK3" s="127" t="str">
        <f t="shared" ref="AK3:AK12" si="1">IF(COUNT(E3:AI3)=0,"",MAX(E3:AI3))</f>
        <v/>
      </c>
      <c r="AL3" s="128" t="str">
        <f>IF(COUNT(E3:AI3)=0,"",INDEX(E2:AI3,1,MATCH(MAX(E3:AI3),E3:AI3,0)))</f>
        <v/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 t="str">
        <f>IF(ngay1!S5&lt;&gt;"",ngay1!S5,"")</f>
        <v>-</v>
      </c>
      <c r="F4" s="243" t="e">
        <f>IF(#REF!&lt;&gt;"",#REF!,"")</f>
        <v>#REF!</v>
      </c>
      <c r="G4" s="243" t="e">
        <f>IF(#REF!&lt;&gt;"",#REF!,"")</f>
        <v>#REF!</v>
      </c>
      <c r="H4" s="243" t="e">
        <f>IF(#REF!&lt;&gt;"",#REF!,"")</f>
        <v>#REF!</v>
      </c>
      <c r="I4" s="243" t="e">
        <f>IF(#REF!&lt;&gt;"",#REF!,"")</f>
        <v>#REF!</v>
      </c>
      <c r="J4" s="243" t="e">
        <f>IF(#REF!&lt;&gt;"",#REF!,"")</f>
        <v>#REF!</v>
      </c>
      <c r="K4" s="243" t="e">
        <f>IF(#REF!&lt;&gt;"",#REF!,"")</f>
        <v>#REF!</v>
      </c>
      <c r="L4" s="243" t="e">
        <f>IF(#REF!&lt;&gt;"",#REF!,"")</f>
        <v>#REF!</v>
      </c>
      <c r="M4" s="243" t="e">
        <f>IF(#REF!&lt;&gt;"",#REF!,"")</f>
        <v>#REF!</v>
      </c>
      <c r="N4" s="243" t="e">
        <f>IF(#REF!&lt;&gt;"",#REF!,"")</f>
        <v>#REF!</v>
      </c>
      <c r="O4" s="243" t="e">
        <f>IF(#REF!&lt;&gt;"",#REF!,"")</f>
        <v>#REF!</v>
      </c>
      <c r="P4" s="243" t="e">
        <f>IF(#REF!&lt;&gt;"",#REF!,"")</f>
        <v>#REF!</v>
      </c>
      <c r="Q4" s="243" t="e">
        <f>IF(#REF!&lt;&gt;"",#REF!,"")</f>
        <v>#REF!</v>
      </c>
      <c r="R4" s="243" t="e">
        <f>IF(#REF!&lt;&gt;"",#REF!,"")</f>
        <v>#REF!</v>
      </c>
      <c r="S4" s="243" t="e">
        <f>IF(#REF!&lt;&gt;"",#REF!,"")</f>
        <v>#REF!</v>
      </c>
      <c r="T4" s="243" t="e">
        <f>IF(#REF!&lt;&gt;"",#REF!,"")</f>
        <v>#REF!</v>
      </c>
      <c r="U4" s="243" t="e">
        <f>IF(#REF!&lt;&gt;"",#REF!,"")</f>
        <v>#REF!</v>
      </c>
      <c r="V4" s="243" t="e">
        <f>IF(#REF!&lt;&gt;"",#REF!,"")</f>
        <v>#REF!</v>
      </c>
      <c r="W4" s="243" t="e">
        <f>IF(#REF!&lt;&gt;"",#REF!,"")</f>
        <v>#REF!</v>
      </c>
      <c r="X4" s="243" t="e">
        <f>IF(#REF!&lt;&gt;"",#REF!,"")</f>
        <v>#REF!</v>
      </c>
      <c r="Y4" s="243" t="e">
        <f>IF(#REF!&lt;&gt;"",#REF!,"")</f>
        <v>#REF!</v>
      </c>
      <c r="Z4" s="243" t="e">
        <f>IF(#REF!&lt;&gt;"",#REF!,"")</f>
        <v>#REF!</v>
      </c>
      <c r="AA4" s="243" t="e">
        <f>IF(#REF!&lt;&gt;"",#REF!,"")</f>
        <v>#REF!</v>
      </c>
      <c r="AB4" s="243" t="e">
        <f>IF(#REF!&lt;&gt;"",#REF!,"")</f>
        <v>#REF!</v>
      </c>
      <c r="AC4" s="243" t="e">
        <f>IF(#REF!&lt;&gt;"",#REF!,"")</f>
        <v>#REF!</v>
      </c>
      <c r="AD4" s="243" t="e">
        <f>IF(#REF!&lt;&gt;"",#REF!,"")</f>
        <v>#REF!</v>
      </c>
      <c r="AE4" s="243" t="e">
        <f>IF(#REF!&lt;&gt;"",#REF!,"")</f>
        <v>#REF!</v>
      </c>
      <c r="AF4" s="243" t="e">
        <f>IF(#REF!&lt;&gt;"",#REF!,"")</f>
        <v>#REF!</v>
      </c>
      <c r="AG4" s="243" t="e">
        <f>IF(#REF!&lt;&gt;"",#REF!,"")</f>
        <v>#REF!</v>
      </c>
      <c r="AH4" s="243" t="e">
        <f>IF(#REF!&lt;&gt;"",#REF!,"")</f>
        <v>#REF!</v>
      </c>
      <c r="AI4" s="243" t="e">
        <f>IF(#REF!&lt;&gt;"",#REF!,"")</f>
        <v>#REF!</v>
      </c>
      <c r="AJ4" s="128" t="str">
        <f t="shared" si="0"/>
        <v/>
      </c>
      <c r="AK4" s="127" t="str">
        <f t="shared" si="1"/>
        <v/>
      </c>
      <c r="AL4" s="128" t="str">
        <f>IF(COUNT(E4:AI4)=0,"",INDEX(E2:AI4,1,MATCH(MAX(E4:AI4),E4:AI4,0)))</f>
        <v/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 t="str">
        <f>IF(ngay1!S6&lt;&gt;"",ngay1!S6,"")</f>
        <v>-</v>
      </c>
      <c r="F5" s="243" t="e">
        <f>IF(#REF!&lt;&gt;"",#REF!,"")</f>
        <v>#REF!</v>
      </c>
      <c r="G5" s="243" t="e">
        <f>IF(#REF!&lt;&gt;"",#REF!,"")</f>
        <v>#REF!</v>
      </c>
      <c r="H5" s="243" t="e">
        <f>IF(#REF!&lt;&gt;"",#REF!,"")</f>
        <v>#REF!</v>
      </c>
      <c r="I5" s="243" t="e">
        <f>IF(#REF!&lt;&gt;"",#REF!,"")</f>
        <v>#REF!</v>
      </c>
      <c r="J5" s="243" t="e">
        <f>IF(#REF!&lt;&gt;"",#REF!,"")</f>
        <v>#REF!</v>
      </c>
      <c r="K5" s="243" t="e">
        <f>IF(#REF!&lt;&gt;"",#REF!,"")</f>
        <v>#REF!</v>
      </c>
      <c r="L5" s="243" t="e">
        <f>IF(#REF!&lt;&gt;"",#REF!,"")</f>
        <v>#REF!</v>
      </c>
      <c r="M5" s="243" t="e">
        <f>IF(#REF!&lt;&gt;"",#REF!,"")</f>
        <v>#REF!</v>
      </c>
      <c r="N5" s="243" t="e">
        <f>IF(#REF!&lt;&gt;"",#REF!,"")</f>
        <v>#REF!</v>
      </c>
      <c r="O5" s="243" t="e">
        <f>IF(#REF!&lt;&gt;"",#REF!,"")</f>
        <v>#REF!</v>
      </c>
      <c r="P5" s="243" t="e">
        <f>IF(#REF!&lt;&gt;"",#REF!,"")</f>
        <v>#REF!</v>
      </c>
      <c r="Q5" s="243" t="e">
        <f>IF(#REF!&lt;&gt;"",#REF!,"")</f>
        <v>#REF!</v>
      </c>
      <c r="R5" s="243" t="e">
        <f>IF(#REF!&lt;&gt;"",#REF!,"")</f>
        <v>#REF!</v>
      </c>
      <c r="S5" s="243" t="e">
        <f>IF(#REF!&lt;&gt;"",#REF!,"")</f>
        <v>#REF!</v>
      </c>
      <c r="T5" s="243" t="e">
        <f>IF(#REF!&lt;&gt;"",#REF!,"")</f>
        <v>#REF!</v>
      </c>
      <c r="U5" s="243" t="e">
        <f>IF(#REF!&lt;&gt;"",#REF!,"")</f>
        <v>#REF!</v>
      </c>
      <c r="V5" s="243" t="e">
        <f>IF(#REF!&lt;&gt;"",#REF!,"")</f>
        <v>#REF!</v>
      </c>
      <c r="W5" s="243" t="e">
        <f>IF(#REF!&lt;&gt;"",#REF!,"")</f>
        <v>#REF!</v>
      </c>
      <c r="X5" s="243" t="e">
        <f>IF(#REF!&lt;&gt;"",#REF!,"")</f>
        <v>#REF!</v>
      </c>
      <c r="Y5" s="243" t="e">
        <f>IF(#REF!&lt;&gt;"",#REF!,"")</f>
        <v>#REF!</v>
      </c>
      <c r="Z5" s="243" t="e">
        <f>IF(#REF!&lt;&gt;"",#REF!,"")</f>
        <v>#REF!</v>
      </c>
      <c r="AA5" s="243" t="e">
        <f>IF(#REF!&lt;&gt;"",#REF!,"")</f>
        <v>#REF!</v>
      </c>
      <c r="AB5" s="243" t="e">
        <f>IF(#REF!&lt;&gt;"",#REF!,"")</f>
        <v>#REF!</v>
      </c>
      <c r="AC5" s="243" t="e">
        <f>IF(#REF!&lt;&gt;"",#REF!,"")</f>
        <v>#REF!</v>
      </c>
      <c r="AD5" s="243" t="e">
        <f>IF(#REF!&lt;&gt;"",#REF!,"")</f>
        <v>#REF!</v>
      </c>
      <c r="AE5" s="243" t="e">
        <f>IF(#REF!&lt;&gt;"",#REF!,"")</f>
        <v>#REF!</v>
      </c>
      <c r="AF5" s="243" t="e">
        <f>IF(#REF!&lt;&gt;"",#REF!,"")</f>
        <v>#REF!</v>
      </c>
      <c r="AG5" s="243" t="e">
        <f>IF(#REF!&lt;&gt;"",#REF!,"")</f>
        <v>#REF!</v>
      </c>
      <c r="AH5" s="243" t="e">
        <f>IF(#REF!&lt;&gt;"",#REF!,"")</f>
        <v>#REF!</v>
      </c>
      <c r="AI5" s="243" t="e">
        <f>IF(#REF!&lt;&gt;"",#REF!,"")</f>
        <v>#REF!</v>
      </c>
      <c r="AJ5" s="128" t="str">
        <f t="shared" si="0"/>
        <v/>
      </c>
      <c r="AK5" s="127" t="str">
        <f t="shared" si="1"/>
        <v/>
      </c>
      <c r="AL5" s="128" t="str">
        <f>IF(COUNT(E5:AI5)=0,"",INDEX(E2:AI5,1,MATCH(MAX(E5:AI5),E5:AI5,0)))</f>
        <v/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 t="str">
        <f>IF(ngay1!S7&lt;&gt;"",ngay1!S7,"")</f>
        <v>-</v>
      </c>
      <c r="F6" s="243" t="e">
        <f>IF(#REF!&lt;&gt;"",#REF!,"")</f>
        <v>#REF!</v>
      </c>
      <c r="G6" s="243" t="e">
        <f>IF(#REF!&lt;&gt;"",#REF!,"")</f>
        <v>#REF!</v>
      </c>
      <c r="H6" s="243" t="e">
        <f>IF(#REF!&lt;&gt;"",#REF!,"")</f>
        <v>#REF!</v>
      </c>
      <c r="I6" s="243" t="e">
        <f>IF(#REF!&lt;&gt;"",#REF!,"")</f>
        <v>#REF!</v>
      </c>
      <c r="J6" s="243" t="e">
        <f>IF(#REF!&lt;&gt;"",#REF!,"")</f>
        <v>#REF!</v>
      </c>
      <c r="K6" s="243" t="e">
        <f>IF(#REF!&lt;&gt;"",#REF!,"")</f>
        <v>#REF!</v>
      </c>
      <c r="L6" s="243" t="e">
        <f>IF(#REF!&lt;&gt;"",#REF!,"")</f>
        <v>#REF!</v>
      </c>
      <c r="M6" s="243" t="e">
        <f>IF(#REF!&lt;&gt;"",#REF!,"")</f>
        <v>#REF!</v>
      </c>
      <c r="N6" s="243" t="e">
        <f>IF(#REF!&lt;&gt;"",#REF!,"")</f>
        <v>#REF!</v>
      </c>
      <c r="O6" s="243" t="e">
        <f>IF(#REF!&lt;&gt;"",#REF!,"")</f>
        <v>#REF!</v>
      </c>
      <c r="P6" s="243" t="e">
        <f>IF(#REF!&lt;&gt;"",#REF!,"")</f>
        <v>#REF!</v>
      </c>
      <c r="Q6" s="243" t="e">
        <f>IF(#REF!&lt;&gt;"",#REF!,"")</f>
        <v>#REF!</v>
      </c>
      <c r="R6" s="243" t="e">
        <f>IF(#REF!&lt;&gt;"",#REF!,"")</f>
        <v>#REF!</v>
      </c>
      <c r="S6" s="243" t="e">
        <f>IF(#REF!&lt;&gt;"",#REF!,"")</f>
        <v>#REF!</v>
      </c>
      <c r="T6" s="243" t="e">
        <f>IF(#REF!&lt;&gt;"",#REF!,"")</f>
        <v>#REF!</v>
      </c>
      <c r="U6" s="243" t="e">
        <f>IF(#REF!&lt;&gt;"",#REF!,"")</f>
        <v>#REF!</v>
      </c>
      <c r="V6" s="243" t="e">
        <f>IF(#REF!&lt;&gt;"",#REF!,"")</f>
        <v>#REF!</v>
      </c>
      <c r="W6" s="243" t="e">
        <f>IF(#REF!&lt;&gt;"",#REF!,"")</f>
        <v>#REF!</v>
      </c>
      <c r="X6" s="243" t="e">
        <f>IF(#REF!&lt;&gt;"",#REF!,"")</f>
        <v>#REF!</v>
      </c>
      <c r="Y6" s="243" t="e">
        <f>IF(#REF!&lt;&gt;"",#REF!,"")</f>
        <v>#REF!</v>
      </c>
      <c r="Z6" s="243" t="e">
        <f>IF(#REF!&lt;&gt;"",#REF!,"")</f>
        <v>#REF!</v>
      </c>
      <c r="AA6" s="243" t="e">
        <f>IF(#REF!&lt;&gt;"",#REF!,"")</f>
        <v>#REF!</v>
      </c>
      <c r="AB6" s="243" t="e">
        <f>IF(#REF!&lt;&gt;"",#REF!,"")</f>
        <v>#REF!</v>
      </c>
      <c r="AC6" s="243" t="e">
        <f>IF(#REF!&lt;&gt;"",#REF!,"")</f>
        <v>#REF!</v>
      </c>
      <c r="AD6" s="243" t="e">
        <f>IF(#REF!&lt;&gt;"",#REF!,"")</f>
        <v>#REF!</v>
      </c>
      <c r="AE6" s="243" t="e">
        <f>IF(#REF!&lt;&gt;"",#REF!,"")</f>
        <v>#REF!</v>
      </c>
      <c r="AF6" s="243" t="e">
        <f>IF(#REF!&lt;&gt;"",#REF!,"")</f>
        <v>#REF!</v>
      </c>
      <c r="AG6" s="243" t="e">
        <f>IF(#REF!&lt;&gt;"",#REF!,"")</f>
        <v>#REF!</v>
      </c>
      <c r="AH6" s="243" t="e">
        <f>IF(#REF!&lt;&gt;"",#REF!,"")</f>
        <v>#REF!</v>
      </c>
      <c r="AI6" s="243" t="e">
        <f>IF(#REF!&lt;&gt;"",#REF!,"")</f>
        <v>#REF!</v>
      </c>
      <c r="AJ6" s="128" t="str">
        <f t="shared" si="0"/>
        <v/>
      </c>
      <c r="AK6" s="127" t="str">
        <f t="shared" si="1"/>
        <v/>
      </c>
      <c r="AL6" s="128" t="str">
        <f>IF(COUNT(E6:AI6)=0,"",INDEX(E2:AI6,1,MATCH(MAX(E6:AI6),E6:AI6,0)))</f>
        <v/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 t="str">
        <f>IF(ngay1!S8&lt;&gt;"",ngay1!S8,"")</f>
        <v>-</v>
      </c>
      <c r="F7" s="243" t="e">
        <f>IF(#REF!&lt;&gt;"",#REF!,"")</f>
        <v>#REF!</v>
      </c>
      <c r="G7" s="243" t="e">
        <f>IF(#REF!&lt;&gt;"",#REF!,"")</f>
        <v>#REF!</v>
      </c>
      <c r="H7" s="243" t="e">
        <f>IF(#REF!&lt;&gt;"",#REF!,"")</f>
        <v>#REF!</v>
      </c>
      <c r="I7" s="243" t="e">
        <f>IF(#REF!&lt;&gt;"",#REF!,"")</f>
        <v>#REF!</v>
      </c>
      <c r="J7" s="243" t="e">
        <f>IF(#REF!&lt;&gt;"",#REF!,"")</f>
        <v>#REF!</v>
      </c>
      <c r="K7" s="243" t="e">
        <f>IF(#REF!&lt;&gt;"",#REF!,"")</f>
        <v>#REF!</v>
      </c>
      <c r="L7" s="243" t="e">
        <f>IF(#REF!&lt;&gt;"",#REF!,"")</f>
        <v>#REF!</v>
      </c>
      <c r="M7" s="243" t="e">
        <f>IF(#REF!&lt;&gt;"",#REF!,"")</f>
        <v>#REF!</v>
      </c>
      <c r="N7" s="243" t="e">
        <f>IF(#REF!&lt;&gt;"",#REF!,"")</f>
        <v>#REF!</v>
      </c>
      <c r="O7" s="243" t="e">
        <f>IF(#REF!&lt;&gt;"",#REF!,"")</f>
        <v>#REF!</v>
      </c>
      <c r="P7" s="243" t="e">
        <f>IF(#REF!&lt;&gt;"",#REF!,"")</f>
        <v>#REF!</v>
      </c>
      <c r="Q7" s="243" t="e">
        <f>IF(#REF!&lt;&gt;"",#REF!,"")</f>
        <v>#REF!</v>
      </c>
      <c r="R7" s="243" t="e">
        <f>IF(#REF!&lt;&gt;"",#REF!,"")</f>
        <v>#REF!</v>
      </c>
      <c r="S7" s="243" t="e">
        <f>IF(#REF!&lt;&gt;"",#REF!,"")</f>
        <v>#REF!</v>
      </c>
      <c r="T7" s="243" t="e">
        <f>IF(#REF!&lt;&gt;"",#REF!,"")</f>
        <v>#REF!</v>
      </c>
      <c r="U7" s="243" t="e">
        <f>IF(#REF!&lt;&gt;"",#REF!,"")</f>
        <v>#REF!</v>
      </c>
      <c r="V7" s="243" t="e">
        <f>IF(#REF!&lt;&gt;"",#REF!,"")</f>
        <v>#REF!</v>
      </c>
      <c r="W7" s="243" t="e">
        <f>IF(#REF!&lt;&gt;"",#REF!,"")</f>
        <v>#REF!</v>
      </c>
      <c r="X7" s="243" t="e">
        <f>IF(#REF!&lt;&gt;"",#REF!,"")</f>
        <v>#REF!</v>
      </c>
      <c r="Y7" s="243" t="e">
        <f>IF(#REF!&lt;&gt;"",#REF!,"")</f>
        <v>#REF!</v>
      </c>
      <c r="Z7" s="243" t="e">
        <f>IF(#REF!&lt;&gt;"",#REF!,"")</f>
        <v>#REF!</v>
      </c>
      <c r="AA7" s="243" t="e">
        <f>IF(#REF!&lt;&gt;"",#REF!,"")</f>
        <v>#REF!</v>
      </c>
      <c r="AB7" s="243" t="e">
        <f>IF(#REF!&lt;&gt;"",#REF!,"")</f>
        <v>#REF!</v>
      </c>
      <c r="AC7" s="243" t="e">
        <f>IF(#REF!&lt;&gt;"",#REF!,"")</f>
        <v>#REF!</v>
      </c>
      <c r="AD7" s="243" t="e">
        <f>IF(#REF!&lt;&gt;"",#REF!,"")</f>
        <v>#REF!</v>
      </c>
      <c r="AE7" s="243" t="e">
        <f>IF(#REF!&lt;&gt;"",#REF!,"")</f>
        <v>#REF!</v>
      </c>
      <c r="AF7" s="243" t="e">
        <f>IF(#REF!&lt;&gt;"",#REF!,"")</f>
        <v>#REF!</v>
      </c>
      <c r="AG7" s="243" t="e">
        <f>IF(#REF!&lt;&gt;"",#REF!,"")</f>
        <v>#REF!</v>
      </c>
      <c r="AH7" s="243" t="e">
        <f>IF(#REF!&lt;&gt;"",#REF!,"")</f>
        <v>#REF!</v>
      </c>
      <c r="AI7" s="243" t="e">
        <f>IF(#REF!&lt;&gt;"",#REF!,"")</f>
        <v>#REF!</v>
      </c>
      <c r="AJ7" s="128" t="str">
        <f t="shared" si="0"/>
        <v/>
      </c>
      <c r="AK7" s="127" t="str">
        <f t="shared" si="1"/>
        <v/>
      </c>
      <c r="AL7" s="128" t="str">
        <f>IF(COUNT(E7:AI7)=0,"",INDEX(E2:AI7,1,MATCH(MAX(E7:AI7),E7:AI7,0)))</f>
        <v/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 t="str">
        <f>IF(ngay1!S9&lt;&gt;"",ngay1!S9,"")</f>
        <v>-</v>
      </c>
      <c r="F8" s="243" t="e">
        <f>IF(#REF!&lt;&gt;"",#REF!,"")</f>
        <v>#REF!</v>
      </c>
      <c r="G8" s="243" t="e">
        <f>IF(#REF!&lt;&gt;"",#REF!,"")</f>
        <v>#REF!</v>
      </c>
      <c r="H8" s="243" t="e">
        <f>IF(#REF!&lt;&gt;"",#REF!,"")</f>
        <v>#REF!</v>
      </c>
      <c r="I8" s="243" t="e">
        <f>IF(#REF!&lt;&gt;"",#REF!,"")</f>
        <v>#REF!</v>
      </c>
      <c r="J8" s="243" t="e">
        <f>IF(#REF!&lt;&gt;"",#REF!,"")</f>
        <v>#REF!</v>
      </c>
      <c r="K8" s="243" t="e">
        <f>IF(#REF!&lt;&gt;"",#REF!,"")</f>
        <v>#REF!</v>
      </c>
      <c r="L8" s="243" t="e">
        <f>IF(#REF!&lt;&gt;"",#REF!,"")</f>
        <v>#REF!</v>
      </c>
      <c r="M8" s="243" t="e">
        <f>IF(#REF!&lt;&gt;"",#REF!,"")</f>
        <v>#REF!</v>
      </c>
      <c r="N8" s="243" t="e">
        <f>IF(#REF!&lt;&gt;"",#REF!,"")</f>
        <v>#REF!</v>
      </c>
      <c r="O8" s="243" t="e">
        <f>IF(#REF!&lt;&gt;"",#REF!,"")</f>
        <v>#REF!</v>
      </c>
      <c r="P8" s="243" t="e">
        <f>IF(#REF!&lt;&gt;"",#REF!,"")</f>
        <v>#REF!</v>
      </c>
      <c r="Q8" s="243" t="e">
        <f>IF(#REF!&lt;&gt;"",#REF!,"")</f>
        <v>#REF!</v>
      </c>
      <c r="R8" s="243" t="e">
        <f>IF(#REF!&lt;&gt;"",#REF!,"")</f>
        <v>#REF!</v>
      </c>
      <c r="S8" s="243" t="e">
        <f>IF(#REF!&lt;&gt;"",#REF!,"")</f>
        <v>#REF!</v>
      </c>
      <c r="T8" s="243" t="e">
        <f>IF(#REF!&lt;&gt;"",#REF!,"")</f>
        <v>#REF!</v>
      </c>
      <c r="U8" s="243" t="e">
        <f>IF(#REF!&lt;&gt;"",#REF!,"")</f>
        <v>#REF!</v>
      </c>
      <c r="V8" s="243" t="e">
        <f>IF(#REF!&lt;&gt;"",#REF!,"")</f>
        <v>#REF!</v>
      </c>
      <c r="W8" s="243" t="e">
        <f>IF(#REF!&lt;&gt;"",#REF!,"")</f>
        <v>#REF!</v>
      </c>
      <c r="X8" s="243" t="e">
        <f>IF(#REF!&lt;&gt;"",#REF!,"")</f>
        <v>#REF!</v>
      </c>
      <c r="Y8" s="243" t="e">
        <f>IF(#REF!&lt;&gt;"",#REF!,"")</f>
        <v>#REF!</v>
      </c>
      <c r="Z8" s="243" t="e">
        <f>IF(#REF!&lt;&gt;"",#REF!,"")</f>
        <v>#REF!</v>
      </c>
      <c r="AA8" s="243" t="e">
        <f>IF(#REF!&lt;&gt;"",#REF!,"")</f>
        <v>#REF!</v>
      </c>
      <c r="AB8" s="243" t="e">
        <f>IF(#REF!&lt;&gt;"",#REF!,"")</f>
        <v>#REF!</v>
      </c>
      <c r="AC8" s="243" t="e">
        <f>IF(#REF!&lt;&gt;"",#REF!,"")</f>
        <v>#REF!</v>
      </c>
      <c r="AD8" s="243" t="e">
        <f>IF(#REF!&lt;&gt;"",#REF!,"")</f>
        <v>#REF!</v>
      </c>
      <c r="AE8" s="243" t="e">
        <f>IF(#REF!&lt;&gt;"",#REF!,"")</f>
        <v>#REF!</v>
      </c>
      <c r="AF8" s="243" t="e">
        <f>IF(#REF!&lt;&gt;"",#REF!,"")</f>
        <v>#REF!</v>
      </c>
      <c r="AG8" s="243" t="e">
        <f>IF(#REF!&lt;&gt;"",#REF!,"")</f>
        <v>#REF!</v>
      </c>
      <c r="AH8" s="243" t="e">
        <f>IF(#REF!&lt;&gt;"",#REF!,"")</f>
        <v>#REF!</v>
      </c>
      <c r="AI8" s="243" t="e">
        <f>IF(#REF!&lt;&gt;"",#REF!,"")</f>
        <v>#REF!</v>
      </c>
      <c r="AJ8" s="128" t="str">
        <f t="shared" si="0"/>
        <v/>
      </c>
      <c r="AK8" s="127" t="str">
        <f t="shared" si="1"/>
        <v/>
      </c>
      <c r="AL8" s="128" t="str">
        <f>IF(COUNT(E8:AI8)=0,"",INDEX(E2:AI8,1,MATCH(MAX(E8:AI8),E8:AI8,0)))</f>
        <v/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 t="str">
        <f>IF(ngay1!S10&lt;&gt;"",ngay1!S10,"")</f>
        <v>-</v>
      </c>
      <c r="F9" s="243" t="e">
        <f>IF(#REF!&lt;&gt;"",#REF!,"")</f>
        <v>#REF!</v>
      </c>
      <c r="G9" s="243" t="e">
        <f>IF(#REF!&lt;&gt;"",#REF!,"")</f>
        <v>#REF!</v>
      </c>
      <c r="H9" s="243" t="e">
        <f>IF(#REF!&lt;&gt;"",#REF!,"")</f>
        <v>#REF!</v>
      </c>
      <c r="I9" s="243" t="e">
        <f>IF(#REF!&lt;&gt;"",#REF!,"")</f>
        <v>#REF!</v>
      </c>
      <c r="J9" s="243" t="e">
        <f>IF(#REF!&lt;&gt;"",#REF!,"")</f>
        <v>#REF!</v>
      </c>
      <c r="K9" s="243" t="e">
        <f>IF(#REF!&lt;&gt;"",#REF!,"")</f>
        <v>#REF!</v>
      </c>
      <c r="L9" s="243" t="e">
        <f>IF(#REF!&lt;&gt;"",#REF!,"")</f>
        <v>#REF!</v>
      </c>
      <c r="M9" s="243" t="e">
        <f>IF(#REF!&lt;&gt;"",#REF!,"")</f>
        <v>#REF!</v>
      </c>
      <c r="N9" s="243" t="e">
        <f>IF(#REF!&lt;&gt;"",#REF!,"")</f>
        <v>#REF!</v>
      </c>
      <c r="O9" s="243" t="e">
        <f>IF(#REF!&lt;&gt;"",#REF!,"")</f>
        <v>#REF!</v>
      </c>
      <c r="P9" s="243" t="e">
        <f>IF(#REF!&lt;&gt;"",#REF!,"")</f>
        <v>#REF!</v>
      </c>
      <c r="Q9" s="243" t="e">
        <f>IF(#REF!&lt;&gt;"",#REF!,"")</f>
        <v>#REF!</v>
      </c>
      <c r="R9" s="243" t="e">
        <f>IF(#REF!&lt;&gt;"",#REF!,"")</f>
        <v>#REF!</v>
      </c>
      <c r="S9" s="243" t="e">
        <f>IF(#REF!&lt;&gt;"",#REF!,"")</f>
        <v>#REF!</v>
      </c>
      <c r="T9" s="243" t="e">
        <f>IF(#REF!&lt;&gt;"",#REF!,"")</f>
        <v>#REF!</v>
      </c>
      <c r="U9" s="243" t="e">
        <f>IF(#REF!&lt;&gt;"",#REF!,"")</f>
        <v>#REF!</v>
      </c>
      <c r="V9" s="243" t="e">
        <f>IF(#REF!&lt;&gt;"",#REF!,"")</f>
        <v>#REF!</v>
      </c>
      <c r="W9" s="243" t="e">
        <f>IF(#REF!&lt;&gt;"",#REF!,"")</f>
        <v>#REF!</v>
      </c>
      <c r="X9" s="243" t="e">
        <f>IF(#REF!&lt;&gt;"",#REF!,"")</f>
        <v>#REF!</v>
      </c>
      <c r="Y9" s="243" t="e">
        <f>IF(#REF!&lt;&gt;"",#REF!,"")</f>
        <v>#REF!</v>
      </c>
      <c r="Z9" s="243" t="e">
        <f>IF(#REF!&lt;&gt;"",#REF!,"")</f>
        <v>#REF!</v>
      </c>
      <c r="AA9" s="243" t="e">
        <f>IF(#REF!&lt;&gt;"",#REF!,"")</f>
        <v>#REF!</v>
      </c>
      <c r="AB9" s="243" t="e">
        <f>IF(#REF!&lt;&gt;"",#REF!,"")</f>
        <v>#REF!</v>
      </c>
      <c r="AC9" s="243" t="e">
        <f>IF(#REF!&lt;&gt;"",#REF!,"")</f>
        <v>#REF!</v>
      </c>
      <c r="AD9" s="243" t="e">
        <f>IF(#REF!&lt;&gt;"",#REF!,"")</f>
        <v>#REF!</v>
      </c>
      <c r="AE9" s="243" t="e">
        <f>IF(#REF!&lt;&gt;"",#REF!,"")</f>
        <v>#REF!</v>
      </c>
      <c r="AF9" s="243" t="e">
        <f>IF(#REF!&lt;&gt;"",#REF!,"")</f>
        <v>#REF!</v>
      </c>
      <c r="AG9" s="243" t="e">
        <f>IF(#REF!&lt;&gt;"",#REF!,"")</f>
        <v>#REF!</v>
      </c>
      <c r="AH9" s="243" t="e">
        <f>IF(#REF!&lt;&gt;"",#REF!,"")</f>
        <v>#REF!</v>
      </c>
      <c r="AI9" s="243" t="e">
        <f>IF(#REF!&lt;&gt;"",#REF!,"")</f>
        <v>#REF!</v>
      </c>
      <c r="AJ9" s="128" t="str">
        <f t="shared" si="0"/>
        <v/>
      </c>
      <c r="AK9" s="127" t="str">
        <f t="shared" si="1"/>
        <v/>
      </c>
      <c r="AL9" s="128" t="str">
        <f>IF(COUNT(E9:AI9)=0,"",INDEX(E2:AI9,1,MATCH(MAX(E9:AI9),E9:AI9,0)))</f>
        <v/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128"/>
      <c r="AK10" s="127"/>
      <c r="AL10" s="128"/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 t="str">
        <f>IF(ngay1!S12&lt;&gt;"",ngay1!S12,"")</f>
        <v>-</v>
      </c>
      <c r="F11" s="247" t="e">
        <f>IF(#REF!&lt;&gt;"",#REF!,"")</f>
        <v>#REF!</v>
      </c>
      <c r="G11" s="247" t="e">
        <f>IF(#REF!&lt;&gt;"",#REF!,"")</f>
        <v>#REF!</v>
      </c>
      <c r="H11" s="247" t="e">
        <f>IF(#REF!&lt;&gt;"",#REF!,"")</f>
        <v>#REF!</v>
      </c>
      <c r="I11" s="247" t="e">
        <f>IF(#REF!&lt;&gt;"",#REF!,"")</f>
        <v>#REF!</v>
      </c>
      <c r="J11" s="247" t="e">
        <f>IF(#REF!&lt;&gt;"",#REF!,"")</f>
        <v>#REF!</v>
      </c>
      <c r="K11" s="247" t="e">
        <f>IF(#REF!&lt;&gt;"",#REF!,"")</f>
        <v>#REF!</v>
      </c>
      <c r="L11" s="247" t="e">
        <f>IF(#REF!&lt;&gt;"",#REF!,"")</f>
        <v>#REF!</v>
      </c>
      <c r="M11" s="247" t="e">
        <f>IF(#REF!&lt;&gt;"",#REF!,"")</f>
        <v>#REF!</v>
      </c>
      <c r="N11" s="247" t="e">
        <f>IF(#REF!&lt;&gt;"",#REF!,"")</f>
        <v>#REF!</v>
      </c>
      <c r="O11" s="247" t="e">
        <f>IF(#REF!&lt;&gt;"",#REF!,"")</f>
        <v>#REF!</v>
      </c>
      <c r="P11" s="247" t="e">
        <f>IF(#REF!&lt;&gt;"",#REF!,"")</f>
        <v>#REF!</v>
      </c>
      <c r="Q11" s="247" t="e">
        <f>IF(#REF!&lt;&gt;"",#REF!,"")</f>
        <v>#REF!</v>
      </c>
      <c r="R11" s="247" t="e">
        <f>IF(#REF!&lt;&gt;"",#REF!,"")</f>
        <v>#REF!</v>
      </c>
      <c r="S11" s="247" t="e">
        <f>IF(#REF!&lt;&gt;"",#REF!,"")</f>
        <v>#REF!</v>
      </c>
      <c r="T11" s="247" t="e">
        <f>IF(#REF!&lt;&gt;"",#REF!,"")</f>
        <v>#REF!</v>
      </c>
      <c r="U11" s="247" t="e">
        <f>IF(#REF!&lt;&gt;"",#REF!,"")</f>
        <v>#REF!</v>
      </c>
      <c r="V11" s="247" t="e">
        <f>IF(#REF!&lt;&gt;"",#REF!,"")</f>
        <v>#REF!</v>
      </c>
      <c r="W11" s="247" t="e">
        <f>IF(#REF!&lt;&gt;"",#REF!,"")</f>
        <v>#REF!</v>
      </c>
      <c r="X11" s="247" t="e">
        <f>IF(#REF!&lt;&gt;"",#REF!,"")</f>
        <v>#REF!</v>
      </c>
      <c r="Y11" s="247" t="e">
        <f>IF(#REF!&lt;&gt;"",#REF!,"")</f>
        <v>#REF!</v>
      </c>
      <c r="Z11" s="247" t="e">
        <f>IF(#REF!&lt;&gt;"",#REF!,"")</f>
        <v>#REF!</v>
      </c>
      <c r="AA11" s="247" t="e">
        <f>IF(#REF!&lt;&gt;"",#REF!,"")</f>
        <v>#REF!</v>
      </c>
      <c r="AB11" s="247" t="e">
        <f>IF(#REF!&lt;&gt;"",#REF!,"")</f>
        <v>#REF!</v>
      </c>
      <c r="AC11" s="247" t="e">
        <f>IF(#REF!&lt;&gt;"",#REF!,"")</f>
        <v>#REF!</v>
      </c>
      <c r="AD11" s="247" t="e">
        <f>IF(#REF!&lt;&gt;"",#REF!,"")</f>
        <v>#REF!</v>
      </c>
      <c r="AE11" s="247" t="e">
        <f>IF(#REF!&lt;&gt;"",#REF!,"")</f>
        <v>#REF!</v>
      </c>
      <c r="AF11" s="247" t="e">
        <f>IF(#REF!&lt;&gt;"",#REF!,"")</f>
        <v>#REF!</v>
      </c>
      <c r="AG11" s="247" t="e">
        <f>IF(#REF!&lt;&gt;"",#REF!,"")</f>
        <v>#REF!</v>
      </c>
      <c r="AH11" s="247" t="e">
        <f>IF(#REF!&lt;&gt;"",#REF!,"")</f>
        <v>#REF!</v>
      </c>
      <c r="AI11" s="247" t="e">
        <f>IF(#REF!&lt;&gt;"",#REF!,"")</f>
        <v>#REF!</v>
      </c>
      <c r="AJ11" s="191" t="str">
        <f t="shared" si="0"/>
        <v/>
      </c>
      <c r="AK11" s="190" t="str">
        <f t="shared" si="1"/>
        <v/>
      </c>
      <c r="AL11" s="191" t="str">
        <f>IF(COUNT(E11:AI11)=0,"",INDEX(E2:AI11,1,MATCH(MAX(E11:AI11),E11:AI11,0)))</f>
        <v/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 t="str">
        <f>IF(ngay1!S13&lt;&gt;"",ngay1!S13,"")</f>
        <v>-</v>
      </c>
      <c r="F12" s="243" t="e">
        <f>IF(#REF!&lt;&gt;"",#REF!,"")</f>
        <v>#REF!</v>
      </c>
      <c r="G12" s="243" t="e">
        <f>IF(#REF!&lt;&gt;"",#REF!,"")</f>
        <v>#REF!</v>
      </c>
      <c r="H12" s="243" t="e">
        <f>IF(#REF!&lt;&gt;"",#REF!,"")</f>
        <v>#REF!</v>
      </c>
      <c r="I12" s="243" t="e">
        <f>IF(#REF!&lt;&gt;"",#REF!,"")</f>
        <v>#REF!</v>
      </c>
      <c r="J12" s="243" t="e">
        <f>IF(#REF!&lt;&gt;"",#REF!,"")</f>
        <v>#REF!</v>
      </c>
      <c r="K12" s="243" t="e">
        <f>IF(#REF!&lt;&gt;"",#REF!,"")</f>
        <v>#REF!</v>
      </c>
      <c r="L12" s="243" t="e">
        <f>IF(#REF!&lt;&gt;"",#REF!,"")</f>
        <v>#REF!</v>
      </c>
      <c r="M12" s="243" t="e">
        <f>IF(#REF!&lt;&gt;"",#REF!,"")</f>
        <v>#REF!</v>
      </c>
      <c r="N12" s="243" t="e">
        <f>IF(#REF!&lt;&gt;"",#REF!,"")</f>
        <v>#REF!</v>
      </c>
      <c r="O12" s="243" t="e">
        <f>IF(#REF!&lt;&gt;"",#REF!,"")</f>
        <v>#REF!</v>
      </c>
      <c r="P12" s="243" t="e">
        <f>IF(#REF!&lt;&gt;"",#REF!,"")</f>
        <v>#REF!</v>
      </c>
      <c r="Q12" s="243" t="e">
        <f>IF(#REF!&lt;&gt;"",#REF!,"")</f>
        <v>#REF!</v>
      </c>
      <c r="R12" s="243" t="e">
        <f>IF(#REF!&lt;&gt;"",#REF!,"")</f>
        <v>#REF!</v>
      </c>
      <c r="S12" s="243" t="e">
        <f>IF(#REF!&lt;&gt;"",#REF!,"")</f>
        <v>#REF!</v>
      </c>
      <c r="T12" s="243" t="e">
        <f>IF(#REF!&lt;&gt;"",#REF!,"")</f>
        <v>#REF!</v>
      </c>
      <c r="U12" s="243" t="e">
        <f>IF(#REF!&lt;&gt;"",#REF!,"")</f>
        <v>#REF!</v>
      </c>
      <c r="V12" s="243" t="e">
        <f>IF(#REF!&lt;&gt;"",#REF!,"")</f>
        <v>#REF!</v>
      </c>
      <c r="W12" s="243" t="e">
        <f>IF(#REF!&lt;&gt;"",#REF!,"")</f>
        <v>#REF!</v>
      </c>
      <c r="X12" s="243" t="e">
        <f>IF(#REF!&lt;&gt;"",#REF!,"")</f>
        <v>#REF!</v>
      </c>
      <c r="Y12" s="243" t="e">
        <f>IF(#REF!&lt;&gt;"",#REF!,"")</f>
        <v>#REF!</v>
      </c>
      <c r="Z12" s="243" t="e">
        <f>IF(#REF!&lt;&gt;"",#REF!,"")</f>
        <v>#REF!</v>
      </c>
      <c r="AA12" s="243" t="e">
        <f>IF(#REF!&lt;&gt;"",#REF!,"")</f>
        <v>#REF!</v>
      </c>
      <c r="AB12" s="243" t="e">
        <f>IF(#REF!&lt;&gt;"",#REF!,"")</f>
        <v>#REF!</v>
      </c>
      <c r="AC12" s="243" t="e">
        <f>IF(#REF!&lt;&gt;"",#REF!,"")</f>
        <v>#REF!</v>
      </c>
      <c r="AD12" s="243" t="e">
        <f>IF(#REF!&lt;&gt;"",#REF!,"")</f>
        <v>#REF!</v>
      </c>
      <c r="AE12" s="243" t="e">
        <f>IF(#REF!&lt;&gt;"",#REF!,"")</f>
        <v>#REF!</v>
      </c>
      <c r="AF12" s="243" t="e">
        <f>IF(#REF!&lt;&gt;"",#REF!,"")</f>
        <v>#REF!</v>
      </c>
      <c r="AG12" s="243" t="e">
        <f>IF(#REF!&lt;&gt;"",#REF!,"")</f>
        <v>#REF!</v>
      </c>
      <c r="AH12" s="243" t="e">
        <f>IF(#REF!&lt;&gt;"",#REF!,"")</f>
        <v>#REF!</v>
      </c>
      <c r="AI12" s="243" t="e">
        <f>IF(#REF!&lt;&gt;"",#REF!,"")</f>
        <v>#REF!</v>
      </c>
      <c r="AJ12" s="128" t="str">
        <f t="shared" si="0"/>
        <v/>
      </c>
      <c r="AK12" s="127" t="str">
        <f t="shared" si="1"/>
        <v/>
      </c>
      <c r="AL12" s="128" t="str">
        <f>IF(COUNT(E12:AI12)=0,"",INDEX(E2:AI12,1,MATCH(MAX(E12:AI12),E12:AI12,0)))</f>
        <v/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 t="str">
        <f>IF(ngay1!S14&lt;&gt;"",ngay1!S14,"")</f>
        <v>-</v>
      </c>
      <c r="F13" s="243" t="e">
        <f>IF(#REF!&lt;&gt;"",#REF!,"")</f>
        <v>#REF!</v>
      </c>
      <c r="G13" s="243" t="e">
        <f>IF(#REF!&lt;&gt;"",#REF!,"")</f>
        <v>#REF!</v>
      </c>
      <c r="H13" s="243" t="e">
        <f>IF(#REF!&lt;&gt;"",#REF!,"")</f>
        <v>#REF!</v>
      </c>
      <c r="I13" s="243" t="e">
        <f>IF(#REF!&lt;&gt;"",#REF!,"")</f>
        <v>#REF!</v>
      </c>
      <c r="J13" s="243" t="e">
        <f>IF(#REF!&lt;&gt;"",#REF!,"")</f>
        <v>#REF!</v>
      </c>
      <c r="K13" s="243" t="e">
        <f>IF(#REF!&lt;&gt;"",#REF!,"")</f>
        <v>#REF!</v>
      </c>
      <c r="L13" s="243" t="e">
        <f>IF(#REF!&lt;&gt;"",#REF!,"")</f>
        <v>#REF!</v>
      </c>
      <c r="M13" s="243" t="e">
        <f>IF(#REF!&lt;&gt;"",#REF!,"")</f>
        <v>#REF!</v>
      </c>
      <c r="N13" s="243" t="e">
        <f>IF(#REF!&lt;&gt;"",#REF!,"")</f>
        <v>#REF!</v>
      </c>
      <c r="O13" s="243" t="e">
        <f>IF(#REF!&lt;&gt;"",#REF!,"")</f>
        <v>#REF!</v>
      </c>
      <c r="P13" s="243" t="e">
        <f>IF(#REF!&lt;&gt;"",#REF!,"")</f>
        <v>#REF!</v>
      </c>
      <c r="Q13" s="243" t="e">
        <f>IF(#REF!&lt;&gt;"",#REF!,"")</f>
        <v>#REF!</v>
      </c>
      <c r="R13" s="243" t="e">
        <f>IF(#REF!&lt;&gt;"",#REF!,"")</f>
        <v>#REF!</v>
      </c>
      <c r="S13" s="243" t="e">
        <f>IF(#REF!&lt;&gt;"",#REF!,"")</f>
        <v>#REF!</v>
      </c>
      <c r="T13" s="243" t="e">
        <f>IF(#REF!&lt;&gt;"",#REF!,"")</f>
        <v>#REF!</v>
      </c>
      <c r="U13" s="243" t="e">
        <f>IF(#REF!&lt;&gt;"",#REF!,"")</f>
        <v>#REF!</v>
      </c>
      <c r="V13" s="243" t="e">
        <f>IF(#REF!&lt;&gt;"",#REF!,"")</f>
        <v>#REF!</v>
      </c>
      <c r="W13" s="243" t="e">
        <f>IF(#REF!&lt;&gt;"",#REF!,"")</f>
        <v>#REF!</v>
      </c>
      <c r="X13" s="243" t="e">
        <f>IF(#REF!&lt;&gt;"",#REF!,"")</f>
        <v>#REF!</v>
      </c>
      <c r="Y13" s="243" t="e">
        <f>IF(#REF!&lt;&gt;"",#REF!,"")</f>
        <v>#REF!</v>
      </c>
      <c r="Z13" s="243" t="e">
        <f>IF(#REF!&lt;&gt;"",#REF!,"")</f>
        <v>#REF!</v>
      </c>
      <c r="AA13" s="243" t="e">
        <f>IF(#REF!&lt;&gt;"",#REF!,"")</f>
        <v>#REF!</v>
      </c>
      <c r="AB13" s="243" t="e">
        <f>IF(#REF!&lt;&gt;"",#REF!,"")</f>
        <v>#REF!</v>
      </c>
      <c r="AC13" s="243" t="e">
        <f>IF(#REF!&lt;&gt;"",#REF!,"")</f>
        <v>#REF!</v>
      </c>
      <c r="AD13" s="243" t="e">
        <f>IF(#REF!&lt;&gt;"",#REF!,"")</f>
        <v>#REF!</v>
      </c>
      <c r="AE13" s="243" t="e">
        <f>IF(#REF!&lt;&gt;"",#REF!,"")</f>
        <v>#REF!</v>
      </c>
      <c r="AF13" s="243" t="e">
        <f>IF(#REF!&lt;&gt;"",#REF!,"")</f>
        <v>#REF!</v>
      </c>
      <c r="AG13" s="243" t="e">
        <f>IF(#REF!&lt;&gt;"",#REF!,"")</f>
        <v>#REF!</v>
      </c>
      <c r="AH13" s="243" t="e">
        <f>IF(#REF!&lt;&gt;"",#REF!,"")</f>
        <v>#REF!</v>
      </c>
      <c r="AI13" s="243" t="e">
        <f>IF(#REF!&lt;&gt;"",#REF!,"")</f>
        <v>#REF!</v>
      </c>
      <c r="AJ13" s="128" t="str">
        <f t="shared" ref="AJ13:AJ24" si="2">IF(COUNT(E13:AI13)=0,"",SUM(E13:AI13))</f>
        <v/>
      </c>
      <c r="AK13" s="127" t="str">
        <f t="shared" ref="AK13:AK24" si="3">IF(COUNT(E13:AI13)=0,"",MAX(E13:AI13))</f>
        <v/>
      </c>
      <c r="AL13" s="128" t="str">
        <f>IF(COUNT(E13:AI13)=0,"",INDEX(E2:AI13,1,MATCH(MAX(E13:AI13),E13:AI13,0)))</f>
        <v/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 t="str">
        <f>IF(ngay1!S15&lt;&gt;"",ngay1!S15,"")</f>
        <v>-</v>
      </c>
      <c r="F14" s="243" t="e">
        <f>IF(#REF!&lt;&gt;"",#REF!,"")</f>
        <v>#REF!</v>
      </c>
      <c r="G14" s="243" t="e">
        <f>IF(#REF!&lt;&gt;"",#REF!,"")</f>
        <v>#REF!</v>
      </c>
      <c r="H14" s="243" t="e">
        <f>IF(#REF!&lt;&gt;"",#REF!,"")</f>
        <v>#REF!</v>
      </c>
      <c r="I14" s="243" t="e">
        <f>IF(#REF!&lt;&gt;"",#REF!,"")</f>
        <v>#REF!</v>
      </c>
      <c r="J14" s="243" t="e">
        <f>IF(#REF!&lt;&gt;"",#REF!,"")</f>
        <v>#REF!</v>
      </c>
      <c r="K14" s="243" t="e">
        <f>IF(#REF!&lt;&gt;"",#REF!,"")</f>
        <v>#REF!</v>
      </c>
      <c r="L14" s="243" t="e">
        <f>IF(#REF!&lt;&gt;"",#REF!,"")</f>
        <v>#REF!</v>
      </c>
      <c r="M14" s="243" t="e">
        <f>IF(#REF!&lt;&gt;"",#REF!,"")</f>
        <v>#REF!</v>
      </c>
      <c r="N14" s="243" t="e">
        <f>IF(#REF!&lt;&gt;"",#REF!,"")</f>
        <v>#REF!</v>
      </c>
      <c r="O14" s="243" t="e">
        <f>IF(#REF!&lt;&gt;"",#REF!,"")</f>
        <v>#REF!</v>
      </c>
      <c r="P14" s="243" t="e">
        <f>IF(#REF!&lt;&gt;"",#REF!,"")</f>
        <v>#REF!</v>
      </c>
      <c r="Q14" s="243" t="e">
        <f>IF(#REF!&lt;&gt;"",#REF!,"")</f>
        <v>#REF!</v>
      </c>
      <c r="R14" s="243" t="e">
        <f>IF(#REF!&lt;&gt;"",#REF!,"")</f>
        <v>#REF!</v>
      </c>
      <c r="S14" s="243" t="e">
        <f>IF(#REF!&lt;&gt;"",#REF!,"")</f>
        <v>#REF!</v>
      </c>
      <c r="T14" s="243" t="e">
        <f>IF(#REF!&lt;&gt;"",#REF!,"")</f>
        <v>#REF!</v>
      </c>
      <c r="U14" s="243" t="e">
        <f>IF(#REF!&lt;&gt;"",#REF!,"")</f>
        <v>#REF!</v>
      </c>
      <c r="V14" s="243" t="e">
        <f>IF(#REF!&lt;&gt;"",#REF!,"")</f>
        <v>#REF!</v>
      </c>
      <c r="W14" s="243" t="e">
        <f>IF(#REF!&lt;&gt;"",#REF!,"")</f>
        <v>#REF!</v>
      </c>
      <c r="X14" s="243" t="e">
        <f>IF(#REF!&lt;&gt;"",#REF!,"")</f>
        <v>#REF!</v>
      </c>
      <c r="Y14" s="243" t="e">
        <f>IF(#REF!&lt;&gt;"",#REF!,"")</f>
        <v>#REF!</v>
      </c>
      <c r="Z14" s="243" t="e">
        <f>IF(#REF!&lt;&gt;"",#REF!,"")</f>
        <v>#REF!</v>
      </c>
      <c r="AA14" s="243" t="e">
        <f>IF(#REF!&lt;&gt;"",#REF!,"")</f>
        <v>#REF!</v>
      </c>
      <c r="AB14" s="243" t="e">
        <f>IF(#REF!&lt;&gt;"",#REF!,"")</f>
        <v>#REF!</v>
      </c>
      <c r="AC14" s="243" t="e">
        <f>IF(#REF!&lt;&gt;"",#REF!,"")</f>
        <v>#REF!</v>
      </c>
      <c r="AD14" s="243" t="e">
        <f>IF(#REF!&lt;&gt;"",#REF!,"")</f>
        <v>#REF!</v>
      </c>
      <c r="AE14" s="243" t="e">
        <f>IF(#REF!&lt;&gt;"",#REF!,"")</f>
        <v>#REF!</v>
      </c>
      <c r="AF14" s="243" t="e">
        <f>IF(#REF!&lt;&gt;"",#REF!,"")</f>
        <v>#REF!</v>
      </c>
      <c r="AG14" s="243" t="e">
        <f>IF(#REF!&lt;&gt;"",#REF!,"")</f>
        <v>#REF!</v>
      </c>
      <c r="AH14" s="243" t="e">
        <f>IF(#REF!&lt;&gt;"",#REF!,"")</f>
        <v>#REF!</v>
      </c>
      <c r="AI14" s="243" t="e">
        <f>IF(#REF!&lt;&gt;"",#REF!,"")</f>
        <v>#REF!</v>
      </c>
      <c r="AJ14" s="128" t="str">
        <f t="shared" si="2"/>
        <v/>
      </c>
      <c r="AK14" s="127" t="str">
        <f t="shared" si="3"/>
        <v/>
      </c>
      <c r="AL14" s="128" t="str">
        <f>IF(COUNT(E14:AI14)=0,"",INDEX(E2:AI14,1,MATCH(MAX(E14:AI14),E14:AI14,0)))</f>
        <v/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 t="str">
        <f>IF(ngay1!S16&lt;&gt;"",ngay1!S16,"")</f>
        <v>-</v>
      </c>
      <c r="F15" s="243" t="e">
        <f>IF(#REF!&lt;&gt;"",#REF!,"")</f>
        <v>#REF!</v>
      </c>
      <c r="G15" s="243" t="e">
        <f>IF(#REF!&lt;&gt;"",#REF!,"")</f>
        <v>#REF!</v>
      </c>
      <c r="H15" s="243" t="e">
        <f>IF(#REF!&lt;&gt;"",#REF!,"")</f>
        <v>#REF!</v>
      </c>
      <c r="I15" s="243" t="e">
        <f>IF(#REF!&lt;&gt;"",#REF!,"")</f>
        <v>#REF!</v>
      </c>
      <c r="J15" s="243" t="e">
        <f>IF(#REF!&lt;&gt;"",#REF!,"")</f>
        <v>#REF!</v>
      </c>
      <c r="K15" s="243" t="e">
        <f>IF(#REF!&lt;&gt;"",#REF!,"")</f>
        <v>#REF!</v>
      </c>
      <c r="L15" s="243" t="e">
        <f>IF(#REF!&lt;&gt;"",#REF!,"")</f>
        <v>#REF!</v>
      </c>
      <c r="M15" s="243" t="e">
        <f>IF(#REF!&lt;&gt;"",#REF!,"")</f>
        <v>#REF!</v>
      </c>
      <c r="N15" s="243" t="e">
        <f>IF(#REF!&lt;&gt;"",#REF!,"")</f>
        <v>#REF!</v>
      </c>
      <c r="O15" s="243" t="e">
        <f>IF(#REF!&lt;&gt;"",#REF!,"")</f>
        <v>#REF!</v>
      </c>
      <c r="P15" s="243" t="e">
        <f>IF(#REF!&lt;&gt;"",#REF!,"")</f>
        <v>#REF!</v>
      </c>
      <c r="Q15" s="243" t="e">
        <f>IF(#REF!&lt;&gt;"",#REF!,"")</f>
        <v>#REF!</v>
      </c>
      <c r="R15" s="243" t="e">
        <f>IF(#REF!&lt;&gt;"",#REF!,"")</f>
        <v>#REF!</v>
      </c>
      <c r="S15" s="243" t="e">
        <f>IF(#REF!&lt;&gt;"",#REF!,"")</f>
        <v>#REF!</v>
      </c>
      <c r="T15" s="243" t="e">
        <f>IF(#REF!&lt;&gt;"",#REF!,"")</f>
        <v>#REF!</v>
      </c>
      <c r="U15" s="243" t="e">
        <f>IF(#REF!&lt;&gt;"",#REF!,"")</f>
        <v>#REF!</v>
      </c>
      <c r="V15" s="243" t="e">
        <f>IF(#REF!&lt;&gt;"",#REF!,"")</f>
        <v>#REF!</v>
      </c>
      <c r="W15" s="243" t="e">
        <f>IF(#REF!&lt;&gt;"",#REF!,"")</f>
        <v>#REF!</v>
      </c>
      <c r="X15" s="243" t="e">
        <f>IF(#REF!&lt;&gt;"",#REF!,"")</f>
        <v>#REF!</v>
      </c>
      <c r="Y15" s="243" t="e">
        <f>IF(#REF!&lt;&gt;"",#REF!,"")</f>
        <v>#REF!</v>
      </c>
      <c r="Z15" s="243" t="e">
        <f>IF(#REF!&lt;&gt;"",#REF!,"")</f>
        <v>#REF!</v>
      </c>
      <c r="AA15" s="243" t="e">
        <f>IF(#REF!&lt;&gt;"",#REF!,"")</f>
        <v>#REF!</v>
      </c>
      <c r="AB15" s="243" t="e">
        <f>IF(#REF!&lt;&gt;"",#REF!,"")</f>
        <v>#REF!</v>
      </c>
      <c r="AC15" s="243" t="e">
        <f>IF(#REF!&lt;&gt;"",#REF!,"")</f>
        <v>#REF!</v>
      </c>
      <c r="AD15" s="243" t="e">
        <f>IF(#REF!&lt;&gt;"",#REF!,"")</f>
        <v>#REF!</v>
      </c>
      <c r="AE15" s="243" t="e">
        <f>IF(#REF!&lt;&gt;"",#REF!,"")</f>
        <v>#REF!</v>
      </c>
      <c r="AF15" s="243" t="e">
        <f>IF(#REF!&lt;&gt;"",#REF!,"")</f>
        <v>#REF!</v>
      </c>
      <c r="AG15" s="243" t="e">
        <f>IF(#REF!&lt;&gt;"",#REF!,"")</f>
        <v>#REF!</v>
      </c>
      <c r="AH15" s="243" t="e">
        <f>IF(#REF!&lt;&gt;"",#REF!,"")</f>
        <v>#REF!</v>
      </c>
      <c r="AI15" s="243" t="e">
        <f>IF(#REF!&lt;&gt;"",#REF!,"")</f>
        <v>#REF!</v>
      </c>
      <c r="AJ15" s="128" t="str">
        <f t="shared" si="2"/>
        <v/>
      </c>
      <c r="AK15" s="127" t="str">
        <f t="shared" si="3"/>
        <v/>
      </c>
      <c r="AL15" s="128" t="str">
        <f>IF(COUNT(E15:AI15)=0,"",INDEX(E2:AI15,1,MATCH(MAX(E15:AI15),E15:AI15,0)))</f>
        <v/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 t="str">
        <f>IF(ngay1!S17&lt;&gt;"",ngay1!S17,"")</f>
        <v>-</v>
      </c>
      <c r="F16" s="243" t="e">
        <f>IF(#REF!&lt;&gt;"",#REF!,"")</f>
        <v>#REF!</v>
      </c>
      <c r="G16" s="243" t="e">
        <f>IF(#REF!&lt;&gt;"",#REF!,"")</f>
        <v>#REF!</v>
      </c>
      <c r="H16" s="243" t="e">
        <f>IF(#REF!&lt;&gt;"",#REF!,"")</f>
        <v>#REF!</v>
      </c>
      <c r="I16" s="243" t="e">
        <f>IF(#REF!&lt;&gt;"",#REF!,"")</f>
        <v>#REF!</v>
      </c>
      <c r="J16" s="243" t="e">
        <f>IF(#REF!&lt;&gt;"",#REF!,"")</f>
        <v>#REF!</v>
      </c>
      <c r="K16" s="243" t="e">
        <f>IF(#REF!&lt;&gt;"",#REF!,"")</f>
        <v>#REF!</v>
      </c>
      <c r="L16" s="243" t="e">
        <f>IF(#REF!&lt;&gt;"",#REF!,"")</f>
        <v>#REF!</v>
      </c>
      <c r="M16" s="243" t="e">
        <f>IF(#REF!&lt;&gt;"",#REF!,"")</f>
        <v>#REF!</v>
      </c>
      <c r="N16" s="243" t="e">
        <f>IF(#REF!&lt;&gt;"",#REF!,"")</f>
        <v>#REF!</v>
      </c>
      <c r="O16" s="243" t="e">
        <f>IF(#REF!&lt;&gt;"",#REF!,"")</f>
        <v>#REF!</v>
      </c>
      <c r="P16" s="243" t="e">
        <f>IF(#REF!&lt;&gt;"",#REF!,"")</f>
        <v>#REF!</v>
      </c>
      <c r="Q16" s="243" t="e">
        <f>IF(#REF!&lt;&gt;"",#REF!,"")</f>
        <v>#REF!</v>
      </c>
      <c r="R16" s="243" t="e">
        <f>IF(#REF!&lt;&gt;"",#REF!,"")</f>
        <v>#REF!</v>
      </c>
      <c r="S16" s="243" t="e">
        <f>IF(#REF!&lt;&gt;"",#REF!,"")</f>
        <v>#REF!</v>
      </c>
      <c r="T16" s="243" t="e">
        <f>IF(#REF!&lt;&gt;"",#REF!,"")</f>
        <v>#REF!</v>
      </c>
      <c r="U16" s="243" t="e">
        <f>IF(#REF!&lt;&gt;"",#REF!,"")</f>
        <v>#REF!</v>
      </c>
      <c r="V16" s="243" t="e">
        <f>IF(#REF!&lt;&gt;"",#REF!,"")</f>
        <v>#REF!</v>
      </c>
      <c r="W16" s="243" t="e">
        <f>IF(#REF!&lt;&gt;"",#REF!,"")</f>
        <v>#REF!</v>
      </c>
      <c r="X16" s="243" t="e">
        <f>IF(#REF!&lt;&gt;"",#REF!,"")</f>
        <v>#REF!</v>
      </c>
      <c r="Y16" s="243" t="e">
        <f>IF(#REF!&lt;&gt;"",#REF!,"")</f>
        <v>#REF!</v>
      </c>
      <c r="Z16" s="243" t="e">
        <f>IF(#REF!&lt;&gt;"",#REF!,"")</f>
        <v>#REF!</v>
      </c>
      <c r="AA16" s="243" t="e">
        <f>IF(#REF!&lt;&gt;"",#REF!,"")</f>
        <v>#REF!</v>
      </c>
      <c r="AB16" s="243" t="e">
        <f>IF(#REF!&lt;&gt;"",#REF!,"")</f>
        <v>#REF!</v>
      </c>
      <c r="AC16" s="243" t="e">
        <f>IF(#REF!&lt;&gt;"",#REF!,"")</f>
        <v>#REF!</v>
      </c>
      <c r="AD16" s="243" t="e">
        <f>IF(#REF!&lt;&gt;"",#REF!,"")</f>
        <v>#REF!</v>
      </c>
      <c r="AE16" s="243" t="e">
        <f>IF(#REF!&lt;&gt;"",#REF!,"")</f>
        <v>#REF!</v>
      </c>
      <c r="AF16" s="243" t="e">
        <f>IF(#REF!&lt;&gt;"",#REF!,"")</f>
        <v>#REF!</v>
      </c>
      <c r="AG16" s="243" t="e">
        <f>IF(#REF!&lt;&gt;"",#REF!,"")</f>
        <v>#REF!</v>
      </c>
      <c r="AH16" s="243" t="e">
        <f>IF(#REF!&lt;&gt;"",#REF!,"")</f>
        <v>#REF!</v>
      </c>
      <c r="AI16" s="243" t="e">
        <f>IF(#REF!&lt;&gt;"",#REF!,"")</f>
        <v>#REF!</v>
      </c>
      <c r="AJ16" s="128" t="str">
        <f t="shared" si="2"/>
        <v/>
      </c>
      <c r="AK16" s="127" t="str">
        <f t="shared" si="3"/>
        <v/>
      </c>
      <c r="AL16" s="128" t="str">
        <f>IF(COUNT(E16:AI16)=0,"",INDEX(E2:AI16,1,MATCH(MAX(E16:AI16),E16:AI16,0)))</f>
        <v/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 t="str">
        <f>IF(ngay1!S18&lt;&gt;"",ngay1!S18,"")</f>
        <v>-</v>
      </c>
      <c r="F17" s="243" t="e">
        <f>IF(#REF!&lt;&gt;"",#REF!,"")</f>
        <v>#REF!</v>
      </c>
      <c r="G17" s="243" t="e">
        <f>IF(#REF!&lt;&gt;"",#REF!,"")</f>
        <v>#REF!</v>
      </c>
      <c r="H17" s="243" t="e">
        <f>IF(#REF!&lt;&gt;"",#REF!,"")</f>
        <v>#REF!</v>
      </c>
      <c r="I17" s="243" t="e">
        <f>IF(#REF!&lt;&gt;"",#REF!,"")</f>
        <v>#REF!</v>
      </c>
      <c r="J17" s="243" t="e">
        <f>IF(#REF!&lt;&gt;"",#REF!,"")</f>
        <v>#REF!</v>
      </c>
      <c r="K17" s="243" t="e">
        <f>IF(#REF!&lt;&gt;"",#REF!,"")</f>
        <v>#REF!</v>
      </c>
      <c r="L17" s="243" t="e">
        <f>IF(#REF!&lt;&gt;"",#REF!,"")</f>
        <v>#REF!</v>
      </c>
      <c r="M17" s="243" t="e">
        <f>IF(#REF!&lt;&gt;"",#REF!,"")</f>
        <v>#REF!</v>
      </c>
      <c r="N17" s="243" t="e">
        <f>IF(#REF!&lt;&gt;"",#REF!,"")</f>
        <v>#REF!</v>
      </c>
      <c r="O17" s="243" t="e">
        <f>IF(#REF!&lt;&gt;"",#REF!,"")</f>
        <v>#REF!</v>
      </c>
      <c r="P17" s="243" t="e">
        <f>IF(#REF!&lt;&gt;"",#REF!,"")</f>
        <v>#REF!</v>
      </c>
      <c r="Q17" s="243" t="e">
        <f>IF(#REF!&lt;&gt;"",#REF!,"")</f>
        <v>#REF!</v>
      </c>
      <c r="R17" s="243" t="e">
        <f>IF(#REF!&lt;&gt;"",#REF!,"")</f>
        <v>#REF!</v>
      </c>
      <c r="S17" s="243" t="e">
        <f>IF(#REF!&lt;&gt;"",#REF!,"")</f>
        <v>#REF!</v>
      </c>
      <c r="T17" s="243" t="e">
        <f>IF(#REF!&lt;&gt;"",#REF!,"")</f>
        <v>#REF!</v>
      </c>
      <c r="U17" s="243" t="e">
        <f>IF(#REF!&lt;&gt;"",#REF!,"")</f>
        <v>#REF!</v>
      </c>
      <c r="V17" s="243" t="e">
        <f>IF(#REF!&lt;&gt;"",#REF!,"")</f>
        <v>#REF!</v>
      </c>
      <c r="W17" s="243" t="e">
        <f>IF(#REF!&lt;&gt;"",#REF!,"")</f>
        <v>#REF!</v>
      </c>
      <c r="X17" s="243" t="e">
        <f>IF(#REF!&lt;&gt;"",#REF!,"")</f>
        <v>#REF!</v>
      </c>
      <c r="Y17" s="243" t="e">
        <f>IF(#REF!&lt;&gt;"",#REF!,"")</f>
        <v>#REF!</v>
      </c>
      <c r="Z17" s="243" t="e">
        <f>IF(#REF!&lt;&gt;"",#REF!,"")</f>
        <v>#REF!</v>
      </c>
      <c r="AA17" s="243" t="e">
        <f>IF(#REF!&lt;&gt;"",#REF!,"")</f>
        <v>#REF!</v>
      </c>
      <c r="AB17" s="243" t="e">
        <f>IF(#REF!&lt;&gt;"",#REF!,"")</f>
        <v>#REF!</v>
      </c>
      <c r="AC17" s="243" t="e">
        <f>IF(#REF!&lt;&gt;"",#REF!,"")</f>
        <v>#REF!</v>
      </c>
      <c r="AD17" s="243" t="e">
        <f>IF(#REF!&lt;&gt;"",#REF!,"")</f>
        <v>#REF!</v>
      </c>
      <c r="AE17" s="243" t="e">
        <f>IF(#REF!&lt;&gt;"",#REF!,"")</f>
        <v>#REF!</v>
      </c>
      <c r="AF17" s="243" t="e">
        <f>IF(#REF!&lt;&gt;"",#REF!,"")</f>
        <v>#REF!</v>
      </c>
      <c r="AG17" s="243" t="e">
        <f>IF(#REF!&lt;&gt;"",#REF!,"")</f>
        <v>#REF!</v>
      </c>
      <c r="AH17" s="243" t="e">
        <f>IF(#REF!&lt;&gt;"",#REF!,"")</f>
        <v>#REF!</v>
      </c>
      <c r="AI17" s="243" t="e">
        <f>IF(#REF!&lt;&gt;"",#REF!,"")</f>
        <v>#REF!</v>
      </c>
      <c r="AJ17" s="128" t="str">
        <f t="shared" si="2"/>
        <v/>
      </c>
      <c r="AK17" s="127" t="str">
        <f t="shared" si="3"/>
        <v/>
      </c>
      <c r="AL17" s="128" t="str">
        <f>IF(COUNT(E17:AI17)=0,"",INDEX(E2:AI17,1,MATCH(MAX(E17:AI17),E17:AI17,0)))</f>
        <v/>
      </c>
      <c r="AM17" s="127"/>
      <c r="AN17" s="129"/>
    </row>
    <row r="18" spans="1:40">
      <c r="A18" s="28">
        <v>16</v>
      </c>
      <c r="B18" s="509"/>
      <c r="C18" s="40" t="s">
        <v>156</v>
      </c>
      <c r="D18" s="46" t="s">
        <v>103</v>
      </c>
      <c r="E18" s="228" t="str">
        <f>IF(ngay1!S19&lt;&gt;"",ngay1!S19,"")</f>
        <v>-</v>
      </c>
      <c r="F18" s="229" t="e">
        <f>IF(#REF!&lt;&gt;"",#REF!,"")</f>
        <v>#REF!</v>
      </c>
      <c r="G18" s="229" t="e">
        <f>IF(#REF!&lt;&gt;"",#REF!,"")</f>
        <v>#REF!</v>
      </c>
      <c r="H18" s="229" t="e">
        <f>IF(#REF!&lt;&gt;"",#REF!,"")</f>
        <v>#REF!</v>
      </c>
      <c r="I18" s="229" t="e">
        <f>IF(#REF!&lt;&gt;"",#REF!,"")</f>
        <v>#REF!</v>
      </c>
      <c r="J18" s="229" t="e">
        <f>IF(#REF!&lt;&gt;"",#REF!,"")</f>
        <v>#REF!</v>
      </c>
      <c r="K18" s="229" t="e">
        <f>IF(#REF!&lt;&gt;"",#REF!,"")</f>
        <v>#REF!</v>
      </c>
      <c r="L18" s="229" t="e">
        <f>IF(#REF!&lt;&gt;"",#REF!,"")</f>
        <v>#REF!</v>
      </c>
      <c r="M18" s="229" t="e">
        <f>IF(#REF!&lt;&gt;"",#REF!,"")</f>
        <v>#REF!</v>
      </c>
      <c r="N18" s="229" t="e">
        <f>IF(#REF!&lt;&gt;"",#REF!,"")</f>
        <v>#REF!</v>
      </c>
      <c r="O18" s="229" t="e">
        <f>IF(#REF!&lt;&gt;"",#REF!,"")</f>
        <v>#REF!</v>
      </c>
      <c r="P18" s="229" t="e">
        <f>IF(#REF!&lt;&gt;"",#REF!,"")</f>
        <v>#REF!</v>
      </c>
      <c r="Q18" s="229" t="e">
        <f>IF(#REF!&lt;&gt;"",#REF!,"")</f>
        <v>#REF!</v>
      </c>
      <c r="R18" s="229" t="e">
        <f>IF(#REF!&lt;&gt;"",#REF!,"")</f>
        <v>#REF!</v>
      </c>
      <c r="S18" s="229" t="e">
        <f>IF(#REF!&lt;&gt;"",#REF!,"")</f>
        <v>#REF!</v>
      </c>
      <c r="T18" s="229" t="e">
        <f>IF(#REF!&lt;&gt;"",#REF!,"")</f>
        <v>#REF!</v>
      </c>
      <c r="U18" s="229" t="e">
        <f>IF(#REF!&lt;&gt;"",#REF!,"")</f>
        <v>#REF!</v>
      </c>
      <c r="V18" s="229" t="e">
        <f>IF(#REF!&lt;&gt;"",#REF!,"")</f>
        <v>#REF!</v>
      </c>
      <c r="W18" s="229" t="e">
        <f>IF(#REF!&lt;&gt;"",#REF!,"")</f>
        <v>#REF!</v>
      </c>
      <c r="X18" s="229" t="e">
        <f>IF(#REF!&lt;&gt;"",#REF!,"")</f>
        <v>#REF!</v>
      </c>
      <c r="Y18" s="229" t="e">
        <f>IF(#REF!&lt;&gt;"",#REF!,"")</f>
        <v>#REF!</v>
      </c>
      <c r="Z18" s="229" t="e">
        <f>IF(#REF!&lt;&gt;"",#REF!,"")</f>
        <v>#REF!</v>
      </c>
      <c r="AA18" s="229" t="e">
        <f>IF(#REF!&lt;&gt;"",#REF!,"")</f>
        <v>#REF!</v>
      </c>
      <c r="AB18" s="229" t="e">
        <f>IF(#REF!&lt;&gt;"",#REF!,"")</f>
        <v>#REF!</v>
      </c>
      <c r="AC18" s="229" t="e">
        <f>IF(#REF!&lt;&gt;"",#REF!,"")</f>
        <v>#REF!</v>
      </c>
      <c r="AD18" s="229" t="e">
        <f>IF(#REF!&lt;&gt;"",#REF!,"")</f>
        <v>#REF!</v>
      </c>
      <c r="AE18" s="229" t="e">
        <f>IF(#REF!&lt;&gt;"",#REF!,"")</f>
        <v>#REF!</v>
      </c>
      <c r="AF18" s="229" t="e">
        <f>IF(#REF!&lt;&gt;"",#REF!,"")</f>
        <v>#REF!</v>
      </c>
      <c r="AG18" s="229" t="e">
        <f>IF(#REF!&lt;&gt;"",#REF!,"")</f>
        <v>#REF!</v>
      </c>
      <c r="AH18" s="229" t="e">
        <f>IF(#REF!&lt;&gt;"",#REF!,"")</f>
        <v>#REF!</v>
      </c>
      <c r="AI18" s="229" t="e">
        <f>IF(#REF!&lt;&gt;"",#REF!,"")</f>
        <v>#REF!</v>
      </c>
      <c r="AJ18" s="230" t="str">
        <f t="shared" si="2"/>
        <v/>
      </c>
      <c r="AK18" s="231" t="str">
        <f t="shared" si="3"/>
        <v/>
      </c>
      <c r="AL18" s="230" t="str">
        <f>IF(COUNT(E18:AI18)=0,"",INDEX(E2:AI18,1,MATCH(MAX(E18:AI18),E18:AI18,0)))</f>
        <v/>
      </c>
      <c r="AM18" s="231"/>
      <c r="AN18" s="232"/>
    </row>
    <row r="19" spans="1:40">
      <c r="A19" s="39">
        <v>17</v>
      </c>
      <c r="B19" s="510"/>
      <c r="C19" s="32" t="s">
        <v>91</v>
      </c>
      <c r="D19" s="44" t="s">
        <v>118</v>
      </c>
      <c r="E19" s="214" t="str">
        <f>IF(ngay1!S20&lt;&gt;"",ngay1!S20,"")</f>
        <v>-</v>
      </c>
      <c r="F19" s="215" t="e">
        <f>IF(#REF!&lt;&gt;"",#REF!,"")</f>
        <v>#REF!</v>
      </c>
      <c r="G19" s="215" t="e">
        <f>IF(#REF!&lt;&gt;"",#REF!,"")</f>
        <v>#REF!</v>
      </c>
      <c r="H19" s="215" t="e">
        <f>IF(#REF!&lt;&gt;"",#REF!,"")</f>
        <v>#REF!</v>
      </c>
      <c r="I19" s="215" t="e">
        <f>IF(#REF!&lt;&gt;"",#REF!,"")</f>
        <v>#REF!</v>
      </c>
      <c r="J19" s="215" t="e">
        <f>IF(#REF!&lt;&gt;"",#REF!,"")</f>
        <v>#REF!</v>
      </c>
      <c r="K19" s="215" t="e">
        <f>IF(#REF!&lt;&gt;"",#REF!,"")</f>
        <v>#REF!</v>
      </c>
      <c r="L19" s="215" t="e">
        <f>IF(#REF!&lt;&gt;"",#REF!,"")</f>
        <v>#REF!</v>
      </c>
      <c r="M19" s="215" t="e">
        <f>IF(#REF!&lt;&gt;"",#REF!,"")</f>
        <v>#REF!</v>
      </c>
      <c r="N19" s="215" t="e">
        <f>IF(#REF!&lt;&gt;"",#REF!,"")</f>
        <v>#REF!</v>
      </c>
      <c r="O19" s="215" t="e">
        <f>IF(#REF!&lt;&gt;"",#REF!,"")</f>
        <v>#REF!</v>
      </c>
      <c r="P19" s="215" t="e">
        <f>IF(#REF!&lt;&gt;"",#REF!,"")</f>
        <v>#REF!</v>
      </c>
      <c r="Q19" s="215" t="e">
        <f>IF(#REF!&lt;&gt;"",#REF!,"")</f>
        <v>#REF!</v>
      </c>
      <c r="R19" s="215" t="e">
        <f>IF(#REF!&lt;&gt;"",#REF!,"")</f>
        <v>#REF!</v>
      </c>
      <c r="S19" s="215" t="e">
        <f>IF(#REF!&lt;&gt;"",#REF!,"")</f>
        <v>#REF!</v>
      </c>
      <c r="T19" s="215" t="e">
        <f>IF(#REF!&lt;&gt;"",#REF!,"")</f>
        <v>#REF!</v>
      </c>
      <c r="U19" s="215" t="e">
        <f>IF(#REF!&lt;&gt;"",#REF!,"")</f>
        <v>#REF!</v>
      </c>
      <c r="V19" s="215" t="e">
        <f>IF(#REF!&lt;&gt;"",#REF!,"")</f>
        <v>#REF!</v>
      </c>
      <c r="W19" s="215" t="e">
        <f>IF(#REF!&lt;&gt;"",#REF!,"")</f>
        <v>#REF!</v>
      </c>
      <c r="X19" s="215" t="e">
        <f>IF(#REF!&lt;&gt;"",#REF!,"")</f>
        <v>#REF!</v>
      </c>
      <c r="Y19" s="215" t="e">
        <f>IF(#REF!&lt;&gt;"",#REF!,"")</f>
        <v>#REF!</v>
      </c>
      <c r="Z19" s="215" t="e">
        <f>IF(#REF!&lt;&gt;"",#REF!,"")</f>
        <v>#REF!</v>
      </c>
      <c r="AA19" s="215" t="e">
        <f>IF(#REF!&lt;&gt;"",#REF!,"")</f>
        <v>#REF!</v>
      </c>
      <c r="AB19" s="215" t="e">
        <f>IF(#REF!&lt;&gt;"",#REF!,"")</f>
        <v>#REF!</v>
      </c>
      <c r="AC19" s="215" t="e">
        <f>IF(#REF!&lt;&gt;"",#REF!,"")</f>
        <v>#REF!</v>
      </c>
      <c r="AD19" s="215" t="e">
        <f>IF(#REF!&lt;&gt;"",#REF!,"")</f>
        <v>#REF!</v>
      </c>
      <c r="AE19" s="215" t="e">
        <f>IF(#REF!&lt;&gt;"",#REF!,"")</f>
        <v>#REF!</v>
      </c>
      <c r="AF19" s="215" t="e">
        <f>IF(#REF!&lt;&gt;"",#REF!,"")</f>
        <v>#REF!</v>
      </c>
      <c r="AG19" s="215" t="e">
        <f>IF(#REF!&lt;&gt;"",#REF!,"")</f>
        <v>#REF!</v>
      </c>
      <c r="AH19" s="215" t="e">
        <f>IF(#REF!&lt;&gt;"",#REF!,"")</f>
        <v>#REF!</v>
      </c>
      <c r="AI19" s="215" t="e">
        <f>IF(#REF!&lt;&gt;"",#REF!,"")</f>
        <v>#REF!</v>
      </c>
      <c r="AJ19" s="216" t="str">
        <f t="shared" si="2"/>
        <v/>
      </c>
      <c r="AK19" s="217" t="str">
        <f t="shared" si="3"/>
        <v/>
      </c>
      <c r="AL19" s="216" t="str">
        <f>IF(COUNT(E19:AI19)=0,"",INDEX(E2:AI19,1,MATCH(MAX(E19:AI19),E19:AI19,0)))</f>
        <v/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 t="str">
        <f>IF(ngay1!S21&lt;&gt;"",ngay1!S21,"")</f>
        <v>-</v>
      </c>
      <c r="F20" s="243" t="e">
        <f>IF(#REF!&lt;&gt;"",#REF!,"")</f>
        <v>#REF!</v>
      </c>
      <c r="G20" s="243" t="e">
        <f>IF(#REF!&lt;&gt;"",#REF!,"")</f>
        <v>#REF!</v>
      </c>
      <c r="H20" s="243" t="e">
        <f>IF(#REF!&lt;&gt;"",#REF!,"")</f>
        <v>#REF!</v>
      </c>
      <c r="I20" s="243" t="e">
        <f>IF(#REF!&lt;&gt;"",#REF!,"")</f>
        <v>#REF!</v>
      </c>
      <c r="J20" s="243" t="e">
        <f>IF(#REF!&lt;&gt;"",#REF!,"")</f>
        <v>#REF!</v>
      </c>
      <c r="K20" s="243" t="e">
        <f>IF(#REF!&lt;&gt;"",#REF!,"")</f>
        <v>#REF!</v>
      </c>
      <c r="L20" s="243" t="e">
        <f>IF(#REF!&lt;&gt;"",#REF!,"")</f>
        <v>#REF!</v>
      </c>
      <c r="M20" s="243" t="e">
        <f>IF(#REF!&lt;&gt;"",#REF!,"")</f>
        <v>#REF!</v>
      </c>
      <c r="N20" s="243" t="e">
        <f>IF(#REF!&lt;&gt;"",#REF!,"")</f>
        <v>#REF!</v>
      </c>
      <c r="O20" s="243" t="e">
        <f>IF(#REF!&lt;&gt;"",#REF!,"")</f>
        <v>#REF!</v>
      </c>
      <c r="P20" s="243" t="e">
        <f>IF(#REF!&lt;&gt;"",#REF!,"")</f>
        <v>#REF!</v>
      </c>
      <c r="Q20" s="243" t="e">
        <f>IF(#REF!&lt;&gt;"",#REF!,"")</f>
        <v>#REF!</v>
      </c>
      <c r="R20" s="243" t="e">
        <f>IF(#REF!&lt;&gt;"",#REF!,"")</f>
        <v>#REF!</v>
      </c>
      <c r="S20" s="243" t="e">
        <f>IF(#REF!&lt;&gt;"",#REF!,"")</f>
        <v>#REF!</v>
      </c>
      <c r="T20" s="243" t="e">
        <f>IF(#REF!&lt;&gt;"",#REF!,"")</f>
        <v>#REF!</v>
      </c>
      <c r="U20" s="243" t="e">
        <f>IF(#REF!&lt;&gt;"",#REF!,"")</f>
        <v>#REF!</v>
      </c>
      <c r="V20" s="243" t="e">
        <f>IF(#REF!&lt;&gt;"",#REF!,"")</f>
        <v>#REF!</v>
      </c>
      <c r="W20" s="243" t="e">
        <f>IF(#REF!&lt;&gt;"",#REF!,"")</f>
        <v>#REF!</v>
      </c>
      <c r="X20" s="243" t="e">
        <f>IF(#REF!&lt;&gt;"",#REF!,"")</f>
        <v>#REF!</v>
      </c>
      <c r="Y20" s="243" t="e">
        <f>IF(#REF!&lt;&gt;"",#REF!,"")</f>
        <v>#REF!</v>
      </c>
      <c r="Z20" s="243" t="e">
        <f>IF(#REF!&lt;&gt;"",#REF!,"")</f>
        <v>#REF!</v>
      </c>
      <c r="AA20" s="243" t="e">
        <f>IF(#REF!&lt;&gt;"",#REF!,"")</f>
        <v>#REF!</v>
      </c>
      <c r="AB20" s="243" t="e">
        <f>IF(#REF!&lt;&gt;"",#REF!,"")</f>
        <v>#REF!</v>
      </c>
      <c r="AC20" s="243" t="e">
        <f>IF(#REF!&lt;&gt;"",#REF!,"")</f>
        <v>#REF!</v>
      </c>
      <c r="AD20" s="243" t="e">
        <f>IF(#REF!&lt;&gt;"",#REF!,"")</f>
        <v>#REF!</v>
      </c>
      <c r="AE20" s="243" t="e">
        <f>IF(#REF!&lt;&gt;"",#REF!,"")</f>
        <v>#REF!</v>
      </c>
      <c r="AF20" s="243" t="e">
        <f>IF(#REF!&lt;&gt;"",#REF!,"")</f>
        <v>#REF!</v>
      </c>
      <c r="AG20" s="243" t="e">
        <f>IF(#REF!&lt;&gt;"",#REF!,"")</f>
        <v>#REF!</v>
      </c>
      <c r="AH20" s="243" t="e">
        <f>IF(#REF!&lt;&gt;"",#REF!,"")</f>
        <v>#REF!</v>
      </c>
      <c r="AI20" s="243" t="e">
        <f>IF(#REF!&lt;&gt;"",#REF!,"")</f>
        <v>#REF!</v>
      </c>
      <c r="AJ20" s="128" t="str">
        <f t="shared" si="2"/>
        <v/>
      </c>
      <c r="AK20" s="127" t="str">
        <f t="shared" si="3"/>
        <v/>
      </c>
      <c r="AL20" s="128" t="str">
        <f>IF(COUNT(E20:AI20)=0,"",INDEX(E2:AI20,1,MATCH(MAX(E20:AI20),E20:AI20,0)))</f>
        <v/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 t="str">
        <f>IF(ngay1!S22&lt;&gt;"",ngay1!S22,"")</f>
        <v>-</v>
      </c>
      <c r="F21" s="243" t="e">
        <f>IF(#REF!&lt;&gt;"",#REF!,"")</f>
        <v>#REF!</v>
      </c>
      <c r="G21" s="243" t="e">
        <f>IF(#REF!&lt;&gt;"",#REF!,"")</f>
        <v>#REF!</v>
      </c>
      <c r="H21" s="243" t="e">
        <f>IF(#REF!&lt;&gt;"",#REF!,"")</f>
        <v>#REF!</v>
      </c>
      <c r="I21" s="243" t="e">
        <f>IF(#REF!&lt;&gt;"",#REF!,"")</f>
        <v>#REF!</v>
      </c>
      <c r="J21" s="243" t="e">
        <f>IF(#REF!&lt;&gt;"",#REF!,"")</f>
        <v>#REF!</v>
      </c>
      <c r="K21" s="243" t="e">
        <f>IF(#REF!&lt;&gt;"",#REF!,"")</f>
        <v>#REF!</v>
      </c>
      <c r="L21" s="243" t="e">
        <f>IF(#REF!&lt;&gt;"",#REF!,"")</f>
        <v>#REF!</v>
      </c>
      <c r="M21" s="243" t="e">
        <f>IF(#REF!&lt;&gt;"",#REF!,"")</f>
        <v>#REF!</v>
      </c>
      <c r="N21" s="243" t="e">
        <f>IF(#REF!&lt;&gt;"",#REF!,"")</f>
        <v>#REF!</v>
      </c>
      <c r="O21" s="243" t="e">
        <f>IF(#REF!&lt;&gt;"",#REF!,"")</f>
        <v>#REF!</v>
      </c>
      <c r="P21" s="243" t="e">
        <f>IF(#REF!&lt;&gt;"",#REF!,"")</f>
        <v>#REF!</v>
      </c>
      <c r="Q21" s="243" t="e">
        <f>IF(#REF!&lt;&gt;"",#REF!,"")</f>
        <v>#REF!</v>
      </c>
      <c r="R21" s="243" t="e">
        <f>IF(#REF!&lt;&gt;"",#REF!,"")</f>
        <v>#REF!</v>
      </c>
      <c r="S21" s="243" t="e">
        <f>IF(#REF!&lt;&gt;"",#REF!,"")</f>
        <v>#REF!</v>
      </c>
      <c r="T21" s="243" t="e">
        <f>IF(#REF!&lt;&gt;"",#REF!,"")</f>
        <v>#REF!</v>
      </c>
      <c r="U21" s="243" t="e">
        <f>IF(#REF!&lt;&gt;"",#REF!,"")</f>
        <v>#REF!</v>
      </c>
      <c r="V21" s="243" t="e">
        <f>IF(#REF!&lt;&gt;"",#REF!,"")</f>
        <v>#REF!</v>
      </c>
      <c r="W21" s="243" t="e">
        <f>IF(#REF!&lt;&gt;"",#REF!,"")</f>
        <v>#REF!</v>
      </c>
      <c r="X21" s="243" t="e">
        <f>IF(#REF!&lt;&gt;"",#REF!,"")</f>
        <v>#REF!</v>
      </c>
      <c r="Y21" s="243" t="e">
        <f>IF(#REF!&lt;&gt;"",#REF!,"")</f>
        <v>#REF!</v>
      </c>
      <c r="Z21" s="243" t="e">
        <f>IF(#REF!&lt;&gt;"",#REF!,"")</f>
        <v>#REF!</v>
      </c>
      <c r="AA21" s="243" t="e">
        <f>IF(#REF!&lt;&gt;"",#REF!,"")</f>
        <v>#REF!</v>
      </c>
      <c r="AB21" s="243" t="e">
        <f>IF(#REF!&lt;&gt;"",#REF!,"")</f>
        <v>#REF!</v>
      </c>
      <c r="AC21" s="243" t="e">
        <f>IF(#REF!&lt;&gt;"",#REF!,"")</f>
        <v>#REF!</v>
      </c>
      <c r="AD21" s="243" t="e">
        <f>IF(#REF!&lt;&gt;"",#REF!,"")</f>
        <v>#REF!</v>
      </c>
      <c r="AE21" s="243" t="e">
        <f>IF(#REF!&lt;&gt;"",#REF!,"")</f>
        <v>#REF!</v>
      </c>
      <c r="AF21" s="243" t="e">
        <f>IF(#REF!&lt;&gt;"",#REF!,"")</f>
        <v>#REF!</v>
      </c>
      <c r="AG21" s="243" t="e">
        <f>IF(#REF!&lt;&gt;"",#REF!,"")</f>
        <v>#REF!</v>
      </c>
      <c r="AH21" s="243" t="e">
        <f>IF(#REF!&lt;&gt;"",#REF!,"")</f>
        <v>#REF!</v>
      </c>
      <c r="AI21" s="243" t="e">
        <f>IF(#REF!&lt;&gt;"",#REF!,"")</f>
        <v>#REF!</v>
      </c>
      <c r="AJ21" s="128" t="str">
        <f t="shared" si="2"/>
        <v/>
      </c>
      <c r="AK21" s="127" t="str">
        <f t="shared" si="3"/>
        <v/>
      </c>
      <c r="AL21" s="128" t="str">
        <f>IF(COUNT(E21:AI21)=0,"",INDEX(E2:AI21,1,MATCH(MAX(E21:AI21),E21:AI21,0)))</f>
        <v/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 t="str">
        <f>IF(ngay1!S23&lt;&gt;"",ngay1!S23,"")</f>
        <v>-</v>
      </c>
      <c r="F22" s="243" t="e">
        <f>IF(#REF!&lt;&gt;"",#REF!,"")</f>
        <v>#REF!</v>
      </c>
      <c r="G22" s="243" t="e">
        <f>IF(#REF!&lt;&gt;"",#REF!,"")</f>
        <v>#REF!</v>
      </c>
      <c r="H22" s="243" t="e">
        <f>IF(#REF!&lt;&gt;"",#REF!,"")</f>
        <v>#REF!</v>
      </c>
      <c r="I22" s="243" t="e">
        <f>IF(#REF!&lt;&gt;"",#REF!,"")</f>
        <v>#REF!</v>
      </c>
      <c r="J22" s="243" t="e">
        <f>IF(#REF!&lt;&gt;"",#REF!,"")</f>
        <v>#REF!</v>
      </c>
      <c r="K22" s="243" t="e">
        <f>IF(#REF!&lt;&gt;"",#REF!,"")</f>
        <v>#REF!</v>
      </c>
      <c r="L22" s="243" t="e">
        <f>IF(#REF!&lt;&gt;"",#REF!,"")</f>
        <v>#REF!</v>
      </c>
      <c r="M22" s="243" t="e">
        <f>IF(#REF!&lt;&gt;"",#REF!,"")</f>
        <v>#REF!</v>
      </c>
      <c r="N22" s="243" t="e">
        <f>IF(#REF!&lt;&gt;"",#REF!,"")</f>
        <v>#REF!</v>
      </c>
      <c r="O22" s="243" t="e">
        <f>IF(#REF!&lt;&gt;"",#REF!,"")</f>
        <v>#REF!</v>
      </c>
      <c r="P22" s="243" t="e">
        <f>IF(#REF!&lt;&gt;"",#REF!,"")</f>
        <v>#REF!</v>
      </c>
      <c r="Q22" s="243" t="e">
        <f>IF(#REF!&lt;&gt;"",#REF!,"")</f>
        <v>#REF!</v>
      </c>
      <c r="R22" s="243" t="e">
        <f>IF(#REF!&lt;&gt;"",#REF!,"")</f>
        <v>#REF!</v>
      </c>
      <c r="S22" s="243" t="e">
        <f>IF(#REF!&lt;&gt;"",#REF!,"")</f>
        <v>#REF!</v>
      </c>
      <c r="T22" s="243" t="e">
        <f>IF(#REF!&lt;&gt;"",#REF!,"")</f>
        <v>#REF!</v>
      </c>
      <c r="U22" s="243" t="e">
        <f>IF(#REF!&lt;&gt;"",#REF!,"")</f>
        <v>#REF!</v>
      </c>
      <c r="V22" s="243" t="e">
        <f>IF(#REF!&lt;&gt;"",#REF!,"")</f>
        <v>#REF!</v>
      </c>
      <c r="W22" s="243" t="e">
        <f>IF(#REF!&lt;&gt;"",#REF!,"")</f>
        <v>#REF!</v>
      </c>
      <c r="X22" s="243" t="e">
        <f>IF(#REF!&lt;&gt;"",#REF!,"")</f>
        <v>#REF!</v>
      </c>
      <c r="Y22" s="243" t="e">
        <f>IF(#REF!&lt;&gt;"",#REF!,"")</f>
        <v>#REF!</v>
      </c>
      <c r="Z22" s="243" t="e">
        <f>IF(#REF!&lt;&gt;"",#REF!,"")</f>
        <v>#REF!</v>
      </c>
      <c r="AA22" s="243" t="e">
        <f>IF(#REF!&lt;&gt;"",#REF!,"")</f>
        <v>#REF!</v>
      </c>
      <c r="AB22" s="243" t="e">
        <f>IF(#REF!&lt;&gt;"",#REF!,"")</f>
        <v>#REF!</v>
      </c>
      <c r="AC22" s="243" t="e">
        <f>IF(#REF!&lt;&gt;"",#REF!,"")</f>
        <v>#REF!</v>
      </c>
      <c r="AD22" s="243" t="e">
        <f>IF(#REF!&lt;&gt;"",#REF!,"")</f>
        <v>#REF!</v>
      </c>
      <c r="AE22" s="243" t="e">
        <f>IF(#REF!&lt;&gt;"",#REF!,"")</f>
        <v>#REF!</v>
      </c>
      <c r="AF22" s="243" t="e">
        <f>IF(#REF!&lt;&gt;"",#REF!,"")</f>
        <v>#REF!</v>
      </c>
      <c r="AG22" s="243" t="e">
        <f>IF(#REF!&lt;&gt;"",#REF!,"")</f>
        <v>#REF!</v>
      </c>
      <c r="AH22" s="243" t="e">
        <f>IF(#REF!&lt;&gt;"",#REF!,"")</f>
        <v>#REF!</v>
      </c>
      <c r="AI22" s="243" t="e">
        <f>IF(#REF!&lt;&gt;"",#REF!,"")</f>
        <v>#REF!</v>
      </c>
      <c r="AJ22" s="128" t="str">
        <f t="shared" si="2"/>
        <v/>
      </c>
      <c r="AK22" s="127" t="str">
        <f t="shared" si="3"/>
        <v/>
      </c>
      <c r="AL22" s="128" t="str">
        <f>IF(COUNT(E22:AI22)=0,"",INDEX(E2:AI22,1,MATCH(MAX(E22:AI22),E22:AI22,0)))</f>
        <v/>
      </c>
      <c r="AM22" s="127"/>
      <c r="AN22" s="129"/>
    </row>
    <row r="23" spans="1:40">
      <c r="A23" s="39">
        <v>21</v>
      </c>
      <c r="B23" s="509"/>
      <c r="C23" s="226" t="s">
        <v>191</v>
      </c>
      <c r="D23" s="42" t="s">
        <v>203</v>
      </c>
      <c r="E23" s="242" t="str">
        <f>IF(ngay1!S24&lt;&gt;"",ngay1!S24,"")</f>
        <v>-</v>
      </c>
      <c r="F23" s="243" t="e">
        <f>IF(#REF!&lt;&gt;"",#REF!,"")</f>
        <v>#REF!</v>
      </c>
      <c r="G23" s="243" t="e">
        <f>IF(#REF!&lt;&gt;"",#REF!,"")</f>
        <v>#REF!</v>
      </c>
      <c r="H23" s="243" t="e">
        <f>IF(#REF!&lt;&gt;"",#REF!,"")</f>
        <v>#REF!</v>
      </c>
      <c r="I23" s="243" t="e">
        <f>IF(#REF!&lt;&gt;"",#REF!,"")</f>
        <v>#REF!</v>
      </c>
      <c r="J23" s="243" t="e">
        <f>IF(#REF!&lt;&gt;"",#REF!,"")</f>
        <v>#REF!</v>
      </c>
      <c r="K23" s="243" t="e">
        <f>IF(#REF!&lt;&gt;"",#REF!,"")</f>
        <v>#REF!</v>
      </c>
      <c r="L23" s="243" t="e">
        <f>IF(#REF!&lt;&gt;"",#REF!,"")</f>
        <v>#REF!</v>
      </c>
      <c r="M23" s="243" t="e">
        <f>IF(#REF!&lt;&gt;"",#REF!,"")</f>
        <v>#REF!</v>
      </c>
      <c r="N23" s="243" t="e">
        <f>IF(#REF!&lt;&gt;"",#REF!,"")</f>
        <v>#REF!</v>
      </c>
      <c r="O23" s="243" t="e">
        <f>IF(#REF!&lt;&gt;"",#REF!,"")</f>
        <v>#REF!</v>
      </c>
      <c r="P23" s="243" t="e">
        <f>IF(#REF!&lt;&gt;"",#REF!,"")</f>
        <v>#REF!</v>
      </c>
      <c r="Q23" s="243" t="e">
        <f>IF(#REF!&lt;&gt;"",#REF!,"")</f>
        <v>#REF!</v>
      </c>
      <c r="R23" s="243" t="e">
        <f>IF(#REF!&lt;&gt;"",#REF!,"")</f>
        <v>#REF!</v>
      </c>
      <c r="S23" s="243" t="e">
        <f>IF(#REF!&lt;&gt;"",#REF!,"")</f>
        <v>#REF!</v>
      </c>
      <c r="T23" s="243" t="e">
        <f>IF(#REF!&lt;&gt;"",#REF!,"")</f>
        <v>#REF!</v>
      </c>
      <c r="U23" s="243" t="e">
        <f>IF(#REF!&lt;&gt;"",#REF!,"")</f>
        <v>#REF!</v>
      </c>
      <c r="V23" s="243" t="e">
        <f>IF(#REF!&lt;&gt;"",#REF!,"")</f>
        <v>#REF!</v>
      </c>
      <c r="W23" s="243" t="e">
        <f>IF(#REF!&lt;&gt;"",#REF!,"")</f>
        <v>#REF!</v>
      </c>
      <c r="X23" s="243" t="e">
        <f>IF(#REF!&lt;&gt;"",#REF!,"")</f>
        <v>#REF!</v>
      </c>
      <c r="Y23" s="243" t="e">
        <f>IF(#REF!&lt;&gt;"",#REF!,"")</f>
        <v>#REF!</v>
      </c>
      <c r="Z23" s="243" t="e">
        <f>IF(#REF!&lt;&gt;"",#REF!,"")</f>
        <v>#REF!</v>
      </c>
      <c r="AA23" s="243" t="e">
        <f>IF(#REF!&lt;&gt;"",#REF!,"")</f>
        <v>#REF!</v>
      </c>
      <c r="AB23" s="243" t="e">
        <f>IF(#REF!&lt;&gt;"",#REF!,"")</f>
        <v>#REF!</v>
      </c>
      <c r="AC23" s="243" t="e">
        <f>IF(#REF!&lt;&gt;"",#REF!,"")</f>
        <v>#REF!</v>
      </c>
      <c r="AD23" s="243" t="e">
        <f>IF(#REF!&lt;&gt;"",#REF!,"")</f>
        <v>#REF!</v>
      </c>
      <c r="AE23" s="243" t="e">
        <f>IF(#REF!&lt;&gt;"",#REF!,"")</f>
        <v>#REF!</v>
      </c>
      <c r="AF23" s="243" t="e">
        <f>IF(#REF!&lt;&gt;"",#REF!,"")</f>
        <v>#REF!</v>
      </c>
      <c r="AG23" s="243" t="e">
        <f>IF(#REF!&lt;&gt;"",#REF!,"")</f>
        <v>#REF!</v>
      </c>
      <c r="AH23" s="243" t="e">
        <f>IF(#REF!&lt;&gt;"",#REF!,"")</f>
        <v>#REF!</v>
      </c>
      <c r="AI23" s="243" t="e">
        <f>IF(#REF!&lt;&gt;"",#REF!,"")</f>
        <v>#REF!</v>
      </c>
      <c r="AJ23" s="128" t="str">
        <f t="shared" si="2"/>
        <v/>
      </c>
      <c r="AK23" s="127" t="str">
        <f t="shared" si="3"/>
        <v/>
      </c>
      <c r="AL23" s="128" t="str">
        <f>IF(COUNT(E23:AI23)=0,"",INDEX(E2:AI23,1,MATCH(MAX(E23:AI23),E23:AI23,0)))</f>
        <v/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42" t="str">
        <f>IF(ngay1!S25&lt;&gt;"",ngay1!S25,"")</f>
        <v>-</v>
      </c>
      <c r="F24" s="243" t="e">
        <f>IF(#REF!&lt;&gt;"",#REF!,"")</f>
        <v>#REF!</v>
      </c>
      <c r="G24" s="243" t="e">
        <f>IF(#REF!&lt;&gt;"",#REF!,"")</f>
        <v>#REF!</v>
      </c>
      <c r="H24" s="243" t="e">
        <f>IF(#REF!&lt;&gt;"",#REF!,"")</f>
        <v>#REF!</v>
      </c>
      <c r="I24" s="243" t="e">
        <f>IF(#REF!&lt;&gt;"",#REF!,"")</f>
        <v>#REF!</v>
      </c>
      <c r="J24" s="243" t="e">
        <f>IF(#REF!&lt;&gt;"",#REF!,"")</f>
        <v>#REF!</v>
      </c>
      <c r="K24" s="243" t="e">
        <f>IF(#REF!&lt;&gt;"",#REF!,"")</f>
        <v>#REF!</v>
      </c>
      <c r="L24" s="243" t="e">
        <f>IF(#REF!&lt;&gt;"",#REF!,"")</f>
        <v>#REF!</v>
      </c>
      <c r="M24" s="243" t="e">
        <f>IF(#REF!&lt;&gt;"",#REF!,"")</f>
        <v>#REF!</v>
      </c>
      <c r="N24" s="243" t="e">
        <f>IF(#REF!&lt;&gt;"",#REF!,"")</f>
        <v>#REF!</v>
      </c>
      <c r="O24" s="243" t="e">
        <f>IF(#REF!&lt;&gt;"",#REF!,"")</f>
        <v>#REF!</v>
      </c>
      <c r="P24" s="243" t="e">
        <f>IF(#REF!&lt;&gt;"",#REF!,"")</f>
        <v>#REF!</v>
      </c>
      <c r="Q24" s="243" t="e">
        <f>IF(#REF!&lt;&gt;"",#REF!,"")</f>
        <v>#REF!</v>
      </c>
      <c r="R24" s="243" t="e">
        <f>IF(#REF!&lt;&gt;"",#REF!,"")</f>
        <v>#REF!</v>
      </c>
      <c r="S24" s="243" t="e">
        <f>IF(#REF!&lt;&gt;"",#REF!,"")</f>
        <v>#REF!</v>
      </c>
      <c r="T24" s="243" t="e">
        <f>IF(#REF!&lt;&gt;"",#REF!,"")</f>
        <v>#REF!</v>
      </c>
      <c r="U24" s="243" t="e">
        <f>IF(#REF!&lt;&gt;"",#REF!,"")</f>
        <v>#REF!</v>
      </c>
      <c r="V24" s="243" t="e">
        <f>IF(#REF!&lt;&gt;"",#REF!,"")</f>
        <v>#REF!</v>
      </c>
      <c r="W24" s="243" t="e">
        <f>IF(#REF!&lt;&gt;"",#REF!,"")</f>
        <v>#REF!</v>
      </c>
      <c r="X24" s="243" t="e">
        <f>IF(#REF!&lt;&gt;"",#REF!,"")</f>
        <v>#REF!</v>
      </c>
      <c r="Y24" s="243" t="e">
        <f>IF(#REF!&lt;&gt;"",#REF!,"")</f>
        <v>#REF!</v>
      </c>
      <c r="Z24" s="243" t="e">
        <f>IF(#REF!&lt;&gt;"",#REF!,"")</f>
        <v>#REF!</v>
      </c>
      <c r="AA24" s="243" t="e">
        <f>IF(#REF!&lt;&gt;"",#REF!,"")</f>
        <v>#REF!</v>
      </c>
      <c r="AB24" s="243" t="e">
        <f>IF(#REF!&lt;&gt;"",#REF!,"")</f>
        <v>#REF!</v>
      </c>
      <c r="AC24" s="243" t="e">
        <f>IF(#REF!&lt;&gt;"",#REF!,"")</f>
        <v>#REF!</v>
      </c>
      <c r="AD24" s="243" t="e">
        <f>IF(#REF!&lt;&gt;"",#REF!,"")</f>
        <v>#REF!</v>
      </c>
      <c r="AE24" s="243" t="e">
        <f>IF(#REF!&lt;&gt;"",#REF!,"")</f>
        <v>#REF!</v>
      </c>
      <c r="AF24" s="243" t="e">
        <f>IF(#REF!&lt;&gt;"",#REF!,"")</f>
        <v>#REF!</v>
      </c>
      <c r="AG24" s="243" t="e">
        <f>IF(#REF!&lt;&gt;"",#REF!,"")</f>
        <v>#REF!</v>
      </c>
      <c r="AH24" s="243" t="e">
        <f>IF(#REF!&lt;&gt;"",#REF!,"")</f>
        <v>#REF!</v>
      </c>
      <c r="AI24" s="243" t="e">
        <f>IF(#REF!&lt;&gt;"",#REF!,"")</f>
        <v>#REF!</v>
      </c>
      <c r="AJ24" s="128" t="str">
        <f t="shared" si="2"/>
        <v/>
      </c>
      <c r="AK24" s="127" t="str">
        <f t="shared" si="3"/>
        <v/>
      </c>
      <c r="AL24" s="128" t="str">
        <f>IF(COUNT(E24:AI24)=0,"",INDEX(E2:AI24,1,MATCH(MAX(E24:AI24),E24:AI24,0)))</f>
        <v/>
      </c>
      <c r="AM24" s="127"/>
      <c r="AN24" s="129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D18" sqref="D18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267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166</v>
      </c>
      <c r="AK2" s="122" t="s">
        <v>167</v>
      </c>
      <c r="AL2" s="122" t="s">
        <v>106</v>
      </c>
      <c r="AM2" s="122" t="s">
        <v>168</v>
      </c>
      <c r="AN2" s="123" t="s">
        <v>106</v>
      </c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IF(ngay1!AL4&lt;&gt;"",ngay1!AL4,"")</f>
        <v>76.048749999999998</v>
      </c>
      <c r="F3" s="245">
        <f>IF(ngay2!AL4&lt;&gt;"",ngay2!AL4,"")</f>
        <v>81.407500000000013</v>
      </c>
      <c r="G3" s="245">
        <f>IF(ngay3!AL4&lt;&gt;"",ngay3!AL4,"")</f>
        <v>81.648750000000007</v>
      </c>
      <c r="H3" s="245">
        <f>IF(ngay4!AL4&lt;&gt;"",ngay4!AL4,"")</f>
        <v>85.583750000000023</v>
      </c>
      <c r="I3" s="245">
        <f>IF(ngay5!AL4&lt;&gt;"",ngay5!AL4,"")</f>
        <v>81.763750000000002</v>
      </c>
      <c r="J3" s="245">
        <f>IF(ngay6!AL4&lt;&gt;"",ngay6!AL4,"")</f>
        <v>78.194285714285712</v>
      </c>
      <c r="K3" s="245">
        <f>IF(ngay7!AL4&lt;&gt;"",ngay7!AL4,"")</f>
        <v>81.637499999999989</v>
      </c>
      <c r="L3" s="245">
        <f>IF(ngay8!AL4&lt;&gt;"",ngay8!AL4,"")</f>
        <v>83.295000000000002</v>
      </c>
      <c r="M3" s="245">
        <f>IF(ngay9!AL4&lt;&gt;"",ngay9!AL4,"")</f>
        <v>84.342500000000001</v>
      </c>
      <c r="N3" s="245">
        <f>IF(ngay10!AL4&lt;&gt;"",ngay10!AL4,"")</f>
        <v>81.914999999999992</v>
      </c>
      <c r="O3" s="245">
        <f>IF(ngay11!AL4&lt;&gt;"",ngay11!AL4,"")</f>
        <v>85.073750000000004</v>
      </c>
      <c r="P3" s="245">
        <f>IF(ngay12!AL4&lt;&gt;"",ngay12!AL4,"")</f>
        <v>79.666250000000005</v>
      </c>
      <c r="Q3" s="245">
        <f>IF(ngay13!AL4&lt;&gt;"",ngay13!AL4,"")</f>
        <v>79.133749999999992</v>
      </c>
      <c r="R3" s="245">
        <f>IF(ngay14!AL4&lt;&gt;"",ngay14!AL4,"")</f>
        <v>81.315000000000012</v>
      </c>
      <c r="S3" s="245">
        <f>IF(ngay15!AL4&lt;&gt;"",ngay15!AL4,"")</f>
        <v>81.401428571428568</v>
      </c>
      <c r="T3" s="245">
        <f>IF(ngay16!AL4&lt;&gt;"",ngay16!AL4,"")</f>
        <v>82.999999999999986</v>
      </c>
      <c r="U3" s="245">
        <f>IF(ngay17!AL4&lt;&gt;"",ngay17!AL4,"")</f>
        <v>81.457499999999982</v>
      </c>
      <c r="V3" s="245">
        <f>IF(ngay18!AL4&lt;&gt;"",ngay18!AL4,"")</f>
        <v>81.350000000000009</v>
      </c>
      <c r="W3" s="245">
        <f>IF(ngay19!AL4&lt;&gt;"",ngay19!AL4,"")</f>
        <v>92.382499999999993</v>
      </c>
      <c r="X3" s="245">
        <f>IF(ngay20!AL4&lt;&gt;"",ngay20!AL4,"")</f>
        <v>94.314999999999998</v>
      </c>
      <c r="Y3" s="245">
        <f>IF(ngay21!AL4&lt;&gt;"",ngay21!AL4,"")</f>
        <v>90.097499999999997</v>
      </c>
      <c r="Z3" s="245">
        <f>IF(ngay22!AL4&lt;&gt;"",ngay22!AL4,"")</f>
        <v>86.504999999999995</v>
      </c>
      <c r="AA3" s="245">
        <f>IF(ngay23!AL4&lt;&gt;"",ngay23!AL4,"")</f>
        <v>80.833749999999995</v>
      </c>
      <c r="AB3" s="245">
        <f>IF(ngay24!AL4&lt;&gt;"",ngay24!AL4,"")</f>
        <v>78.84</v>
      </c>
      <c r="AC3" s="245">
        <f>IF(ngay25!AL4&lt;&gt;"",ngay25!AL4,"")</f>
        <v>80.525000000000006</v>
      </c>
      <c r="AD3" s="245">
        <f>IF(ngay26!AL4&lt;&gt;"",ngay26!AL4,"")</f>
        <v>79.037499999999994</v>
      </c>
      <c r="AE3" s="245">
        <f>IF(ngay27!AL4&lt;&gt;"",ngay27!AL4,"")</f>
        <v>78.774999999999991</v>
      </c>
      <c r="AF3" s="245">
        <f>IF(ngay28!AL4&lt;&gt;"",ngay28!AL4,"")</f>
        <v>86.181250000000006</v>
      </c>
      <c r="AG3" s="245">
        <f>IF(ngay29!AL4&lt;&gt;"",ngay29!AL4,"")</f>
        <v>87.954999999999998</v>
      </c>
      <c r="AH3" s="245">
        <f>IF(ngay30!AL4&lt;&gt;"",ngay30!AL4,"")</f>
        <v>85.917500000000004</v>
      </c>
      <c r="AI3" s="245">
        <f>IF(ngay31!AL4&lt;&gt;"",ngay31!AL4,"")</f>
        <v>91.617500000000007</v>
      </c>
      <c r="AJ3" s="128">
        <f t="shared" ref="AJ3:AJ12" si="0">IF(COUNT(E3:AI3)=0,"",AVERAGE(E3:AI3))</f>
        <v>83.265063364055294</v>
      </c>
      <c r="AK3" s="127">
        <f t="shared" ref="AK3:AK12" si="1">IF(COUNT(E3:AI3)=0,"",MIN(E3:AI3))</f>
        <v>76.048749999999998</v>
      </c>
      <c r="AL3" s="128">
        <f>IF(COUNT(E3:AI3)=0,"",INDEX(E2:AI3,1,MATCH(MIN(E3:AI3),E3:AI3,0)))</f>
        <v>1</v>
      </c>
      <c r="AM3" s="127">
        <f t="shared" ref="AM3:AM24" si="2">IF(COUNT(E3:AI3)=0,"",MAX(E3:AI3))</f>
        <v>94.314999999999998</v>
      </c>
      <c r="AN3" s="129">
        <f>IF(COUNT(E3:AI3)=0,"",INDEX(E2:AI3,1,MATCH(MAX(E3:AI3),E3:AI3,0)))</f>
        <v>20</v>
      </c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IF(ngay1!AL5&lt;&gt;"",ngay1!AL5,"")</f>
        <v>78.252499999999998</v>
      </c>
      <c r="F4" s="243">
        <f>IF(ngay2!AL5&lt;&gt;"",ngay2!AL5,"")</f>
        <v>77.625</v>
      </c>
      <c r="G4" s="243">
        <f>IF(ngay3!AL5&lt;&gt;"",ngay3!AL5,"")</f>
        <v>77.715000000000003</v>
      </c>
      <c r="H4" s="243">
        <f>IF(ngay4!AL5&lt;&gt;"",ngay4!AL5,"")</f>
        <v>80.097499999999997</v>
      </c>
      <c r="I4" s="243">
        <f>IF(ngay5!AL5&lt;&gt;"",ngay5!AL5,"")</f>
        <v>76.132500000000007</v>
      </c>
      <c r="J4" s="243">
        <f>IF(ngay6!AL5&lt;&gt;"",ngay6!AL5,"")</f>
        <v>78.004999999999995</v>
      </c>
      <c r="K4" s="243">
        <f>IF(ngay7!AL5&lt;&gt;"",ngay7!AL5,"")</f>
        <v>77.509999999999991</v>
      </c>
      <c r="L4" s="243">
        <f>IF(ngay8!AL5&lt;&gt;"",ngay8!AL5,"")</f>
        <v>82.034999999999997</v>
      </c>
      <c r="M4" s="243">
        <f>IF(ngay9!AL5&lt;&gt;"",ngay9!AL5,"")</f>
        <v>87.03</v>
      </c>
      <c r="N4" s="243">
        <f>IF(ngay10!AL5&lt;&gt;"",ngay10!AL5,"")</f>
        <v>82.905000000000001</v>
      </c>
      <c r="O4" s="243">
        <f>IF(ngay11!AL5&lt;&gt;"",ngay11!AL5,"")</f>
        <v>76.392499999999998</v>
      </c>
      <c r="P4" s="243">
        <f>IF(ngay12!AL5&lt;&gt;"",ngay12!AL5,"")</f>
        <v>78.474999999999994</v>
      </c>
      <c r="Q4" s="243">
        <f>IF(ngay13!AL5&lt;&gt;"",ngay13!AL5,"")</f>
        <v>72.88</v>
      </c>
      <c r="R4" s="243">
        <f>IF(ngay14!AL5&lt;&gt;"",ngay14!AL5,"")</f>
        <v>80.174999999999997</v>
      </c>
      <c r="S4" s="243">
        <f>IF(ngay15!AL5&lt;&gt;"",ngay15!AL5,"")</f>
        <v>83.317499999999995</v>
      </c>
      <c r="T4" s="243">
        <f>IF(ngay16!AL5&lt;&gt;"",ngay16!AL5,"")</f>
        <v>78.849999999999994</v>
      </c>
      <c r="U4" s="243">
        <f>IF(ngay17!AL5&lt;&gt;"",ngay17!AL5,"")</f>
        <v>76.36</v>
      </c>
      <c r="V4" s="243">
        <f>IF(ngay18!AL5&lt;&gt;"",ngay18!AL5,"")</f>
        <v>72.922499999999999</v>
      </c>
      <c r="W4" s="243">
        <f>IF(ngay19!AL5&lt;&gt;"",ngay19!AL5,"")</f>
        <v>89.862499999999983</v>
      </c>
      <c r="X4" s="243">
        <f>IF(ngay20!AL5&lt;&gt;"",ngay20!AL5,"")</f>
        <v>89.092500000000001</v>
      </c>
      <c r="Y4" s="243">
        <f>IF(ngay21!AL5&lt;&gt;"",ngay21!AL5,"")</f>
        <v>88.740000000000009</v>
      </c>
      <c r="Z4" s="243">
        <f>IF(ngay22!AL5&lt;&gt;"",ngay22!AL5,"")</f>
        <v>84.54</v>
      </c>
      <c r="AA4" s="243">
        <f>IF(ngay23!AL5&lt;&gt;"",ngay23!AL5,"")</f>
        <v>80.887500000000003</v>
      </c>
      <c r="AB4" s="243">
        <f>IF(ngay24!AL5&lt;&gt;"",ngay24!AL5,"")</f>
        <v>81.14500000000001</v>
      </c>
      <c r="AC4" s="243">
        <f>IF(ngay25!AL5&lt;&gt;"",ngay25!AL5,"")</f>
        <v>81.212500000000006</v>
      </c>
      <c r="AD4" s="243">
        <f>IF(ngay26!AL5&lt;&gt;"",ngay26!AL5,"")</f>
        <v>78.707499999999996</v>
      </c>
      <c r="AE4" s="243">
        <f>IF(ngay27!AL5&lt;&gt;"",ngay27!AL5,"")</f>
        <v>83.139999999999986</v>
      </c>
      <c r="AF4" s="243">
        <f>IF(ngay28!AL5&lt;&gt;"",ngay28!AL5,"")</f>
        <v>83.522499999999994</v>
      </c>
      <c r="AG4" s="243">
        <f>IF(ngay29!AL5&lt;&gt;"",ngay29!AL5,"")</f>
        <v>86.342500000000001</v>
      </c>
      <c r="AH4" s="243">
        <f>IF(ngay30!AL5&lt;&gt;"",ngay30!AL5,"")</f>
        <v>91.577500000000001</v>
      </c>
      <c r="AI4" s="243">
        <f>IF(ngay31!AL5&lt;&gt;"",ngay31!AL5,"")</f>
        <v>89.16749999999999</v>
      </c>
      <c r="AJ4" s="128">
        <f t="shared" si="0"/>
        <v>81.439274193548371</v>
      </c>
      <c r="AK4" s="127">
        <f t="shared" si="1"/>
        <v>72.88</v>
      </c>
      <c r="AL4" s="128">
        <f>IF(COUNT(E4:AI4)=0,"",INDEX(E2:AI4,1,MATCH(MIN(E4:AI4),E4:AI4,0)))</f>
        <v>13</v>
      </c>
      <c r="AM4" s="127">
        <f t="shared" si="2"/>
        <v>91.577500000000001</v>
      </c>
      <c r="AN4" s="129">
        <f>IF(COUNT(E4:AI4)=0,"",INDEX(E2:AI4,1,MATCH(MAX(E4:AI4),E4:AI4,0)))</f>
        <v>30</v>
      </c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IF(ngay1!AL6&lt;&gt;"",ngay1!AL6,"")</f>
        <v>71.782499999999999</v>
      </c>
      <c r="F5" s="243">
        <f>IF(ngay2!AL6&lt;&gt;"",ngay2!AL6,"")</f>
        <v>74.477499999999992</v>
      </c>
      <c r="G5" s="243">
        <f>IF(ngay3!AL6&lt;&gt;"",ngay3!AL6,"")</f>
        <v>70.577499999999986</v>
      </c>
      <c r="H5" s="243">
        <f>IF(ngay4!AL6&lt;&gt;"",ngay4!AL6,"")</f>
        <v>73.162499999999994</v>
      </c>
      <c r="I5" s="243">
        <f>IF(ngay5!AL6&lt;&gt;"",ngay5!AL6,"")</f>
        <v>71.825000000000003</v>
      </c>
      <c r="J5" s="243">
        <f>IF(ngay6!AL6&lt;&gt;"",ngay6!AL6,"")</f>
        <v>75.247500000000002</v>
      </c>
      <c r="K5" s="243">
        <f>IF(ngay7!AL6&lt;&gt;"",ngay7!AL6,"")</f>
        <v>79.527500000000003</v>
      </c>
      <c r="L5" s="243">
        <f>IF(ngay8!AL6&lt;&gt;"",ngay8!AL6,"")</f>
        <v>85.385000000000005</v>
      </c>
      <c r="M5" s="243">
        <f>IF(ngay9!AL6&lt;&gt;"",ngay9!AL6,"")</f>
        <v>71.322499999999991</v>
      </c>
      <c r="N5" s="243">
        <f>IF(ngay10!AL6&lt;&gt;"",ngay10!AL6,"")</f>
        <v>74.240000000000009</v>
      </c>
      <c r="O5" s="243">
        <f>IF(ngay11!AL6&lt;&gt;"",ngay11!AL6,"")</f>
        <v>76.5</v>
      </c>
      <c r="P5" s="243">
        <f>IF(ngay12!AL6&lt;&gt;"",ngay12!AL6,"")</f>
        <v>72.004999999999995</v>
      </c>
      <c r="Q5" s="243">
        <f>IF(ngay13!AL6&lt;&gt;"",ngay13!AL6,"")</f>
        <v>69.587499999999991</v>
      </c>
      <c r="R5" s="243">
        <f>IF(ngay14!AL6&lt;&gt;"",ngay14!AL6,"")</f>
        <v>72.400000000000006</v>
      </c>
      <c r="S5" s="243">
        <f>IF(ngay15!AL6&lt;&gt;"",ngay15!AL6,"")</f>
        <v>75.69</v>
      </c>
      <c r="T5" s="243">
        <f>IF(ngay16!AL6&lt;&gt;"",ngay16!AL6,"")</f>
        <v>71.72</v>
      </c>
      <c r="U5" s="243">
        <f>IF(ngay17!AL6&lt;&gt;"",ngay17!AL6,"")</f>
        <v>64.015000000000001</v>
      </c>
      <c r="V5" s="243">
        <f>IF(ngay18!AL6&lt;&gt;"",ngay18!AL6,"")</f>
        <v>60.6325</v>
      </c>
      <c r="W5" s="243">
        <f>IF(ngay19!AL6&lt;&gt;"",ngay19!AL6,"")</f>
        <v>84.222499999999997</v>
      </c>
      <c r="X5" s="243">
        <f>IF(ngay20!AL6&lt;&gt;"",ngay20!AL6,"")</f>
        <v>85.292500000000004</v>
      </c>
      <c r="Y5" s="243">
        <f>IF(ngay21!AL6&lt;&gt;"",ngay21!AL6,"")</f>
        <v>81.72</v>
      </c>
      <c r="Z5" s="243">
        <f>IF(ngay22!AL6&lt;&gt;"",ngay22!AL6,"")</f>
        <v>77.47999999999999</v>
      </c>
      <c r="AA5" s="243">
        <f>IF(ngay23!AL6&lt;&gt;"",ngay23!AL6,"")</f>
        <v>74.335000000000008</v>
      </c>
      <c r="AB5" s="243">
        <f>IF(ngay24!AL6&lt;&gt;"",ngay24!AL6,"")</f>
        <v>73.015000000000001</v>
      </c>
      <c r="AC5" s="243">
        <f>IF(ngay25!AL6&lt;&gt;"",ngay25!AL6,"")</f>
        <v>72.41</v>
      </c>
      <c r="AD5" s="243">
        <f>IF(ngay26!AL6&lt;&gt;"",ngay26!AL6,"")</f>
        <v>71.447500000000005</v>
      </c>
      <c r="AE5" s="243">
        <f>IF(ngay27!AL6&lt;&gt;"",ngay27!AL6,"")</f>
        <v>76.267499999999998</v>
      </c>
      <c r="AF5" s="243">
        <f>IF(ngay28!AL6&lt;&gt;"",ngay28!AL6,"")</f>
        <v>74.59</v>
      </c>
      <c r="AG5" s="243">
        <f>IF(ngay29!AL6&lt;&gt;"",ngay29!AL6,"")</f>
        <v>78.702500000000001</v>
      </c>
      <c r="AH5" s="243">
        <f>IF(ngay30!AL6&lt;&gt;"",ngay30!AL6,"")</f>
        <v>78.667500000000004</v>
      </c>
      <c r="AI5" s="243">
        <f>IF(ngay31!AL6&lt;&gt;"",ngay31!AL6,"")</f>
        <v>81.905000000000001</v>
      </c>
      <c r="AJ5" s="128">
        <f t="shared" si="0"/>
        <v>74.843629032258079</v>
      </c>
      <c r="AK5" s="127">
        <f t="shared" si="1"/>
        <v>60.6325</v>
      </c>
      <c r="AL5" s="128">
        <f>IF(COUNT(E5:AI5)=0,"",INDEX(E2:AI5,1,MATCH(MIN(E5:AI5),E5:AI5,0)))</f>
        <v>18</v>
      </c>
      <c r="AM5" s="127">
        <f t="shared" si="2"/>
        <v>85.385000000000005</v>
      </c>
      <c r="AN5" s="129">
        <f>IF(COUNT(E5:AI5)=0,"",INDEX(E2:AI5,1,MATCH(MAX(E5:AI5),E5:AI5,0)))</f>
        <v>8</v>
      </c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IF(ngay1!AL7&lt;&gt;"",ngay1!AL7,"")</f>
        <v>75.397500000000008</v>
      </c>
      <c r="F6" s="243">
        <f>IF(ngay2!AL7&lt;&gt;"",ngay2!AL7,"")</f>
        <v>77.732500000000002</v>
      </c>
      <c r="G6" s="243">
        <f>IF(ngay3!AL7&lt;&gt;"",ngay3!AL7,"")</f>
        <v>81.75</v>
      </c>
      <c r="H6" s="243">
        <f>IF(ngay4!AL7&lt;&gt;"",ngay4!AL7,"")</f>
        <v>80.31</v>
      </c>
      <c r="I6" s="243">
        <f>IF(ngay5!AL7&lt;&gt;"",ngay5!AL7,"")</f>
        <v>79.91</v>
      </c>
      <c r="J6" s="243">
        <f>IF(ngay6!AL7&lt;&gt;"",ngay6!AL7,"")</f>
        <v>77.52</v>
      </c>
      <c r="K6" s="243">
        <f>IF(ngay7!AL7&lt;&gt;"",ngay7!AL7,"")</f>
        <v>71.149999999999991</v>
      </c>
      <c r="L6" s="243">
        <f>IF(ngay8!AL7&lt;&gt;"",ngay8!AL7,"")</f>
        <v>78.534999999999997</v>
      </c>
      <c r="M6" s="243">
        <f>IF(ngay9!AL7&lt;&gt;"",ngay9!AL7,"")</f>
        <v>84.97</v>
      </c>
      <c r="N6" s="243">
        <f>IF(ngay10!AL7&lt;&gt;"",ngay10!AL7,"")</f>
        <v>79.652500000000003</v>
      </c>
      <c r="O6" s="243">
        <f>IF(ngay11!AL7&lt;&gt;"",ngay11!AL7,"")</f>
        <v>79.680000000000007</v>
      </c>
      <c r="P6" s="243">
        <f>IF(ngay12!AL7&lt;&gt;"",ngay12!AL7,"")</f>
        <v>77.839999999999989</v>
      </c>
      <c r="Q6" s="243">
        <f>IF(ngay13!AL7&lt;&gt;"",ngay13!AL7,"")</f>
        <v>73.664999999999992</v>
      </c>
      <c r="R6" s="243">
        <f>IF(ngay14!AL7&lt;&gt;"",ngay14!AL7,"")</f>
        <v>80.952500000000001</v>
      </c>
      <c r="S6" s="243">
        <f>IF(ngay15!AL7&lt;&gt;"",ngay15!AL7,"")</f>
        <v>84.897500000000008</v>
      </c>
      <c r="T6" s="243">
        <f>IF(ngay16!AL7&lt;&gt;"",ngay16!AL7,"")</f>
        <v>77.22</v>
      </c>
      <c r="U6" s="243">
        <f>IF(ngay17!AL7&lt;&gt;"",ngay17!AL7,"")</f>
        <v>73.162500000000009</v>
      </c>
      <c r="V6" s="243">
        <f>IF(ngay18!AL7&lt;&gt;"",ngay18!AL7,"")</f>
        <v>69.954999999999998</v>
      </c>
      <c r="W6" s="243">
        <f>IF(ngay19!AL7&lt;&gt;"",ngay19!AL7,"")</f>
        <v>88.48</v>
      </c>
      <c r="X6" s="243">
        <f>IF(ngay20!AL7&lt;&gt;"",ngay20!AL7,"")</f>
        <v>89.26</v>
      </c>
      <c r="Y6" s="243">
        <f>IF(ngay21!AL7&lt;&gt;"",ngay21!AL7,"")</f>
        <v>89.639999999999986</v>
      </c>
      <c r="Z6" s="243">
        <f>IF(ngay22!AL7&lt;&gt;"",ngay22!AL7,"")</f>
        <v>85.892500000000013</v>
      </c>
      <c r="AA6" s="243">
        <f>IF(ngay23!AL7&lt;&gt;"",ngay23!AL7,"")</f>
        <v>81.150000000000006</v>
      </c>
      <c r="AB6" s="243">
        <f>IF(ngay24!AL7&lt;&gt;"",ngay24!AL7,"")</f>
        <v>81.929999999999993</v>
      </c>
      <c r="AC6" s="243">
        <f>IF(ngay25!AL7&lt;&gt;"",ngay25!AL7,"")</f>
        <v>81.680000000000007</v>
      </c>
      <c r="AD6" s="243">
        <f>IF(ngay26!AL7&lt;&gt;"",ngay26!AL7,"")</f>
        <v>79.155000000000001</v>
      </c>
      <c r="AE6" s="243">
        <f>IF(ngay27!AL7&lt;&gt;"",ngay27!AL7,"")</f>
        <v>77.372500000000002</v>
      </c>
      <c r="AF6" s="243">
        <f>IF(ngay28!AL7&lt;&gt;"",ngay28!AL7,"")</f>
        <v>89.03</v>
      </c>
      <c r="AG6" s="243">
        <f>IF(ngay29!AL7&lt;&gt;"",ngay29!AL7,"")</f>
        <v>87.809999999999988</v>
      </c>
      <c r="AH6" s="243">
        <f>IF(ngay30!AL7&lt;&gt;"",ngay30!AL7,"")</f>
        <v>85.894999999999996</v>
      </c>
      <c r="AI6" s="243">
        <f>IF(ngay31!AL7&lt;&gt;"",ngay31!AL7,"")</f>
        <v>86.517500000000013</v>
      </c>
      <c r="AJ6" s="128">
        <f t="shared" si="0"/>
        <v>80.906854838709677</v>
      </c>
      <c r="AK6" s="127">
        <f t="shared" si="1"/>
        <v>69.954999999999998</v>
      </c>
      <c r="AL6" s="128">
        <f>IF(COUNT(E6:AI6)=0,"",INDEX(E2:AI6,1,MATCH(MIN(E6:AI6),E6:AI6,0)))</f>
        <v>18</v>
      </c>
      <c r="AM6" s="127">
        <f t="shared" si="2"/>
        <v>89.639999999999986</v>
      </c>
      <c r="AN6" s="129">
        <f>IF(COUNT(E6:AI6)=0,"",INDEX(E2:AI6,1,MATCH(MAX(E6:AI6),E6:AI6,0)))</f>
        <v>21</v>
      </c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IF(ngay1!AL8&lt;&gt;"",ngay1!AL8,"")</f>
        <v>73.298749999999998</v>
      </c>
      <c r="F7" s="243">
        <f>IF(ngay2!AL8&lt;&gt;"",ngay2!AL8,"")</f>
        <v>69.297499999999999</v>
      </c>
      <c r="G7" s="243">
        <f>IF(ngay3!AL8&lt;&gt;"",ngay3!AL8,"")</f>
        <v>69.563749999999999</v>
      </c>
      <c r="H7" s="243">
        <f>IF(ngay4!AL8&lt;&gt;"",ngay4!AL8,"")</f>
        <v>74.471249999999998</v>
      </c>
      <c r="I7" s="243">
        <f>IF(ngay5!AL8&lt;&gt;"",ngay5!AL8,"")</f>
        <v>74.021250000000009</v>
      </c>
      <c r="J7" s="243">
        <f>IF(ngay6!AL8&lt;&gt;"",ngay6!AL8,"")</f>
        <v>73.28428571428573</v>
      </c>
      <c r="K7" s="243">
        <f>IF(ngay7!AL8&lt;&gt;"",ngay7!AL8,"")</f>
        <v>75.734999999999999</v>
      </c>
      <c r="L7" s="243">
        <f>IF(ngay8!AL8&lt;&gt;"",ngay8!AL8,"")</f>
        <v>79.574999999999989</v>
      </c>
      <c r="M7" s="243">
        <f>IF(ngay9!AL8&lt;&gt;"",ngay9!AL8,"")</f>
        <v>76.773750000000007</v>
      </c>
      <c r="N7" s="243">
        <f>IF(ngay10!AL8&lt;&gt;"",ngay10!AL8,"")</f>
        <v>75.385000000000005</v>
      </c>
      <c r="O7" s="243">
        <f>IF(ngay11!AL8&lt;&gt;"",ngay11!AL8,"")</f>
        <v>75.516249999999999</v>
      </c>
      <c r="P7" s="243">
        <f>IF(ngay12!AL8&lt;&gt;"",ngay12!AL8,"")</f>
        <v>72.12</v>
      </c>
      <c r="Q7" s="243">
        <f>IF(ngay13!AL8&lt;&gt;"",ngay13!AL8,"")</f>
        <v>72.413750000000007</v>
      </c>
      <c r="R7" s="243">
        <f>IF(ngay14!AL8&lt;&gt;"",ngay14!AL8,"")</f>
        <v>71.825000000000003</v>
      </c>
      <c r="S7" s="243">
        <f>IF(ngay15!AL8&lt;&gt;"",ngay15!AL8,"")</f>
        <v>75.730000000000018</v>
      </c>
      <c r="T7" s="243">
        <f>IF(ngay16!AL8&lt;&gt;"",ngay16!AL8,"")</f>
        <v>73.81</v>
      </c>
      <c r="U7" s="243">
        <f>IF(ngay17!AL8&lt;&gt;"",ngay17!AL8,"")</f>
        <v>68.291250000000005</v>
      </c>
      <c r="V7" s="243">
        <f>IF(ngay18!AL8&lt;&gt;"",ngay18!AL8,"")</f>
        <v>62.016250000000007</v>
      </c>
      <c r="W7" s="243">
        <f>IF(ngay19!AL8&lt;&gt;"",ngay19!AL8,"")</f>
        <v>85.665000000000006</v>
      </c>
      <c r="X7" s="243">
        <f>IF(ngay20!AL8&lt;&gt;"",ngay20!AL8,"")</f>
        <v>84.412499999999994</v>
      </c>
      <c r="Y7" s="243">
        <f>IF(ngay21!AL8&lt;&gt;"",ngay21!AL8,"")</f>
        <v>81.636250000000004</v>
      </c>
      <c r="Z7" s="243">
        <f>IF(ngay22!AL8&lt;&gt;"",ngay22!AL8,"")</f>
        <v>80.291250000000005</v>
      </c>
      <c r="AA7" s="243">
        <f>IF(ngay23!AL8&lt;&gt;"",ngay23!AL8,"")</f>
        <v>77.476250000000007</v>
      </c>
      <c r="AB7" s="243">
        <f>IF(ngay24!AL8&lt;&gt;"",ngay24!AL8,"")</f>
        <v>74.63624999999999</v>
      </c>
      <c r="AC7" s="243">
        <f>IF(ngay25!AL8&lt;&gt;"",ngay25!AL8,"")</f>
        <v>75.258749999999992</v>
      </c>
      <c r="AD7" s="243">
        <f>IF(ngay26!AL8&lt;&gt;"",ngay26!AL8,"")</f>
        <v>74.536249999999995</v>
      </c>
      <c r="AE7" s="243">
        <f>IF(ngay27!AL8&lt;&gt;"",ngay27!AL8,"")</f>
        <v>77.452500000000001</v>
      </c>
      <c r="AF7" s="243">
        <f>IF(ngay28!AL8&lt;&gt;"",ngay28!AL8,"")</f>
        <v>82.422499999999999</v>
      </c>
      <c r="AG7" s="243">
        <f>IF(ngay29!AL8&lt;&gt;"",ngay29!AL8,"")</f>
        <v>83.84875000000001</v>
      </c>
      <c r="AH7" s="243">
        <f>IF(ngay30!AL8&lt;&gt;"",ngay30!AL8,"")</f>
        <v>83.213750000000005</v>
      </c>
      <c r="AI7" s="243">
        <f>IF(ngay31!AL8&lt;&gt;"",ngay31!AL8,"")</f>
        <v>82.74</v>
      </c>
      <c r="AJ7" s="128">
        <f t="shared" si="0"/>
        <v>76.023162442396298</v>
      </c>
      <c r="AK7" s="127">
        <f t="shared" si="1"/>
        <v>62.016250000000007</v>
      </c>
      <c r="AL7" s="128">
        <f>IF(COUNT(E7:AI7)=0,"",INDEX(E2:AI7,1,MATCH(MIN(E7:AI7),E7:AI7,0)))</f>
        <v>18</v>
      </c>
      <c r="AM7" s="127">
        <f t="shared" si="2"/>
        <v>85.665000000000006</v>
      </c>
      <c r="AN7" s="129">
        <f>IF(COUNT(E7:AI7)=0,"",INDEX(E2:AI7,1,MATCH(MAX(E7:AI7),E7:AI7,0)))</f>
        <v>19</v>
      </c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IF(ngay1!AL9&lt;&gt;"",ngay1!AL9,"")</f>
        <v>73.510000000000005</v>
      </c>
      <c r="F8" s="243">
        <f>IF(ngay2!AL9&lt;&gt;"",ngay2!AL9,"")</f>
        <v>73.992499999999993</v>
      </c>
      <c r="G8" s="243">
        <f>IF(ngay3!AL9&lt;&gt;"",ngay3!AL9,"")</f>
        <v>74.14500000000001</v>
      </c>
      <c r="H8" s="243">
        <f>IF(ngay4!AL9&lt;&gt;"",ngay4!AL9,"")</f>
        <v>82.63</v>
      </c>
      <c r="I8" s="243">
        <f>IF(ngay5!AL9&lt;&gt;"",ngay5!AL9,"")</f>
        <v>79.88</v>
      </c>
      <c r="J8" s="243">
        <f>IF(ngay6!AL9&lt;&gt;"",ngay6!AL9,"")</f>
        <v>77.267499999999998</v>
      </c>
      <c r="K8" s="243">
        <f>IF(ngay7!AL9&lt;&gt;"",ngay7!AL9,"")</f>
        <v>74.22999999999999</v>
      </c>
      <c r="L8" s="243">
        <f>IF(ngay8!AL9&lt;&gt;"",ngay8!AL9,"")</f>
        <v>77.987499999999997</v>
      </c>
      <c r="M8" s="243">
        <f>IF(ngay9!AL9&lt;&gt;"",ngay9!AL9,"")</f>
        <v>80.47</v>
      </c>
      <c r="N8" s="243">
        <f>IF(ngay10!AL9&lt;&gt;"",ngay10!AL9,"")</f>
        <v>77.422500000000014</v>
      </c>
      <c r="O8" s="243">
        <f>IF(ngay11!AL9&lt;&gt;"",ngay11!AL9,"")</f>
        <v>82.347499999999997</v>
      </c>
      <c r="P8" s="243">
        <f>IF(ngay12!AL9&lt;&gt;"",ngay12!AL9,"")</f>
        <v>77.712500000000006</v>
      </c>
      <c r="Q8" s="243">
        <f>IF(ngay13!AL9&lt;&gt;"",ngay13!AL9,"")</f>
        <v>79.504999999999995</v>
      </c>
      <c r="R8" s="243">
        <f>IF(ngay14!AL9&lt;&gt;"",ngay14!AL9,"")</f>
        <v>80.922499999999999</v>
      </c>
      <c r="S8" s="243">
        <f>IF(ngay15!AL9&lt;&gt;"",ngay15!AL9,"")</f>
        <v>85.707499999999996</v>
      </c>
      <c r="T8" s="243">
        <f>IF(ngay16!AL9&lt;&gt;"",ngay16!AL9,"")</f>
        <v>86.305000000000007</v>
      </c>
      <c r="U8" s="243">
        <f>IF(ngay17!AL9&lt;&gt;"",ngay17!AL9,"")</f>
        <v>80.722499999999997</v>
      </c>
      <c r="V8" s="243">
        <f>IF(ngay18!AL9&lt;&gt;"",ngay18!AL9,"")</f>
        <v>76.394999999999996</v>
      </c>
      <c r="W8" s="243">
        <f>IF(ngay19!AL9&lt;&gt;"",ngay19!AL9,"")</f>
        <v>89.215000000000003</v>
      </c>
      <c r="X8" s="243">
        <f>IF(ngay20!AL9&lt;&gt;"",ngay20!AL9,"")</f>
        <v>90.60499999999999</v>
      </c>
      <c r="Y8" s="243">
        <f>IF(ngay21!AL9&lt;&gt;"",ngay21!AL9,"")</f>
        <v>88.017499999999998</v>
      </c>
      <c r="Z8" s="243">
        <f>IF(ngay22!AL9&lt;&gt;"",ngay22!AL9,"")</f>
        <v>82.267499999999998</v>
      </c>
      <c r="AA8" s="243">
        <f>IF(ngay23!AL9&lt;&gt;"",ngay23!AL9,"")</f>
        <v>82.84</v>
      </c>
      <c r="AB8" s="243">
        <f>IF(ngay24!AL9&lt;&gt;"",ngay24!AL9,"")</f>
        <v>82.592500000000001</v>
      </c>
      <c r="AC8" s="243">
        <f>IF(ngay25!AL9&lt;&gt;"",ngay25!AL9,"")</f>
        <v>83.674999999999997</v>
      </c>
      <c r="AD8" s="243">
        <f>IF(ngay26!AL9&lt;&gt;"",ngay26!AL9,"")</f>
        <v>79.702500000000001</v>
      </c>
      <c r="AE8" s="243">
        <f>IF(ngay27!AL9&lt;&gt;"",ngay27!AL9,"")</f>
        <v>78.377499999999998</v>
      </c>
      <c r="AF8" s="243">
        <f>IF(ngay28!AL9&lt;&gt;"",ngay28!AL9,"")</f>
        <v>86.325000000000003</v>
      </c>
      <c r="AG8" s="243">
        <f>IF(ngay29!AL9&lt;&gt;"",ngay29!AL9,"")</f>
        <v>87.29</v>
      </c>
      <c r="AH8" s="243">
        <f>IF(ngay30!AL9&lt;&gt;"",ngay30!AL9,"")</f>
        <v>87.15</v>
      </c>
      <c r="AI8" s="243">
        <f>IF(ngay31!AL9&lt;&gt;"",ngay31!AL9,"")</f>
        <v>86.410000000000011</v>
      </c>
      <c r="AJ8" s="128">
        <f t="shared" si="0"/>
        <v>81.47161290322579</v>
      </c>
      <c r="AK8" s="127">
        <f t="shared" si="1"/>
        <v>73.510000000000005</v>
      </c>
      <c r="AL8" s="128">
        <f>IF(COUNT(E8:AI8)=0,"",INDEX(E2:AI8,1,MATCH(MIN(E8:AI8),E8:AI8,0)))</f>
        <v>1</v>
      </c>
      <c r="AM8" s="127">
        <f t="shared" si="2"/>
        <v>90.60499999999999</v>
      </c>
      <c r="AN8" s="129">
        <f>IF(COUNT(E8:AI8)=0,"",INDEX(E2:AI8,1,MATCH(MAX(E8:AI8),E8:AI8,0)))</f>
        <v>20</v>
      </c>
    </row>
    <row r="9" spans="1:40">
      <c r="A9" s="39">
        <v>7</v>
      </c>
      <c r="B9" s="487"/>
      <c r="C9" s="30" t="s">
        <v>148</v>
      </c>
      <c r="D9" s="42" t="s">
        <v>97</v>
      </c>
      <c r="E9" s="242">
        <f>IF(ngay1!AL10&lt;&gt;"",ngay1!AL10,"")</f>
        <v>71.669999999999987</v>
      </c>
      <c r="F9" s="243">
        <f>IF(ngay2!AL10&lt;&gt;"",ngay2!AL10,"")</f>
        <v>68.602500000000006</v>
      </c>
      <c r="G9" s="243">
        <f>IF(ngay3!AL10&lt;&gt;"",ngay3!AL10,"")</f>
        <v>61.569999999999993</v>
      </c>
      <c r="H9" s="243">
        <f>IF(ngay4!AL10&lt;&gt;"",ngay4!AL10,"")</f>
        <v>68.634999999999991</v>
      </c>
      <c r="I9" s="243">
        <f>IF(ngay5!AL10&lt;&gt;"",ngay5!AL10,"")</f>
        <v>74.81</v>
      </c>
      <c r="J9" s="243">
        <f>IF(ngay6!AL10&lt;&gt;"",ngay6!AL10,"")</f>
        <v>79.024999999999991</v>
      </c>
      <c r="K9" s="243">
        <f>IF(ngay7!AL10&lt;&gt;"",ngay7!AL10,"")</f>
        <v>82.174999999999997</v>
      </c>
      <c r="L9" s="243">
        <f>IF(ngay8!AL10&lt;&gt;"",ngay8!AL10,"")</f>
        <v>83.802500000000009</v>
      </c>
      <c r="M9" s="243">
        <f>IF(ngay9!AL10&lt;&gt;"",ngay9!AL10,"")</f>
        <v>79.84</v>
      </c>
      <c r="N9" s="243">
        <f>IF(ngay10!AL10&lt;&gt;"",ngay10!AL10,"")</f>
        <v>77.307500000000005</v>
      </c>
      <c r="O9" s="243">
        <f>IF(ngay11!AL10&lt;&gt;"",ngay11!AL10,"")</f>
        <v>78.637500000000003</v>
      </c>
      <c r="P9" s="243">
        <f>IF(ngay12!AL10&lt;&gt;"",ngay12!AL10,"")</f>
        <v>68.692499999999995</v>
      </c>
      <c r="Q9" s="243">
        <f>IF(ngay13!AL10&lt;&gt;"",ngay13!AL10,"")</f>
        <v>71.61</v>
      </c>
      <c r="R9" s="243">
        <f>IF(ngay14!AL10&lt;&gt;"",ngay14!AL10,"")</f>
        <v>71.827500000000001</v>
      </c>
      <c r="S9" s="243">
        <f>IF(ngay15!AL10&lt;&gt;"",ngay15!AL10,"")</f>
        <v>78.364999999999995</v>
      </c>
      <c r="T9" s="243">
        <f>IF(ngay16!AL10&lt;&gt;"",ngay16!AL10,"")</f>
        <v>75.935000000000002</v>
      </c>
      <c r="U9" s="243">
        <f>IF(ngay17!AL10&lt;&gt;"",ngay17!AL10,"")</f>
        <v>68.22</v>
      </c>
      <c r="V9" s="243">
        <f>IF(ngay18!AL10&lt;&gt;"",ngay18!AL10,"")</f>
        <v>67.430000000000007</v>
      </c>
      <c r="W9" s="243">
        <f>IF(ngay19!AL10&lt;&gt;"",ngay19!AL10,"")</f>
        <v>87.21</v>
      </c>
      <c r="X9" s="243">
        <f>IF(ngay20!AL10&lt;&gt;"",ngay20!AL10,"")</f>
        <v>88.225000000000009</v>
      </c>
      <c r="Y9" s="243">
        <f>IF(ngay21!AL10&lt;&gt;"",ngay21!AL10,"")</f>
        <v>84.622500000000002</v>
      </c>
      <c r="Z9" s="243">
        <f>IF(ngay22!AL10&lt;&gt;"",ngay22!AL10,"")</f>
        <v>85.282499999999999</v>
      </c>
      <c r="AA9" s="243">
        <f>IF(ngay23!AL10&lt;&gt;"",ngay23!AL10,"")</f>
        <v>80.127499999999998</v>
      </c>
      <c r="AB9" s="243">
        <f>IF(ngay24!AL10&lt;&gt;"",ngay24!AL10,"")</f>
        <v>78.782500000000013</v>
      </c>
      <c r="AC9" s="243">
        <f>IF(ngay25!AL10&lt;&gt;"",ngay25!AL10,"")</f>
        <v>78.16749999999999</v>
      </c>
      <c r="AD9" s="243">
        <f>IF(ngay26!AL10&lt;&gt;"",ngay26!AL10,"")</f>
        <v>77.59</v>
      </c>
      <c r="AE9" s="243">
        <f>IF(ngay27!AL10&lt;&gt;"",ngay27!AL10,"")</f>
        <v>80.667500000000004</v>
      </c>
      <c r="AF9" s="243">
        <f>IF(ngay28!AL10&lt;&gt;"",ngay28!AL10,"")</f>
        <v>79.784999999999997</v>
      </c>
      <c r="AG9" s="243">
        <f>IF(ngay29!AL10&lt;&gt;"",ngay29!AL10,"")</f>
        <v>82.347499999999997</v>
      </c>
      <c r="AH9" s="243">
        <f>IF(ngay30!AL10&lt;&gt;"",ngay30!AL10,"")</f>
        <v>85.0625</v>
      </c>
      <c r="AI9" s="243">
        <f>IF(ngay31!AL10&lt;&gt;"",ngay31!AL10,"")</f>
        <v>79.245000000000005</v>
      </c>
      <c r="AJ9" s="128">
        <f t="shared" si="0"/>
        <v>77.266774193548372</v>
      </c>
      <c r="AK9" s="127">
        <f t="shared" si="1"/>
        <v>61.569999999999993</v>
      </c>
      <c r="AL9" s="128">
        <f>IF(COUNT(E9:AI9)=0,"",INDEX(E2:AI9,1,MATCH(MIN(E9:AI9),E9:AI9,0)))</f>
        <v>3</v>
      </c>
      <c r="AM9" s="127">
        <f t="shared" si="2"/>
        <v>88.225000000000009</v>
      </c>
      <c r="AN9" s="129">
        <f>IF(COUNT(E9:AI9)=0,"",INDEX(E2:AI9,1,MATCH(MAX(E9:AI9),E9:AI9,0)))</f>
        <v>20</v>
      </c>
    </row>
    <row r="10" spans="1:40">
      <c r="A10" s="28">
        <v>8</v>
      </c>
      <c r="B10" s="490"/>
      <c r="C10" s="30" t="s">
        <v>205</v>
      </c>
      <c r="D10" s="42" t="s">
        <v>206</v>
      </c>
      <c r="E10" s="240"/>
      <c r="F10" s="241">
        <f>IF(ngay2!AL11&lt;&gt;"",ngay2!AL11,"")</f>
        <v>74.48</v>
      </c>
      <c r="G10" s="241">
        <f>IF(ngay3!AL11&lt;&gt;"",ngay3!AL11,"")</f>
        <v>72.442499999999995</v>
      </c>
      <c r="H10" s="241">
        <f>IF(ngay4!AL11&lt;&gt;"",ngay4!AL11,"")</f>
        <v>77.162499999999994</v>
      </c>
      <c r="I10" s="241">
        <f>IF(ngay5!AL11&lt;&gt;"",ngay5!AL11,"")</f>
        <v>77.834999999999994</v>
      </c>
      <c r="J10" s="241">
        <f>IF(ngay6!AL11&lt;&gt;"",ngay6!AL11,"")</f>
        <v>80.672500000000014</v>
      </c>
      <c r="K10" s="241">
        <f>IF(ngay7!AL11&lt;&gt;"",ngay7!AL11,"")</f>
        <v>81.767499999999998</v>
      </c>
      <c r="L10" s="241">
        <f>IF(ngay8!AL11&lt;&gt;"",ngay8!AL11,"")</f>
        <v>85.574999999999989</v>
      </c>
      <c r="M10" s="241">
        <f>IF(ngay9!AL11&lt;&gt;"",ngay9!AL11,"")</f>
        <v>86.402500000000003</v>
      </c>
      <c r="N10" s="241">
        <f>IF(ngay10!AL11&lt;&gt;"",ngay10!AL11,"")</f>
        <v>81.724999999999994</v>
      </c>
      <c r="O10" s="241">
        <f>IF(ngay11!AL11&lt;&gt;"",ngay11!AL11,"")</f>
        <v>79.872500000000002</v>
      </c>
      <c r="P10" s="241">
        <f>IF(ngay12!AL11&lt;&gt;"",ngay12!AL11,"")</f>
        <v>76.1875</v>
      </c>
      <c r="Q10" s="241">
        <f>IF(ngay13!AL11&lt;&gt;"",ngay13!AL11,"")</f>
        <v>71.574999999999989</v>
      </c>
      <c r="R10" s="241">
        <f>IF(ngay14!AL11&lt;&gt;"",ngay14!AL11,"")</f>
        <v>76.69</v>
      </c>
      <c r="S10" s="241">
        <f>IF(ngay15!AL11&lt;&gt;"",ngay15!AL11,"")</f>
        <v>73.342500000000001</v>
      </c>
      <c r="T10" s="241">
        <f>IF(ngay16!AL11&lt;&gt;"",ngay16!AL11,"")</f>
        <v>70.457499999999996</v>
      </c>
      <c r="U10" s="241">
        <f>IF(ngay17!AL11&lt;&gt;"",ngay17!AL11,"")</f>
        <v>65.914999999999992</v>
      </c>
      <c r="V10" s="241">
        <f>IF(ngay18!AL11&lt;&gt;"",ngay18!AL11,"")</f>
        <v>63.035000000000004</v>
      </c>
      <c r="W10" s="241">
        <f>IF(ngay19!AL11&lt;&gt;"",ngay19!AL11,"")</f>
        <v>87.865000000000009</v>
      </c>
      <c r="X10" s="241">
        <f>IF(ngay20!AL11&lt;&gt;"",ngay20!AL11,"")</f>
        <v>85.73</v>
      </c>
      <c r="Y10" s="241">
        <f>IF(ngay21!AL11&lt;&gt;"",ngay21!AL11,"")</f>
        <v>82.572499999999991</v>
      </c>
      <c r="Z10" s="241">
        <f>IF(ngay22!AL11&lt;&gt;"",ngay22!AL11,"")</f>
        <v>81.06</v>
      </c>
      <c r="AA10" s="241">
        <f>IF(ngay23!AL11&lt;&gt;"",ngay23!AL11,"")</f>
        <v>78.817499999999995</v>
      </c>
      <c r="AB10" s="241">
        <f>IF(ngay24!AL11&lt;&gt;"",ngay24!AL11,"")</f>
        <v>79.377499999999998</v>
      </c>
      <c r="AC10" s="241">
        <f>IF(ngay25!AL11&lt;&gt;"",ngay25!AL11,"")</f>
        <v>77.777500000000003</v>
      </c>
      <c r="AD10" s="241">
        <f>IF(ngay26!AL11&lt;&gt;"",ngay26!AL11,"")</f>
        <v>77.947499999999991</v>
      </c>
      <c r="AE10" s="241">
        <f>IF(ngay27!AL11&lt;&gt;"",ngay27!AL11,"")</f>
        <v>81.192499999999995</v>
      </c>
      <c r="AF10" s="241">
        <f>IF(ngay28!AL11&lt;&gt;"",ngay28!AL11,"")</f>
        <v>80.224999999999994</v>
      </c>
      <c r="AG10" s="241">
        <f>IF(ngay29!AL11&lt;&gt;"",ngay29!AL11,"")</f>
        <v>81.125</v>
      </c>
      <c r="AH10" s="241">
        <f>IF(ngay30!AL11&lt;&gt;"",ngay30!AL11,"")</f>
        <v>79.8125</v>
      </c>
      <c r="AI10" s="241">
        <f>IF(ngay31!AL11&lt;&gt;"",ngay31!AL11,"")</f>
        <v>88.93</v>
      </c>
      <c r="AJ10" s="128">
        <f t="shared" ref="AJ10" si="3">IF(COUNT(E10:AI10)=0,"",AVERAGE(E10:AI10))</f>
        <v>78.585666666666654</v>
      </c>
      <c r="AK10" s="127">
        <f t="shared" ref="AK10" si="4">IF(COUNT(E10:AI10)=0,"",MIN(E10:AI10))</f>
        <v>63.035000000000004</v>
      </c>
      <c r="AL10" s="128">
        <f>IF(COUNT(E10:AI10)=0,"",INDEX(E3:AI10,1,MATCH(MIN(E10:AI10),E10:AI10,0)))</f>
        <v>81.350000000000009</v>
      </c>
      <c r="AM10" s="127">
        <f t="shared" ref="AM10" si="5">IF(COUNT(E10:AI10)=0,"",MAX(E10:AI10))</f>
        <v>88.93</v>
      </c>
      <c r="AN10" s="129">
        <f>IF(COUNT(E10:AI10)=0,"",INDEX(E3:AI10,1,MATCH(MAX(E10:AI10),E10:AI10,0)))</f>
        <v>91.617500000000007</v>
      </c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36">
        <f>IF(ngay1!AL12&lt;&gt;"",ngay1!AL12,"")</f>
        <v>73.182500000000005</v>
      </c>
      <c r="F11" s="237">
        <f>IF(ngay2!AL12&lt;&gt;"",ngay2!AL12,"")</f>
        <v>76.585000000000008</v>
      </c>
      <c r="G11" s="237">
        <f>IF(ngay3!AL12&lt;&gt;"",ngay3!AL12,"")</f>
        <v>77.712500000000006</v>
      </c>
      <c r="H11" s="237">
        <f>IF(ngay4!AL12&lt;&gt;"",ngay4!AL12,"")</f>
        <v>82.362500000000011</v>
      </c>
      <c r="I11" s="237">
        <f>IF(ngay5!AL12&lt;&gt;"",ngay5!AL12,"")</f>
        <v>81.287499999999994</v>
      </c>
      <c r="J11" s="237">
        <f>IF(ngay6!AL12&lt;&gt;"",ngay6!AL12,"")</f>
        <v>71.167500000000004</v>
      </c>
      <c r="K11" s="237">
        <f>IF(ngay7!AL12&lt;&gt;"",ngay7!AL12,"")</f>
        <v>72.41749999999999</v>
      </c>
      <c r="L11" s="237">
        <f>IF(ngay8!AL12&lt;&gt;"",ngay8!AL12,"")</f>
        <v>76.155000000000001</v>
      </c>
      <c r="M11" s="237">
        <f>IF(ngay9!AL12&lt;&gt;"",ngay9!AL12,"")</f>
        <v>86.912499999999994</v>
      </c>
      <c r="N11" s="237">
        <f>IF(ngay10!AL12&lt;&gt;"",ngay10!AL12,"")</f>
        <v>84.47</v>
      </c>
      <c r="O11" s="237">
        <f>IF(ngay11!AL12&lt;&gt;"",ngay11!AL12,"")</f>
        <v>80.495000000000005</v>
      </c>
      <c r="P11" s="237">
        <f>IF(ngay12!AL12&lt;&gt;"",ngay12!AL12,"")</f>
        <v>71.644999999999996</v>
      </c>
      <c r="Q11" s="237">
        <f>IF(ngay13!AL12&lt;&gt;"",ngay13!AL12,"")</f>
        <v>75.302499999999995</v>
      </c>
      <c r="R11" s="237">
        <f>IF(ngay14!AL12&lt;&gt;"",ngay14!AL12,"")</f>
        <v>83.4</v>
      </c>
      <c r="S11" s="237">
        <f>IF(ngay15!AL12&lt;&gt;"",ngay15!AL12,"")</f>
        <v>84.802499999999995</v>
      </c>
      <c r="T11" s="237">
        <f>IF(ngay16!AL12&lt;&gt;"",ngay16!AL12,"")</f>
        <v>85.155000000000001</v>
      </c>
      <c r="U11" s="237">
        <f>IF(ngay17!AL12&lt;&gt;"",ngay17!AL12,"")</f>
        <v>79.335000000000008</v>
      </c>
      <c r="V11" s="237">
        <f>IF(ngay18!AL12&lt;&gt;"",ngay18!AL12,"")</f>
        <v>85.242500000000007</v>
      </c>
      <c r="W11" s="237">
        <f>IF(ngay19!AL12&lt;&gt;"",ngay19!AL12,"")</f>
        <v>91.977500000000006</v>
      </c>
      <c r="X11" s="237">
        <f>IF(ngay20!AL12&lt;&gt;"",ngay20!AL12,"")</f>
        <v>89.804999999999978</v>
      </c>
      <c r="Y11" s="237">
        <f>IF(ngay21!AL12&lt;&gt;"",ngay21!AL12,"")</f>
        <v>91.070000000000007</v>
      </c>
      <c r="Z11" s="237">
        <f>IF(ngay22!AL12&lt;&gt;"",ngay22!AL12,"")</f>
        <v>84.107499999999987</v>
      </c>
      <c r="AA11" s="237">
        <f>IF(ngay23!AL12&lt;&gt;"",ngay23!AL12,"")</f>
        <v>79.95750000000001</v>
      </c>
      <c r="AB11" s="237">
        <f>IF(ngay24!AL12&lt;&gt;"",ngay24!AL12,"")</f>
        <v>79.837500000000006</v>
      </c>
      <c r="AC11" s="237">
        <f>IF(ngay25!AL12&lt;&gt;"",ngay25!AL12,"")</f>
        <v>80.457499999999996</v>
      </c>
      <c r="AD11" s="237">
        <f>IF(ngay26!AL12&lt;&gt;"",ngay26!AL12,"")</f>
        <v>78.592500000000001</v>
      </c>
      <c r="AE11" s="237">
        <f>IF(ngay27!AL12&lt;&gt;"",ngay27!AL12,"")</f>
        <v>79.692499999999995</v>
      </c>
      <c r="AF11" s="237">
        <f>IF(ngay28!AL12&lt;&gt;"",ngay28!AL12,"")</f>
        <v>86.607500000000002</v>
      </c>
      <c r="AG11" s="237">
        <f>IF(ngay29!AL12&lt;&gt;"",ngay29!AL12,"")</f>
        <v>85.332499999999996</v>
      </c>
      <c r="AH11" s="237">
        <f>IF(ngay30!AL12&lt;&gt;"",ngay30!AL12,"")</f>
        <v>88.712500000000006</v>
      </c>
      <c r="AI11" s="237">
        <f>IF(ngay31!AL12&lt;&gt;"",ngay31!AL12,"")</f>
        <v>86.82</v>
      </c>
      <c r="AJ11" s="191">
        <f t="shared" si="0"/>
        <v>81.632258064516151</v>
      </c>
      <c r="AK11" s="190">
        <f t="shared" si="1"/>
        <v>71.167500000000004</v>
      </c>
      <c r="AL11" s="191">
        <f>IF(COUNT(E11:AI11)=0,"",INDEX(E2:AI11,1,MATCH(MIN(E11:AI11),E11:AI11,0)))</f>
        <v>6</v>
      </c>
      <c r="AM11" s="190">
        <f t="shared" si="2"/>
        <v>91.977500000000006</v>
      </c>
      <c r="AN11" s="192">
        <f>IF(COUNT(E11:AI11)=0,"",INDEX(E2:AI11,1,MATCH(MAX(E11:AI11),E11:AI11,0)))</f>
        <v>19</v>
      </c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IF(ngay1!AL13&lt;&gt;"",ngay1!AL13,"")</f>
        <v>68.498750000000001</v>
      </c>
      <c r="F12" s="243">
        <f>IF(ngay2!AL13&lt;&gt;"",ngay2!AL13,"")</f>
        <v>68.967500000000015</v>
      </c>
      <c r="G12" s="243">
        <f>IF(ngay3!AL13&lt;&gt;"",ngay3!AL13,"")</f>
        <v>68.098749999999995</v>
      </c>
      <c r="H12" s="243">
        <f>IF(ngay4!AL13&lt;&gt;"",ngay4!AL13,"")</f>
        <v>69.272499999999994</v>
      </c>
      <c r="I12" s="243">
        <f>IF(ngay5!AL13&lt;&gt;"",ngay5!AL13,"")</f>
        <v>72.253749999999997</v>
      </c>
      <c r="J12" s="243">
        <f>IF(ngay6!AL13&lt;&gt;"",ngay6!AL13,"")</f>
        <v>67.324285714285708</v>
      </c>
      <c r="K12" s="243">
        <f>IF(ngay7!AL13&lt;&gt;"",ngay7!AL13,"")</f>
        <v>68.591250000000002</v>
      </c>
      <c r="L12" s="243">
        <f>IF(ngay8!AL13&lt;&gt;"",ngay8!AL13,"")</f>
        <v>69.648750000000007</v>
      </c>
      <c r="M12" s="243">
        <f>IF(ngay9!AL13&lt;&gt;"",ngay9!AL13,"")</f>
        <v>67.833749999999995</v>
      </c>
      <c r="N12" s="243">
        <f>IF(ngay10!AL13&lt;&gt;"",ngay10!AL13,"")</f>
        <v>69.058750000000003</v>
      </c>
      <c r="O12" s="243">
        <f>IF(ngay11!AL13&lt;&gt;"",ngay11!AL13,"")</f>
        <v>74.802499999999995</v>
      </c>
      <c r="P12" s="243">
        <f>IF(ngay12!AL13&lt;&gt;"",ngay12!AL13,"")</f>
        <v>78.407499999999985</v>
      </c>
      <c r="Q12" s="243">
        <f>IF(ngay13!AL13&lt;&gt;"",ngay13!AL13,"")</f>
        <v>80.13</v>
      </c>
      <c r="R12" s="243">
        <f>IF(ngay14!AL13&lt;&gt;"",ngay14!AL13,"")</f>
        <v>77.222499999999997</v>
      </c>
      <c r="S12" s="243">
        <f>IF(ngay15!AL13&lt;&gt;"",ngay15!AL13,"")</f>
        <v>75.051428571428573</v>
      </c>
      <c r="T12" s="243">
        <f>IF(ngay16!AL13&lt;&gt;"",ngay16!AL13,"")</f>
        <v>80.592500000000001</v>
      </c>
      <c r="U12" s="243">
        <f>IF(ngay17!AL13&lt;&gt;"",ngay17!AL13,"")</f>
        <v>77.177499999999995</v>
      </c>
      <c r="V12" s="243">
        <f>IF(ngay18!AL13&lt;&gt;"",ngay18!AL13,"")</f>
        <v>73.938750000000013</v>
      </c>
      <c r="W12" s="243">
        <f>IF(ngay19!AL13&lt;&gt;"",ngay19!AL13,"")</f>
        <v>78.328750000000014</v>
      </c>
      <c r="X12" s="243">
        <f>IF(ngay20!AL13&lt;&gt;"",ngay20!AL13,"")</f>
        <v>86.451250000000002</v>
      </c>
      <c r="Y12" s="243">
        <f>IF(ngay21!AL13&lt;&gt;"",ngay21!AL13,"")</f>
        <v>89.78125</v>
      </c>
      <c r="Z12" s="243">
        <f>IF(ngay22!AL13&lt;&gt;"",ngay22!AL13,"")</f>
        <v>79.068750000000009</v>
      </c>
      <c r="AA12" s="243">
        <f>IF(ngay23!AL13&lt;&gt;"",ngay23!AL13,"")</f>
        <v>71.995000000000005</v>
      </c>
      <c r="AB12" s="243">
        <f>IF(ngay24!AL13&lt;&gt;"",ngay24!AL13,"")</f>
        <v>71.866250000000008</v>
      </c>
      <c r="AC12" s="243">
        <f>IF(ngay25!AL13&lt;&gt;"",ngay25!AL13,"")</f>
        <v>71.618749999999991</v>
      </c>
      <c r="AD12" s="243">
        <f>IF(ngay26!AL13&lt;&gt;"",ngay26!AL13,"")</f>
        <v>72.219999999999985</v>
      </c>
      <c r="AE12" s="243">
        <f>IF(ngay27!AL13&lt;&gt;"",ngay27!AL13,"")</f>
        <v>73.001249999999999</v>
      </c>
      <c r="AF12" s="243">
        <f>IF(ngay28!AL13&lt;&gt;"",ngay28!AL13,"")</f>
        <v>77.347499999999997</v>
      </c>
      <c r="AG12" s="243">
        <f>IF(ngay29!AL13&lt;&gt;"",ngay29!AL13,"")</f>
        <v>83.384999999999991</v>
      </c>
      <c r="AH12" s="243">
        <f>IF(ngay30!AL13&lt;&gt;"",ngay30!AL13,"")</f>
        <v>84.697499999999991</v>
      </c>
      <c r="AI12" s="243">
        <f>IF(ngay31!AL13&lt;&gt;"",ngay31!AL13,"")</f>
        <v>81.208749999999995</v>
      </c>
      <c r="AJ12" s="128">
        <f t="shared" si="0"/>
        <v>75.091635944700457</v>
      </c>
      <c r="AK12" s="127">
        <f t="shared" si="1"/>
        <v>67.324285714285708</v>
      </c>
      <c r="AL12" s="128">
        <f>IF(COUNT(E12:AI12)=0,"",INDEX(E2:AI12,1,MATCH(MIN(E12:AI12),E12:AI12,0)))</f>
        <v>6</v>
      </c>
      <c r="AM12" s="127">
        <f t="shared" si="2"/>
        <v>89.78125</v>
      </c>
      <c r="AN12" s="129">
        <f>IF(COUNT(E12:AI12)=0,"",INDEX(E2:AI12,1,MATCH(MAX(E12:AI12),E12:AI12,0)))</f>
        <v>21</v>
      </c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IF(ngay1!AL14&lt;&gt;"",ngay1!AL14,"")</f>
        <v>73.504999999999995</v>
      </c>
      <c r="F13" s="243">
        <f>IF(ngay2!AL14&lt;&gt;"",ngay2!AL14,"")</f>
        <v>72.88</v>
      </c>
      <c r="G13" s="243">
        <f>IF(ngay3!AL14&lt;&gt;"",ngay3!AL14,"")</f>
        <v>68.852500000000006</v>
      </c>
      <c r="H13" s="243">
        <f>IF(ngay4!AL14&lt;&gt;"",ngay4!AL14,"")</f>
        <v>75.217500000000001</v>
      </c>
      <c r="I13" s="243">
        <f>IF(ngay5!AL14&lt;&gt;"",ngay5!AL14,"")</f>
        <v>74.617499999999993</v>
      </c>
      <c r="J13" s="243">
        <f>IF(ngay6!AL14&lt;&gt;"",ngay6!AL14,"")</f>
        <v>72.27</v>
      </c>
      <c r="K13" s="243">
        <f>IF(ngay7!AL14&lt;&gt;"",ngay7!AL14,"")</f>
        <v>70.217500000000001</v>
      </c>
      <c r="L13" s="243">
        <f>IF(ngay8!AL14&lt;&gt;"",ngay8!AL14,"")</f>
        <v>75.289999999999992</v>
      </c>
      <c r="M13" s="243">
        <f>IF(ngay9!AL14&lt;&gt;"",ngay9!AL14,"")</f>
        <v>80.367500000000007</v>
      </c>
      <c r="N13" s="243">
        <f>IF(ngay10!AL14&lt;&gt;"",ngay10!AL14,"")</f>
        <v>79.015000000000001</v>
      </c>
      <c r="O13" s="243">
        <f>IF(ngay11!AL14&lt;&gt;"",ngay11!AL14,"")</f>
        <v>81.64500000000001</v>
      </c>
      <c r="P13" s="243">
        <f>IF(ngay12!AL14&lt;&gt;"",ngay12!AL14,"")</f>
        <v>71.3125</v>
      </c>
      <c r="Q13" s="243">
        <f>IF(ngay13!AL14&lt;&gt;"",ngay13!AL14,"")</f>
        <v>75.962500000000006</v>
      </c>
      <c r="R13" s="243">
        <f>IF(ngay14!AL14&lt;&gt;"",ngay14!AL14,"")</f>
        <v>83.252499999999998</v>
      </c>
      <c r="S13" s="243">
        <f>IF(ngay15!AL14&lt;&gt;"",ngay15!AL14,"")</f>
        <v>85.805000000000007</v>
      </c>
      <c r="T13" s="243">
        <f>IF(ngay16!AL14&lt;&gt;"",ngay16!AL14,"")</f>
        <v>89.61</v>
      </c>
      <c r="U13" s="243">
        <f>IF(ngay17!AL14&lt;&gt;"",ngay17!AL14,"")</f>
        <v>81.274999999999991</v>
      </c>
      <c r="V13" s="243">
        <f>IF(ngay18!AL14&lt;&gt;"",ngay18!AL14,"")</f>
        <v>78.419999999999987</v>
      </c>
      <c r="W13" s="243">
        <f>IF(ngay19!AL14&lt;&gt;"",ngay19!AL14,"")</f>
        <v>91.034999999999997</v>
      </c>
      <c r="X13" s="243">
        <f>IF(ngay20!AL14&lt;&gt;"",ngay20!AL14,"")</f>
        <v>89.009999999999991</v>
      </c>
      <c r="Y13" s="243">
        <f>IF(ngay21!AL14&lt;&gt;"",ngay21!AL14,"")</f>
        <v>92.827499999999986</v>
      </c>
      <c r="Z13" s="243">
        <f>IF(ngay22!AL14&lt;&gt;"",ngay22!AL14,"")</f>
        <v>85.905000000000001</v>
      </c>
      <c r="AA13" s="243">
        <f>IF(ngay23!AL14&lt;&gt;"",ngay23!AL14,"")</f>
        <v>80.117500000000007</v>
      </c>
      <c r="AB13" s="243">
        <f>IF(ngay24!AL14&lt;&gt;"",ngay24!AL14,"")</f>
        <v>81.819999999999993</v>
      </c>
      <c r="AC13" s="243">
        <f>IF(ngay25!AL14&lt;&gt;"",ngay25!AL14,"")</f>
        <v>79.607500000000002</v>
      </c>
      <c r="AD13" s="243">
        <f>IF(ngay26!AL14&lt;&gt;"",ngay26!AL14,"")</f>
        <v>79.032499999999999</v>
      </c>
      <c r="AE13" s="243">
        <f>IF(ngay27!AL14&lt;&gt;"",ngay27!AL14,"")</f>
        <v>81.477500000000006</v>
      </c>
      <c r="AF13" s="243">
        <f>IF(ngay28!AL14&lt;&gt;"",ngay28!AL14,"")</f>
        <v>89.922500000000014</v>
      </c>
      <c r="AG13" s="243">
        <f>IF(ngay29!AL14&lt;&gt;"",ngay29!AL14,"")</f>
        <v>88.762499999999989</v>
      </c>
      <c r="AH13" s="243">
        <f>IF(ngay30!AL14&lt;&gt;"",ngay30!AL14,"")</f>
        <v>91.325000000000003</v>
      </c>
      <c r="AI13" s="243">
        <f>IF(ngay31!AL14&lt;&gt;"",ngay31!AL14,"")</f>
        <v>81.757499999999993</v>
      </c>
      <c r="AJ13" s="128">
        <f t="shared" ref="AJ13:AJ24" si="6">IF(COUNT(E13:AI13)=0,"",AVERAGE(E13:AI13))</f>
        <v>80.713387096774198</v>
      </c>
      <c r="AK13" s="127">
        <f t="shared" ref="AK13:AK24" si="7">IF(COUNT(E13:AI13)=0,"",MIN(E13:AI13))</f>
        <v>68.852500000000006</v>
      </c>
      <c r="AL13" s="128">
        <f>IF(COUNT(E13:AI13)=0,"",INDEX(E2:AI13,1,MATCH(MIN(E13:AI13),E13:AI13,0)))</f>
        <v>3</v>
      </c>
      <c r="AM13" s="127">
        <f t="shared" si="2"/>
        <v>92.827499999999986</v>
      </c>
      <c r="AN13" s="129">
        <f>IF(COUNT(E13:AI13)=0,"",INDEX(E2:AI13,1,MATCH(MAX(E13:AI13),E13:AI13,0)))</f>
        <v>21</v>
      </c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IF(ngay1!AL15&lt;&gt;"",ngay1!AL15,"")</f>
        <v>69.677499999999995</v>
      </c>
      <c r="F14" s="243">
        <f>IF(ngay2!AL15&lt;&gt;"",ngay2!AL15,"")</f>
        <v>67.332499999999996</v>
      </c>
      <c r="G14" s="243">
        <f>IF(ngay3!AL15&lt;&gt;"",ngay3!AL15,"")</f>
        <v>67.349999999999994</v>
      </c>
      <c r="H14" s="243">
        <f>IF(ngay4!AL15&lt;&gt;"",ngay4!AL15,"")</f>
        <v>70.015000000000001</v>
      </c>
      <c r="I14" s="243">
        <f>IF(ngay5!AL15&lt;&gt;"",ngay5!AL15,"")</f>
        <v>73.857500000000002</v>
      </c>
      <c r="J14" s="243">
        <f>IF(ngay6!AL15&lt;&gt;"",ngay6!AL15,"")</f>
        <v>72.650000000000006</v>
      </c>
      <c r="K14" s="243">
        <f>IF(ngay7!AL15&lt;&gt;"",ngay7!AL15,"")</f>
        <v>71.83250000000001</v>
      </c>
      <c r="L14" s="243">
        <f>IF(ngay8!AL15&lt;&gt;"",ngay8!AL15,"")</f>
        <v>74.402499999999989</v>
      </c>
      <c r="M14" s="243">
        <f>IF(ngay9!AL15&lt;&gt;"",ngay9!AL15,"")</f>
        <v>75.882500000000007</v>
      </c>
      <c r="N14" s="243">
        <f>IF(ngay10!AL15&lt;&gt;"",ngay10!AL15,"")</f>
        <v>81.642499999999998</v>
      </c>
      <c r="O14" s="243">
        <f>IF(ngay11!AL15&lt;&gt;"",ngay11!AL15,"")</f>
        <v>77.112500000000011</v>
      </c>
      <c r="P14" s="243">
        <f>IF(ngay12!AL15&lt;&gt;"",ngay12!AL15,"")</f>
        <v>71.582499999999996</v>
      </c>
      <c r="Q14" s="243">
        <f>IF(ngay13!AL15&lt;&gt;"",ngay13!AL15,"")</f>
        <v>74.772500000000008</v>
      </c>
      <c r="R14" s="243">
        <f>IF(ngay14!AL15&lt;&gt;"",ngay14!AL15,"")</f>
        <v>81.355000000000004</v>
      </c>
      <c r="S14" s="243">
        <f>IF(ngay15!AL15&lt;&gt;"",ngay15!AL15,"")</f>
        <v>82.617500000000007</v>
      </c>
      <c r="T14" s="243">
        <f>IF(ngay16!AL15&lt;&gt;"",ngay16!AL15,"")</f>
        <v>87.534999999999997</v>
      </c>
      <c r="U14" s="243">
        <f>IF(ngay17!AL15&lt;&gt;"",ngay17!AL15,"")</f>
        <v>80.652500000000003</v>
      </c>
      <c r="V14" s="243">
        <f>IF(ngay18!AL15&lt;&gt;"",ngay18!AL15,"")</f>
        <v>75.132500000000007</v>
      </c>
      <c r="W14" s="243">
        <f>IF(ngay19!AL15&lt;&gt;"",ngay19!AL15,"")</f>
        <v>87.705000000000013</v>
      </c>
      <c r="X14" s="243">
        <f>IF(ngay20!AL15&lt;&gt;"",ngay20!AL15,"")</f>
        <v>88.950000000000017</v>
      </c>
      <c r="Y14" s="243">
        <f>IF(ngay21!AL15&lt;&gt;"",ngay21!AL15,"")</f>
        <v>89.597499999999997</v>
      </c>
      <c r="Z14" s="243">
        <f>IF(ngay22!AL15&lt;&gt;"",ngay22!AL15,"")</f>
        <v>83.592500000000001</v>
      </c>
      <c r="AA14" s="243">
        <f>IF(ngay23!AL15&lt;&gt;"",ngay23!AL15,"")</f>
        <v>78.517499999999998</v>
      </c>
      <c r="AB14" s="243">
        <f>IF(ngay24!AL15&lt;&gt;"",ngay24!AL15,"")</f>
        <v>80.082499999999996</v>
      </c>
      <c r="AC14" s="243">
        <f>IF(ngay25!AL15&lt;&gt;"",ngay25!AL15,"")</f>
        <v>77.657499999999999</v>
      </c>
      <c r="AD14" s="243">
        <f>IF(ngay26!AL15&lt;&gt;"",ngay26!AL15,"")</f>
        <v>77.41749999999999</v>
      </c>
      <c r="AE14" s="243">
        <f>IF(ngay27!AL15&lt;&gt;"",ngay27!AL15,"")</f>
        <v>76.507500000000007</v>
      </c>
      <c r="AF14" s="243">
        <f>IF(ngay28!AL15&lt;&gt;"",ngay28!AL15,"")</f>
        <v>80.98</v>
      </c>
      <c r="AG14" s="243">
        <f>IF(ngay29!AL15&lt;&gt;"",ngay29!AL15,"")</f>
        <v>84.592500000000001</v>
      </c>
      <c r="AH14" s="243">
        <f>IF(ngay30!AL15&lt;&gt;"",ngay30!AL15,"")</f>
        <v>83.405000000000001</v>
      </c>
      <c r="AI14" s="243">
        <f>IF(ngay31!AL15&lt;&gt;"",ngay31!AL15,"")</f>
        <v>81.552500000000009</v>
      </c>
      <c r="AJ14" s="128">
        <f t="shared" si="6"/>
        <v>78.256774193548424</v>
      </c>
      <c r="AK14" s="127">
        <f t="shared" si="7"/>
        <v>67.332499999999996</v>
      </c>
      <c r="AL14" s="128">
        <f>IF(COUNT(E14:AI14)=0,"",INDEX(E2:AI14,1,MATCH(MIN(E14:AI14),E14:AI14,0)))</f>
        <v>2</v>
      </c>
      <c r="AM14" s="127">
        <f t="shared" si="2"/>
        <v>89.597499999999997</v>
      </c>
      <c r="AN14" s="129">
        <f>IF(COUNT(E14:AI14)=0,"",INDEX(E2:AI14,1,MATCH(MAX(E14:AI14),E14:AI14,0)))</f>
        <v>21</v>
      </c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IF(ngay1!AL16&lt;&gt;"",ngay1!AL16,"")</f>
        <v>64.772500000000008</v>
      </c>
      <c r="F15" s="243">
        <f>IF(ngay2!AL16&lt;&gt;"",ngay2!AL16,"")</f>
        <v>66.682500000000005</v>
      </c>
      <c r="G15" s="243">
        <f>IF(ngay3!AL16&lt;&gt;"",ngay3!AL16,"")</f>
        <v>67.017499999999998</v>
      </c>
      <c r="H15" s="243">
        <f>IF(ngay4!AL16&lt;&gt;"",ngay4!AL16,"")</f>
        <v>68.575000000000003</v>
      </c>
      <c r="I15" s="243">
        <f>IF(ngay5!AL16&lt;&gt;"",ngay5!AL16,"")</f>
        <v>66.847499999999997</v>
      </c>
      <c r="J15" s="243">
        <f>IF(ngay6!AL16&lt;&gt;"",ngay6!AL16,"")</f>
        <v>68.197500000000005</v>
      </c>
      <c r="K15" s="243">
        <f>IF(ngay7!AL16&lt;&gt;"",ngay7!AL16,"")</f>
        <v>69.512499999999989</v>
      </c>
      <c r="L15" s="243">
        <f>IF(ngay8!AL16&lt;&gt;"",ngay8!AL16,"")</f>
        <v>72.752499999999998</v>
      </c>
      <c r="M15" s="243">
        <f>IF(ngay9!AL16&lt;&gt;"",ngay9!AL16,"")</f>
        <v>77.622499999999988</v>
      </c>
      <c r="N15" s="243">
        <f>IF(ngay10!AL16&lt;&gt;"",ngay10!AL16,"")</f>
        <v>75.995000000000005</v>
      </c>
      <c r="O15" s="243">
        <f>IF(ngay11!AL16&lt;&gt;"",ngay11!AL16,"")</f>
        <v>73.694999999999993</v>
      </c>
      <c r="P15" s="243">
        <f>IF(ngay12!AL16&lt;&gt;"",ngay12!AL16,"")</f>
        <v>65.102500000000006</v>
      </c>
      <c r="Q15" s="243">
        <f>IF(ngay13!AL16&lt;&gt;"",ngay13!AL16,"")</f>
        <v>72.032499999999999</v>
      </c>
      <c r="R15" s="243">
        <f>IF(ngay14!AL16&lt;&gt;"",ngay14!AL16,"")</f>
        <v>76.09</v>
      </c>
      <c r="S15" s="243">
        <f>IF(ngay15!AL16&lt;&gt;"",ngay15!AL16,"")</f>
        <v>79.545000000000002</v>
      </c>
      <c r="T15" s="243">
        <f>IF(ngay16!AL16&lt;&gt;"",ngay16!AL16,"")</f>
        <v>77.725000000000009</v>
      </c>
      <c r="U15" s="243">
        <f>IF(ngay17!AL16&lt;&gt;"",ngay17!AL16,"")</f>
        <v>76.02</v>
      </c>
      <c r="V15" s="243">
        <f>IF(ngay18!AL16&lt;&gt;"",ngay18!AL16,"")</f>
        <v>63.620000000000005</v>
      </c>
      <c r="W15" s="243">
        <f>IF(ngay19!AL16&lt;&gt;"",ngay19!AL16,"")</f>
        <v>83.532499999999999</v>
      </c>
      <c r="X15" s="243">
        <f>IF(ngay20!AL16&lt;&gt;"",ngay20!AL16,"")</f>
        <v>82.012499999999989</v>
      </c>
      <c r="Y15" s="243">
        <f>IF(ngay21!AL16&lt;&gt;"",ngay21!AL16,"")</f>
        <v>87.77000000000001</v>
      </c>
      <c r="Z15" s="243">
        <f>IF(ngay22!AL16&lt;&gt;"",ngay22!AL16,"")</f>
        <v>76.715000000000003</v>
      </c>
      <c r="AA15" s="243">
        <f>IF(ngay23!AL16&lt;&gt;"",ngay23!AL16,"")</f>
        <v>73.342500000000001</v>
      </c>
      <c r="AB15" s="243">
        <f>IF(ngay24!AL16&lt;&gt;"",ngay24!AL16,"")</f>
        <v>72.12</v>
      </c>
      <c r="AC15" s="243">
        <f>IF(ngay25!AL16&lt;&gt;"",ngay25!AL16,"")</f>
        <v>71.592500000000001</v>
      </c>
      <c r="AD15" s="243">
        <f>IF(ngay26!AL16&lt;&gt;"",ngay26!AL16,"")</f>
        <v>69.612499999999997</v>
      </c>
      <c r="AE15" s="243">
        <f>IF(ngay27!AL16&lt;&gt;"",ngay27!AL16,"")</f>
        <v>69.36</v>
      </c>
      <c r="AF15" s="243">
        <f>IF(ngay28!AL16&lt;&gt;"",ngay28!AL16,"")</f>
        <v>74.957499999999996</v>
      </c>
      <c r="AG15" s="243">
        <f>IF(ngay29!AL16&lt;&gt;"",ngay29!AL16,"")</f>
        <v>83.397499999999994</v>
      </c>
      <c r="AH15" s="243">
        <f>IF(ngay30!AL16&lt;&gt;"",ngay30!AL16,"")</f>
        <v>75.852500000000006</v>
      </c>
      <c r="AI15" s="243">
        <f>IF(ngay31!AL16&lt;&gt;"",ngay31!AL16,"")</f>
        <v>71.234999999999999</v>
      </c>
      <c r="AJ15" s="128">
        <f t="shared" si="6"/>
        <v>73.332419354838692</v>
      </c>
      <c r="AK15" s="127">
        <f t="shared" si="7"/>
        <v>63.620000000000005</v>
      </c>
      <c r="AL15" s="128">
        <f>IF(COUNT(E15:AI15)=0,"",INDEX(E2:AI15,1,MATCH(MIN(E15:AI15),E15:AI15,0)))</f>
        <v>18</v>
      </c>
      <c r="AM15" s="127">
        <f t="shared" si="2"/>
        <v>87.77000000000001</v>
      </c>
      <c r="AN15" s="129">
        <f>IF(COUNT(E15:AI15)=0,"",INDEX(E2:AI15,1,MATCH(MAX(E15:AI15),E15:AI15,0)))</f>
        <v>21</v>
      </c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IF(ngay1!AL17&lt;&gt;"",ngay1!AL17,"")</f>
        <v>70.55</v>
      </c>
      <c r="F16" s="243">
        <f>IF(ngay2!AL17&lt;&gt;"",ngay2!AL17,"")</f>
        <v>68.908749999999998</v>
      </c>
      <c r="G16" s="243">
        <f>IF(ngay3!AL17&lt;&gt;"",ngay3!AL17,"")</f>
        <v>63.567500000000003</v>
      </c>
      <c r="H16" s="243">
        <f>IF(ngay4!AL17&lt;&gt;"",ngay4!AL17,"")</f>
        <v>68.857500000000002</v>
      </c>
      <c r="I16" s="243">
        <f>IF(ngay5!AL17&lt;&gt;"",ngay5!AL17,"")</f>
        <v>72.489999999999995</v>
      </c>
      <c r="J16" s="243">
        <f>IF(ngay6!AL17&lt;&gt;"",ngay6!AL17,"")</f>
        <v>76.441428571428574</v>
      </c>
      <c r="K16" s="243">
        <f>IF(ngay7!AL17&lt;&gt;"",ngay7!AL17,"")</f>
        <v>78.502499999999998</v>
      </c>
      <c r="L16" s="243">
        <f>IF(ngay8!AL17&lt;&gt;"",ngay8!AL17,"")</f>
        <v>81.382499999999993</v>
      </c>
      <c r="M16" s="243">
        <f>IF(ngay9!AL17&lt;&gt;"",ngay9!AL17,"")</f>
        <v>82.846249999999998</v>
      </c>
      <c r="N16" s="243">
        <f>IF(ngay10!AL17&lt;&gt;"",ngay10!AL17,"")</f>
        <v>81.03</v>
      </c>
      <c r="O16" s="243">
        <f>IF(ngay11!AL17&lt;&gt;"",ngay11!AL17,"")</f>
        <v>78.162499999999994</v>
      </c>
      <c r="P16" s="243">
        <f>IF(ngay12!AL17&lt;&gt;"",ngay12!AL17,"")</f>
        <v>74.295000000000002</v>
      </c>
      <c r="Q16" s="243">
        <f>IF(ngay13!AL17&lt;&gt;"",ngay13!AL17,"")</f>
        <v>65.487499999999997</v>
      </c>
      <c r="R16" s="243">
        <f>IF(ngay14!AL17&lt;&gt;"",ngay14!AL17,"")</f>
        <v>73.716249999999988</v>
      </c>
      <c r="S16" s="243">
        <f>IF(ngay15!AL17&lt;&gt;"",ngay15!AL17,"")</f>
        <v>82.611428571428561</v>
      </c>
      <c r="T16" s="243">
        <f>IF(ngay16!AL17&lt;&gt;"",ngay16!AL17,"")</f>
        <v>81.972499999999997</v>
      </c>
      <c r="U16" s="243">
        <f>IF(ngay17!AL17&lt;&gt;"",ngay17!AL17,"")</f>
        <v>77.289999999999992</v>
      </c>
      <c r="V16" s="243">
        <f>IF(ngay18!AL17&lt;&gt;"",ngay18!AL17,"")</f>
        <v>73.67625000000001</v>
      </c>
      <c r="W16" s="243">
        <f>IF(ngay19!AL17&lt;&gt;"",ngay19!AL17,"")</f>
        <v>88.568749999999994</v>
      </c>
      <c r="X16" s="243">
        <f>IF(ngay20!AL17&lt;&gt;"",ngay20!AL17,"")</f>
        <v>89.663749999999993</v>
      </c>
      <c r="Y16" s="243">
        <f>IF(ngay21!AL17&lt;&gt;"",ngay21!AL17,"")</f>
        <v>92.0625</v>
      </c>
      <c r="Z16" s="243">
        <f>IF(ngay22!AL17&lt;&gt;"",ngay22!AL17,"")</f>
        <v>87.467500000000001</v>
      </c>
      <c r="AA16" s="243">
        <f>IF(ngay23!AL17&lt;&gt;"",ngay23!AL17,"")</f>
        <v>79.181249999999991</v>
      </c>
      <c r="AB16" s="243">
        <f>IF(ngay24!AL17&lt;&gt;"",ngay24!AL17,"")</f>
        <v>81.11</v>
      </c>
      <c r="AC16" s="243">
        <f>IF(ngay25!AL17&lt;&gt;"",ngay25!AL17,"")</f>
        <v>78.147499999999994</v>
      </c>
      <c r="AD16" s="243">
        <f>IF(ngay26!AL17&lt;&gt;"",ngay26!AL17,"")</f>
        <v>78.511250000000004</v>
      </c>
      <c r="AE16" s="243">
        <f>IF(ngay27!AL17&lt;&gt;"",ngay27!AL17,"")</f>
        <v>77.623750000000001</v>
      </c>
      <c r="AF16" s="243">
        <f>IF(ngay28!AL17&lt;&gt;"",ngay28!AL17,"")</f>
        <v>80.681249999999991</v>
      </c>
      <c r="AG16" s="243">
        <f>IF(ngay29!AL17&lt;&gt;"",ngay29!AL17,"")</f>
        <v>85.973749999999995</v>
      </c>
      <c r="AH16" s="243">
        <f>IF(ngay30!AL17&lt;&gt;"",ngay30!AL17,"")</f>
        <v>80.534999999999997</v>
      </c>
      <c r="AI16" s="243">
        <f>IF(ngay31!AL17&lt;&gt;"",ngay31!AL17,"")</f>
        <v>74.570000000000007</v>
      </c>
      <c r="AJ16" s="128">
        <f t="shared" si="6"/>
        <v>78.254326036866374</v>
      </c>
      <c r="AK16" s="127">
        <f t="shared" si="7"/>
        <v>63.567500000000003</v>
      </c>
      <c r="AL16" s="128">
        <f>IF(COUNT(E16:AI16)=0,"",INDEX(E2:AI16,1,MATCH(MIN(E16:AI16),E16:AI16,0)))</f>
        <v>3</v>
      </c>
      <c r="AM16" s="127">
        <f t="shared" si="2"/>
        <v>92.0625</v>
      </c>
      <c r="AN16" s="129">
        <f>IF(COUNT(E16:AI16)=0,"",INDEX(E2:AI16,1,MATCH(MAX(E16:AI16),E16:AI16,0)))</f>
        <v>21</v>
      </c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IF(ngay1!AL18&lt;&gt;"",ngay1!AL18,"")</f>
        <v>58.704999999999998</v>
      </c>
      <c r="F17" s="243">
        <f>IF(ngay2!AL18&lt;&gt;"",ngay2!AL18,"")</f>
        <v>61.022500000000001</v>
      </c>
      <c r="G17" s="243">
        <f>IF(ngay3!AL18&lt;&gt;"",ngay3!AL18,"")</f>
        <v>62.015000000000001</v>
      </c>
      <c r="H17" s="243">
        <f>IF(ngay4!AL18&lt;&gt;"",ngay4!AL18,"")</f>
        <v>62.015000000000001</v>
      </c>
      <c r="I17" s="243">
        <f>IF(ngay5!AL18&lt;&gt;"",ngay5!AL18,"")</f>
        <v>67.599999999999994</v>
      </c>
      <c r="J17" s="243">
        <f>IF(ngay6!AL18&lt;&gt;"",ngay6!AL18,"")</f>
        <v>71.922500000000014</v>
      </c>
      <c r="K17" s="243">
        <f>IF(ngay7!AL18&lt;&gt;"",ngay7!AL18,"")</f>
        <v>69.174999999999997</v>
      </c>
      <c r="L17" s="243">
        <f>IF(ngay8!AL18&lt;&gt;"",ngay8!AL18,"")</f>
        <v>71.9375</v>
      </c>
      <c r="M17" s="243">
        <f>IF(ngay9!AL18&lt;&gt;"",ngay9!AL18,"")</f>
        <v>76.977500000000006</v>
      </c>
      <c r="N17" s="243">
        <f>IF(ngay10!AL18&lt;&gt;"",ngay10!AL18,"")</f>
        <v>80.217500000000001</v>
      </c>
      <c r="O17" s="243">
        <f>IF(ngay11!AL18&lt;&gt;"",ngay11!AL18,"")</f>
        <v>75.162499999999994</v>
      </c>
      <c r="P17" s="243">
        <f>IF(ngay12!AL18&lt;&gt;"",ngay12!AL18,"")</f>
        <v>67.64</v>
      </c>
      <c r="Q17" s="243">
        <f>IF(ngay13!AL18&lt;&gt;"",ngay13!AL18,"")</f>
        <v>69.317499999999995</v>
      </c>
      <c r="R17" s="243">
        <f>IF(ngay14!AL18&lt;&gt;"",ngay14!AL18,"")</f>
        <v>74.074999999999989</v>
      </c>
      <c r="S17" s="243">
        <f>IF(ngay15!AL18&lt;&gt;"",ngay15!AL18,"")</f>
        <v>77.072499999999991</v>
      </c>
      <c r="T17" s="243">
        <f>IF(ngay16!AL18&lt;&gt;"",ngay16!AL18,"")</f>
        <v>77.44</v>
      </c>
      <c r="U17" s="243">
        <f>IF(ngay17!AL18&lt;&gt;"",ngay17!AL18,"")</f>
        <v>78.582499999999996</v>
      </c>
      <c r="V17" s="243">
        <f>IF(ngay18!AL18&lt;&gt;"",ngay18!AL18,"")</f>
        <v>70.047499999999999</v>
      </c>
      <c r="W17" s="243">
        <f>IF(ngay19!AL18&lt;&gt;"",ngay19!AL18,"")</f>
        <v>87.997500000000002</v>
      </c>
      <c r="X17" s="243">
        <f>IF(ngay20!AL18&lt;&gt;"",ngay20!AL18,"")</f>
        <v>90.475000000000009</v>
      </c>
      <c r="Y17" s="243">
        <f>IF(ngay21!AL18&lt;&gt;"",ngay21!AL18,"")</f>
        <v>95.544999999999987</v>
      </c>
      <c r="Z17" s="243">
        <f>IF(ngay22!AL18&lt;&gt;"",ngay22!AL18,"")</f>
        <v>84.66</v>
      </c>
      <c r="AA17" s="243">
        <f>IF(ngay23!AL18&lt;&gt;"",ngay23!AL18,"")</f>
        <v>80.057500000000005</v>
      </c>
      <c r="AB17" s="243">
        <f>IF(ngay24!AL18&lt;&gt;"",ngay24!AL18,"")</f>
        <v>79.13</v>
      </c>
      <c r="AC17" s="243">
        <f>IF(ngay25!AL18&lt;&gt;"",ngay25!AL18,"")</f>
        <v>76.117500000000007</v>
      </c>
      <c r="AD17" s="243">
        <f>IF(ngay26!AL18&lt;&gt;"",ngay26!AL18,"")</f>
        <v>74.837500000000006</v>
      </c>
      <c r="AE17" s="243">
        <f>IF(ngay27!AL18&lt;&gt;"",ngay27!AL18,"")</f>
        <v>72.495000000000005</v>
      </c>
      <c r="AF17" s="243">
        <f>IF(ngay28!AL18&lt;&gt;"",ngay28!AL18,"")</f>
        <v>78.344999999999999</v>
      </c>
      <c r="AG17" s="243">
        <f>IF(ngay29!AL18&lt;&gt;"",ngay29!AL18,"")</f>
        <v>84.427500000000009</v>
      </c>
      <c r="AH17" s="243">
        <f>IF(ngay30!AL18&lt;&gt;"",ngay30!AL18,"")</f>
        <v>77.59</v>
      </c>
      <c r="AI17" s="243">
        <f>IF(ngay31!AL18&lt;&gt;"",ngay31!AL18,"")</f>
        <v>70.375</v>
      </c>
      <c r="AJ17" s="128">
        <f t="shared" si="6"/>
        <v>74.934758064516132</v>
      </c>
      <c r="AK17" s="127">
        <f t="shared" si="7"/>
        <v>58.704999999999998</v>
      </c>
      <c r="AL17" s="128">
        <f>IF(COUNT(E17:AI17)=0,"",INDEX(E2:AI17,1,MATCH(MIN(E17:AI17),E17:AI17,0)))</f>
        <v>1</v>
      </c>
      <c r="AM17" s="127">
        <f t="shared" si="2"/>
        <v>95.544999999999987</v>
      </c>
      <c r="AN17" s="129">
        <f>IF(COUNT(E17:AI17)=0,"",INDEX(E2:AI17,1,MATCH(MAX(E17:AI17),E17:AI17,0)))</f>
        <v>21</v>
      </c>
    </row>
    <row r="18" spans="1:40">
      <c r="A18" s="28">
        <v>16</v>
      </c>
      <c r="B18" s="509"/>
      <c r="C18" s="35" t="s">
        <v>156</v>
      </c>
      <c r="D18" s="445" t="s">
        <v>103</v>
      </c>
      <c r="E18" s="228">
        <f>IF(ngay1!AL19&lt;&gt;"",ngay1!AL19,"")</f>
        <v>77.126249999999985</v>
      </c>
      <c r="F18" s="243">
        <f>IF(ngay2!AL19&lt;&gt;"",ngay2!AL19,"")</f>
        <v>70.210000000000008</v>
      </c>
      <c r="G18" s="243">
        <f>IF(ngay3!AL19&lt;&gt;"",ngay3!AL19,"")</f>
        <v>69.344999999999999</v>
      </c>
      <c r="H18" s="243">
        <f>IF(ngay4!AL19&lt;&gt;"",ngay4!AL19,"")</f>
        <v>71.758749999999992</v>
      </c>
      <c r="I18" s="243">
        <f>IF(ngay5!AL19&lt;&gt;"",ngay5!AL19,"")</f>
        <v>72.701250000000002</v>
      </c>
      <c r="J18" s="243">
        <f>IF(ngay6!AL19&lt;&gt;"",ngay6!AL19,"")</f>
        <v>73.40285714285713</v>
      </c>
      <c r="K18" s="243">
        <f>IF(ngay7!AL19&lt;&gt;"",ngay7!AL19,"")</f>
        <v>84.682500000000005</v>
      </c>
      <c r="L18" s="243">
        <f>IF(ngay8!AL19&lt;&gt;"",ngay8!AL19,"")</f>
        <v>87.893749999999997</v>
      </c>
      <c r="M18" s="243">
        <f>IF(ngay9!AL19&lt;&gt;"",ngay9!AL19,"")</f>
        <v>87.325000000000017</v>
      </c>
      <c r="N18" s="243">
        <f>IF(ngay10!AL19&lt;&gt;"",ngay10!AL19,"")</f>
        <v>85.643750000000011</v>
      </c>
      <c r="O18" s="243">
        <f>IF(ngay11!AL19&lt;&gt;"",ngay11!AL19,"")</f>
        <v>77.813749999999999</v>
      </c>
      <c r="P18" s="243">
        <f>IF(ngay12!AL19&lt;&gt;"",ngay12!AL19,"")</f>
        <v>80.087499999999991</v>
      </c>
      <c r="Q18" s="243">
        <f>IF(ngay13!AL19&lt;&gt;"",ngay13!AL19,"")</f>
        <v>69.373750000000001</v>
      </c>
      <c r="R18" s="243">
        <f>IF(ngay14!AL19&lt;&gt;"",ngay14!AL19,"")</f>
        <v>73.830000000000013</v>
      </c>
      <c r="S18" s="243">
        <f>IF(ngay15!AL19&lt;&gt;"",ngay15!AL19,"")</f>
        <v>83.927142857142854</v>
      </c>
      <c r="T18" s="243">
        <f>IF(ngay16!AL19&lt;&gt;"",ngay16!AL19,"")</f>
        <v>82.336249999999993</v>
      </c>
      <c r="U18" s="243">
        <f>IF(ngay17!AL19&lt;&gt;"",ngay17!AL19,"")</f>
        <v>88.047499999999985</v>
      </c>
      <c r="V18" s="243">
        <f>IF(ngay18!AL19&lt;&gt;"",ngay18!AL19,"")</f>
        <v>75.596249999999998</v>
      </c>
      <c r="W18" s="243">
        <f>IF(ngay19!AL19&lt;&gt;"",ngay19!AL19,"")</f>
        <v>86.553750000000008</v>
      </c>
      <c r="X18" s="243">
        <f>IF(ngay20!AL19&lt;&gt;"",ngay20!AL19,"")</f>
        <v>88.832499999999982</v>
      </c>
      <c r="Y18" s="243">
        <f>IF(ngay21!AL19&lt;&gt;"",ngay21!AL19,"")</f>
        <v>91.94874999999999</v>
      </c>
      <c r="Z18" s="243">
        <f>IF(ngay22!AL19&lt;&gt;"",ngay22!AL19,"")</f>
        <v>88.642499999999998</v>
      </c>
      <c r="AA18" s="243">
        <f>IF(ngay23!AL19&lt;&gt;"",ngay23!AL19,"")</f>
        <v>84.616249999999994</v>
      </c>
      <c r="AB18" s="243">
        <f>IF(ngay24!AL19&lt;&gt;"",ngay24!AL19,"")</f>
        <v>83.118750000000006</v>
      </c>
      <c r="AC18" s="243">
        <f>IF(ngay25!AL19&lt;&gt;"",ngay25!AL19,"")</f>
        <v>83.022499999999994</v>
      </c>
      <c r="AD18" s="243">
        <f>IF(ngay26!AL19&lt;&gt;"",ngay26!AL19,"")</f>
        <v>77.982500000000002</v>
      </c>
      <c r="AE18" s="243">
        <f>IF(ngay27!AL19&lt;&gt;"",ngay27!AL19,"")</f>
        <v>80.02000000000001</v>
      </c>
      <c r="AF18" s="243">
        <f>IF(ngay28!AL19&lt;&gt;"",ngay28!AL19,"")</f>
        <v>82.233750000000001</v>
      </c>
      <c r="AG18" s="243">
        <f>IF(ngay29!AL19&lt;&gt;"",ngay29!AL19,"")</f>
        <v>87.433750000000003</v>
      </c>
      <c r="AH18" s="243">
        <f>IF(ngay30!AL19&lt;&gt;"",ngay30!AL19,"")</f>
        <v>82.135000000000005</v>
      </c>
      <c r="AI18" s="243">
        <f>IF(ngay31!AL19&lt;&gt;"",ngay31!AL19,"")</f>
        <v>75.34</v>
      </c>
      <c r="AJ18" s="307">
        <f t="shared" si="6"/>
        <v>80.741330645161298</v>
      </c>
      <c r="AK18" s="308">
        <f t="shared" si="7"/>
        <v>69.344999999999999</v>
      </c>
      <c r="AL18" s="307">
        <f>IF(COUNT(E18:AI18)=0,"",INDEX(E2:AI18,1,MATCH(MIN(E18:AI18),E18:AI18,0)))</f>
        <v>3</v>
      </c>
      <c r="AM18" s="308">
        <f t="shared" si="2"/>
        <v>91.94874999999999</v>
      </c>
      <c r="AN18" s="309">
        <f>IF(COUNT(E18:AI18)=0,"",INDEX(E2:AI18,1,MATCH(MAX(E18:AI18),E18:AI18,0)))</f>
        <v>21</v>
      </c>
    </row>
    <row r="19" spans="1:40">
      <c r="A19" s="39">
        <v>17</v>
      </c>
      <c r="B19" s="510"/>
      <c r="C19" s="32" t="s">
        <v>91</v>
      </c>
      <c r="D19" s="44" t="s">
        <v>118</v>
      </c>
      <c r="E19" s="214">
        <f>IF(ngay1!AL20&lt;&gt;"",ngay1!AL20,"")</f>
        <v>62.725000000000009</v>
      </c>
      <c r="F19" s="243">
        <f>IF(ngay2!AL20&lt;&gt;"",ngay2!AL20,"")</f>
        <v>60.946249999999992</v>
      </c>
      <c r="G19" s="243">
        <f>IF(ngay3!AL20&lt;&gt;"",ngay3!AL20,"")</f>
        <v>59.783749999999998</v>
      </c>
      <c r="H19" s="243">
        <f>IF(ngay4!AL20&lt;&gt;"",ngay4!AL20,"")</f>
        <v>62.465000000000003</v>
      </c>
      <c r="I19" s="243">
        <f>IF(ngay5!AL20&lt;&gt;"",ngay5!AL20,"")</f>
        <v>65.533749999999998</v>
      </c>
      <c r="J19" s="243">
        <f>IF(ngay6!AL20&lt;&gt;"",ngay6!AL20,"")</f>
        <v>62.991428571428571</v>
      </c>
      <c r="K19" s="243">
        <f>IF(ngay7!AL20&lt;&gt;"",ngay7!AL20,"")</f>
        <v>72.341250000000002</v>
      </c>
      <c r="L19" s="243">
        <f>IF(ngay8!AL20&lt;&gt;"",ngay8!AL20,"")</f>
        <v>71.972499999999997</v>
      </c>
      <c r="M19" s="243">
        <f>IF(ngay9!AL20&lt;&gt;"",ngay9!AL20,"")</f>
        <v>77.858750000000001</v>
      </c>
      <c r="N19" s="243">
        <f>IF(ngay10!AL20&lt;&gt;"",ngay10!AL20,"")</f>
        <v>78.2</v>
      </c>
      <c r="O19" s="243">
        <f>IF(ngay11!AL20&lt;&gt;"",ngay11!AL20,"")</f>
        <v>72.681249999999991</v>
      </c>
      <c r="P19" s="243">
        <f>IF(ngay12!AL20&lt;&gt;"",ngay12!AL20,"")</f>
        <v>67.652500000000003</v>
      </c>
      <c r="Q19" s="243">
        <f>IF(ngay13!AL20&lt;&gt;"",ngay13!AL20,"")</f>
        <v>58.432499999999997</v>
      </c>
      <c r="R19" s="243">
        <f>IF(ngay14!AL20&lt;&gt;"",ngay14!AL20,"")</f>
        <v>66.025000000000006</v>
      </c>
      <c r="S19" s="243">
        <f>IF(ngay15!AL20&lt;&gt;"",ngay15!AL20,"")</f>
        <v>74.71142857142857</v>
      </c>
      <c r="T19" s="243">
        <f>IF(ngay16!AL20&lt;&gt;"",ngay16!AL20,"")</f>
        <v>76.4375</v>
      </c>
      <c r="U19" s="243">
        <f>IF(ngay17!AL20&lt;&gt;"",ngay17!AL20,"")</f>
        <v>78.927500000000009</v>
      </c>
      <c r="V19" s="243">
        <f>IF(ngay18!AL20&lt;&gt;"",ngay18!AL20,"")</f>
        <v>70.867500000000007</v>
      </c>
      <c r="W19" s="243">
        <f>IF(ngay19!AL20&lt;&gt;"",ngay19!AL20,"")</f>
        <v>85.252499999999998</v>
      </c>
      <c r="X19" s="243">
        <f>IF(ngay20!AL20&lt;&gt;"",ngay20!AL20,"")</f>
        <v>86.906250000000014</v>
      </c>
      <c r="Y19" s="243">
        <f>IF(ngay21!AL20&lt;&gt;"",ngay21!AL20,"")</f>
        <v>90.778749999999988</v>
      </c>
      <c r="Z19" s="243">
        <f>IF(ngay22!AL20&lt;&gt;"",ngay22!AL20,"")</f>
        <v>83.927499999999995</v>
      </c>
      <c r="AA19" s="243">
        <f>IF(ngay23!AL20&lt;&gt;"",ngay23!AL20,"")</f>
        <v>78.662499999999994</v>
      </c>
      <c r="AB19" s="243">
        <f>IF(ngay24!AL20&lt;&gt;"",ngay24!AL20,"")</f>
        <v>77.676249999999996</v>
      </c>
      <c r="AC19" s="243">
        <f>IF(ngay25!AL20&lt;&gt;"",ngay25!AL20,"")</f>
        <v>75.336250000000007</v>
      </c>
      <c r="AD19" s="243">
        <f>IF(ngay26!AL20&lt;&gt;"",ngay26!AL20,"")</f>
        <v>73.841250000000002</v>
      </c>
      <c r="AE19" s="243">
        <f>IF(ngay27!AL20&lt;&gt;"",ngay27!AL20,"")</f>
        <v>70.451250000000016</v>
      </c>
      <c r="AF19" s="243">
        <f>IF(ngay28!AL20&lt;&gt;"",ngay28!AL20,"")</f>
        <v>73.350000000000009</v>
      </c>
      <c r="AG19" s="243">
        <f>IF(ngay29!AL20&lt;&gt;"",ngay29!AL20,"")</f>
        <v>81.78</v>
      </c>
      <c r="AH19" s="243">
        <f>IF(ngay30!AL20&lt;&gt;"",ngay30!AL20,"")</f>
        <v>74.522499999999994</v>
      </c>
      <c r="AI19" s="243">
        <f>IF(ngay31!AL20&lt;&gt;"",ngay31!AL20,"")</f>
        <v>68.756250000000009</v>
      </c>
      <c r="AJ19" s="216">
        <f t="shared" si="6"/>
        <v>72.961100230414743</v>
      </c>
      <c r="AK19" s="217">
        <f t="shared" si="7"/>
        <v>58.432499999999997</v>
      </c>
      <c r="AL19" s="216">
        <f>IF(COUNT(E19:AI19)=0,"",INDEX(E2:AI19,1,MATCH(MIN(E19:AI19),E19:AI19,0)))</f>
        <v>13</v>
      </c>
      <c r="AM19" s="217">
        <f t="shared" si="2"/>
        <v>90.778749999999988</v>
      </c>
      <c r="AN19" s="227">
        <f>IF(COUNT(E19:AI19)=0,"",INDEX(E2:AI19,1,MATCH(MAX(E19:AI19),E19:AI19,0)))</f>
        <v>21</v>
      </c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IF(ngay1!AL21&lt;&gt;"",ngay1!AL21,"")</f>
        <v>64.298749999999998</v>
      </c>
      <c r="F20" s="243">
        <f>IF(ngay2!AL21&lt;&gt;"",ngay2!AL21,"")</f>
        <v>62.709999999999994</v>
      </c>
      <c r="G20" s="243">
        <f>IF(ngay3!AL21&lt;&gt;"",ngay3!AL21,"")</f>
        <v>63.212500000000006</v>
      </c>
      <c r="H20" s="243">
        <f>IF(ngay4!AL21&lt;&gt;"",ngay4!AL21,"")</f>
        <v>69.47</v>
      </c>
      <c r="I20" s="243">
        <f>IF(ngay5!AL21&lt;&gt;"",ngay5!AL21,"")</f>
        <v>58.043750000000003</v>
      </c>
      <c r="J20" s="243">
        <f>IF(ngay6!AL21&lt;&gt;"",ngay6!AL21,"")</f>
        <v>63.578571428571429</v>
      </c>
      <c r="K20" s="243">
        <f>IF(ngay7!AL21&lt;&gt;"",ngay7!AL21,"")</f>
        <v>66.157500000000013</v>
      </c>
      <c r="L20" s="243">
        <f>IF(ngay8!AL21&lt;&gt;"",ngay8!AL21,"")</f>
        <v>70.036249999999995</v>
      </c>
      <c r="M20" s="243">
        <f>IF(ngay9!AL21&lt;&gt;"",ngay9!AL21,"")</f>
        <v>80.067499999999995</v>
      </c>
      <c r="N20" s="243">
        <f>IF(ngay10!AL21&lt;&gt;"",ngay10!AL21,"")</f>
        <v>78.553749999999994</v>
      </c>
      <c r="O20" s="243">
        <f>IF(ngay11!AL21&lt;&gt;"",ngay11!AL21,"")</f>
        <v>70.593749999999986</v>
      </c>
      <c r="P20" s="243">
        <f>IF(ngay12!AL21&lt;&gt;"",ngay12!AL21,"")</f>
        <v>67.527499999999989</v>
      </c>
      <c r="Q20" s="243">
        <f>IF(ngay13!AL21&lt;&gt;"",ngay13!AL21,"")</f>
        <v>57.65</v>
      </c>
      <c r="R20" s="243">
        <f>IF(ngay14!AL21&lt;&gt;"",ngay14!AL21,"")</f>
        <v>59.741249999999994</v>
      </c>
      <c r="S20" s="243">
        <f>IF(ngay15!AL21&lt;&gt;"",ngay15!AL21,"")</f>
        <v>77.59714285714287</v>
      </c>
      <c r="T20" s="243">
        <f>IF(ngay16!AL21&lt;&gt;"",ngay16!AL21,"")</f>
        <v>82.041250000000005</v>
      </c>
      <c r="U20" s="243">
        <f>IF(ngay17!AL21&lt;&gt;"",ngay17!AL21,"")</f>
        <v>80.443749999999994</v>
      </c>
      <c r="V20" s="243">
        <f>IF(ngay18!AL21&lt;&gt;"",ngay18!AL21,"")</f>
        <v>66.171250000000001</v>
      </c>
      <c r="W20" s="243">
        <f>IF(ngay19!AL21&lt;&gt;"",ngay19!AL21,"")</f>
        <v>87.50500000000001</v>
      </c>
      <c r="X20" s="243">
        <f>IF(ngay20!AL21&lt;&gt;"",ngay20!AL21,"")</f>
        <v>86.327500000000015</v>
      </c>
      <c r="Y20" s="243">
        <f>IF(ngay21!AL21&lt;&gt;"",ngay21!AL21,"")</f>
        <v>90.677499999999981</v>
      </c>
      <c r="Z20" s="243">
        <f>IF(ngay22!AL21&lt;&gt;"",ngay22!AL21,"")</f>
        <v>81.180000000000007</v>
      </c>
      <c r="AA20" s="243">
        <f>IF(ngay23!AL21&lt;&gt;"",ngay23!AL21,"")</f>
        <v>78.581249999999997</v>
      </c>
      <c r="AB20" s="243">
        <f>IF(ngay24!AL21&lt;&gt;"",ngay24!AL21,"")</f>
        <v>76.868750000000006</v>
      </c>
      <c r="AC20" s="243">
        <f>IF(ngay25!AL21&lt;&gt;"",ngay25!AL21,"")</f>
        <v>74.013750000000016</v>
      </c>
      <c r="AD20" s="243">
        <f>IF(ngay26!AL21&lt;&gt;"",ngay26!AL21,"")</f>
        <v>74.548750000000013</v>
      </c>
      <c r="AE20" s="243">
        <f>IF(ngay27!AL21&lt;&gt;"",ngay27!AL21,"")</f>
        <v>67.366250000000008</v>
      </c>
      <c r="AF20" s="243">
        <f>IF(ngay28!AL21&lt;&gt;"",ngay28!AL21,"")</f>
        <v>68.292500000000004</v>
      </c>
      <c r="AG20" s="243">
        <f>IF(ngay29!AL21&lt;&gt;"",ngay29!AL21,"")</f>
        <v>86.364999999999995</v>
      </c>
      <c r="AH20" s="243">
        <f>IF(ngay30!AL21&lt;&gt;"",ngay30!AL21,"")</f>
        <v>78.737500000000011</v>
      </c>
      <c r="AI20" s="243">
        <f>IF(ngay31!AL21&lt;&gt;"",ngay31!AL21,"")</f>
        <v>69.336250000000007</v>
      </c>
      <c r="AJ20" s="128">
        <f t="shared" si="6"/>
        <v>72.828853686635952</v>
      </c>
      <c r="AK20" s="127">
        <f t="shared" si="7"/>
        <v>57.65</v>
      </c>
      <c r="AL20" s="128">
        <f>IF(COUNT(E20:AI20)=0,"",INDEX(E2:AI20,1,MATCH(MIN(E20:AI20),E20:AI20,0)))</f>
        <v>13</v>
      </c>
      <c r="AM20" s="127">
        <f t="shared" si="2"/>
        <v>90.677499999999981</v>
      </c>
      <c r="AN20" s="129">
        <f>IF(COUNT(E20:AI20)=0,"",INDEX(E2:AI20,1,MATCH(MAX(E20:AI20),E20:AI20,0)))</f>
        <v>21</v>
      </c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IF(ngay1!AL22&lt;&gt;"",ngay1!AL22,"")</f>
        <v>56.902499999999989</v>
      </c>
      <c r="F21" s="243">
        <f>IF(ngay2!AL22&lt;&gt;"",ngay2!AL22,"")</f>
        <v>57.981250000000003</v>
      </c>
      <c r="G21" s="243">
        <f>IF(ngay3!AL22&lt;&gt;"",ngay3!AL22,"")</f>
        <v>58.082500000000003</v>
      </c>
      <c r="H21" s="243">
        <f>IF(ngay4!AL22&lt;&gt;"",ngay4!AL22,"")</f>
        <v>60.103749999999991</v>
      </c>
      <c r="I21" s="243">
        <f>IF(ngay5!AL22&lt;&gt;"",ngay5!AL22,"")</f>
        <v>62.721249999999998</v>
      </c>
      <c r="J21" s="243">
        <f>IF(ngay6!AL22&lt;&gt;"",ngay6!AL22,"")</f>
        <v>61.472857142857144</v>
      </c>
      <c r="K21" s="243">
        <f>IF(ngay7!AL22&lt;&gt;"",ngay7!AL22,"")</f>
        <v>63.478750000000005</v>
      </c>
      <c r="L21" s="243">
        <f>IF(ngay8!AL22&lt;&gt;"",ngay8!AL22,"")</f>
        <v>68.847500000000011</v>
      </c>
      <c r="M21" s="243">
        <f>IF(ngay9!AL22&lt;&gt;"",ngay9!AL22,"")</f>
        <v>74.058750000000003</v>
      </c>
      <c r="N21" s="243">
        <f>IF(ngay10!AL22&lt;&gt;"",ngay10!AL22,"")</f>
        <v>75.349999999999994</v>
      </c>
      <c r="O21" s="243">
        <f>IF(ngay11!AL22&lt;&gt;"",ngay11!AL22,"")</f>
        <v>65.928750000000008</v>
      </c>
      <c r="P21" s="243">
        <f>IF(ngay12!AL22&lt;&gt;"",ngay12!AL22,"")</f>
        <v>67.531250000000014</v>
      </c>
      <c r="Q21" s="243">
        <f>IF(ngay13!AL22&lt;&gt;"",ngay13!AL22,"")</f>
        <v>61.681249999999999</v>
      </c>
      <c r="R21" s="243">
        <f>IF(ngay14!AL22&lt;&gt;"",ngay14!AL22,"")</f>
        <v>62.948749999999997</v>
      </c>
      <c r="S21" s="243">
        <f>IF(ngay15!AL22&lt;&gt;"",ngay15!AL22,"")</f>
        <v>72.01428571428572</v>
      </c>
      <c r="T21" s="243">
        <f>IF(ngay16!AL22&lt;&gt;"",ngay16!AL22,"")</f>
        <v>75.961250000000007</v>
      </c>
      <c r="U21" s="243">
        <f>IF(ngay17!AL22&lt;&gt;"",ngay17!AL22,"")</f>
        <v>80.750000000000014</v>
      </c>
      <c r="V21" s="243">
        <f>IF(ngay18!AL22&lt;&gt;"",ngay18!AL22,"")</f>
        <v>71.836249999999993</v>
      </c>
      <c r="W21" s="243">
        <f>IF(ngay19!AL22&lt;&gt;"",ngay19!AL22,"")</f>
        <v>79.747500000000002</v>
      </c>
      <c r="X21" s="243">
        <f>IF(ngay20!AL22&lt;&gt;"",ngay20!AL22,"")</f>
        <v>83.157500000000013</v>
      </c>
      <c r="Y21" s="243">
        <f>IF(ngay21!AL22&lt;&gt;"",ngay21!AL22,"")</f>
        <v>87.548749999999998</v>
      </c>
      <c r="Z21" s="243">
        <f>IF(ngay22!AL22&lt;&gt;"",ngay22!AL22,"")</f>
        <v>83.793750000000003</v>
      </c>
      <c r="AA21" s="243">
        <f>IF(ngay23!AL22&lt;&gt;"",ngay23!AL22,"")</f>
        <v>78.327500000000001</v>
      </c>
      <c r="AB21" s="243">
        <f>IF(ngay24!AL22&lt;&gt;"",ngay24!AL22,"")</f>
        <v>77.54249999999999</v>
      </c>
      <c r="AC21" s="243">
        <f>IF(ngay25!AL22&lt;&gt;"",ngay25!AL22,"")</f>
        <v>76.702500000000001</v>
      </c>
      <c r="AD21" s="243">
        <f>IF(ngay26!AL22&lt;&gt;"",ngay26!AL22,"")</f>
        <v>74.858750000000001</v>
      </c>
      <c r="AE21" s="243">
        <f>IF(ngay27!AL22&lt;&gt;"",ngay27!AL22,"")</f>
        <v>68.903750000000002</v>
      </c>
      <c r="AF21" s="243">
        <f>IF(ngay28!AL22&lt;&gt;"",ngay28!AL22,"")</f>
        <v>69.77000000000001</v>
      </c>
      <c r="AG21" s="243">
        <f>IF(ngay29!AL22&lt;&gt;"",ngay29!AL22,"")</f>
        <v>75.739999999999995</v>
      </c>
      <c r="AH21" s="243">
        <f>IF(ngay30!AL22&lt;&gt;"",ngay30!AL22,"")</f>
        <v>68.366250000000008</v>
      </c>
      <c r="AI21" s="243">
        <f>IF(ngay31!AL22&lt;&gt;"",ngay31!AL22,"")</f>
        <v>70.478750000000005</v>
      </c>
      <c r="AJ21" s="128">
        <f t="shared" si="6"/>
        <v>70.728657834101398</v>
      </c>
      <c r="AK21" s="127">
        <f t="shared" si="7"/>
        <v>56.902499999999989</v>
      </c>
      <c r="AL21" s="128">
        <f>IF(COUNT(E21:AI21)=0,"",INDEX(E2:AI21,1,MATCH(MIN(E21:AI21),E21:AI21,0)))</f>
        <v>1</v>
      </c>
      <c r="AM21" s="127">
        <f t="shared" si="2"/>
        <v>87.548749999999998</v>
      </c>
      <c r="AN21" s="129">
        <f>IF(COUNT(E21:AI21)=0,"",INDEX(E2:AI21,1,MATCH(MAX(E21:AI21),E21:AI21,0)))</f>
        <v>21</v>
      </c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IF(ngay1!AL23&lt;&gt;"",ngay1!AL23,"")</f>
        <v>52.847500000000004</v>
      </c>
      <c r="F22" s="243">
        <f>IF(ngay2!AL23&lt;&gt;"",ngay2!AL23,"")</f>
        <v>55.36</v>
      </c>
      <c r="G22" s="243">
        <f>IF(ngay3!AL23&lt;&gt;"",ngay3!AL23,"")</f>
        <v>55.622500000000002</v>
      </c>
      <c r="H22" s="243">
        <f>IF(ngay4!AL23&lt;&gt;"",ngay4!AL23,"")</f>
        <v>58.232500000000002</v>
      </c>
      <c r="I22" s="243">
        <f>IF(ngay5!AL23&lt;&gt;"",ngay5!AL23,"")</f>
        <v>62.47</v>
      </c>
      <c r="J22" s="243">
        <f>IF(ngay6!AL23&lt;&gt;"",ngay6!AL23,"")</f>
        <v>67.11999999999999</v>
      </c>
      <c r="K22" s="243">
        <f>IF(ngay7!AL23&lt;&gt;"",ngay7!AL23,"")</f>
        <v>71.95</v>
      </c>
      <c r="L22" s="243">
        <f>IF(ngay8!AL23&lt;&gt;"",ngay8!AL23,"")</f>
        <v>71</v>
      </c>
      <c r="M22" s="243">
        <f>IF(ngay9!AL23&lt;&gt;"",ngay9!AL23,"")</f>
        <v>76.197499999999991</v>
      </c>
      <c r="N22" s="243">
        <f>IF(ngay10!AL23&lt;&gt;"",ngay10!AL23,"")</f>
        <v>74.422499999999999</v>
      </c>
      <c r="O22" s="243">
        <f>IF(ngay11!AL23&lt;&gt;"",ngay11!AL23,"")</f>
        <v>73.887500000000003</v>
      </c>
      <c r="P22" s="243">
        <f>IF(ngay12!AL23&lt;&gt;"",ngay12!AL23,"")</f>
        <v>71.22999999999999</v>
      </c>
      <c r="Q22" s="243">
        <f>IF(ngay13!AL23&lt;&gt;"",ngay13!AL23,"")</f>
        <v>66.072500000000005</v>
      </c>
      <c r="R22" s="243">
        <f>IF(ngay14!AL23&lt;&gt;"",ngay14!AL23,"")</f>
        <v>69.930000000000007</v>
      </c>
      <c r="S22" s="243">
        <f>IF(ngay15!AL23&lt;&gt;"",ngay15!AL23,"")</f>
        <v>78.022499999999994</v>
      </c>
      <c r="T22" s="243">
        <f>IF(ngay16!AL23&lt;&gt;"",ngay16!AL23,"")</f>
        <v>77.577500000000001</v>
      </c>
      <c r="U22" s="243">
        <f>IF(ngay17!AL23&lt;&gt;"",ngay17!AL23,"")</f>
        <v>85.827500000000001</v>
      </c>
      <c r="V22" s="243">
        <f>IF(ngay18!AL23&lt;&gt;"",ngay18!AL23,"")</f>
        <v>72.572499999999991</v>
      </c>
      <c r="W22" s="243">
        <f>IF(ngay19!AL23&lt;&gt;"",ngay19!AL23,"")</f>
        <v>80.662500000000009</v>
      </c>
      <c r="X22" s="243">
        <f>IF(ngay20!AL23&lt;&gt;"",ngay20!AL23,"")</f>
        <v>83.924999999999997</v>
      </c>
      <c r="Y22" s="243">
        <f>IF(ngay21!AL23&lt;&gt;"",ngay21!AL23,"")</f>
        <v>92.490000000000009</v>
      </c>
      <c r="Z22" s="243">
        <f>IF(ngay22!AL23&lt;&gt;"",ngay22!AL23,"")</f>
        <v>82.222499999999997</v>
      </c>
      <c r="AA22" s="243">
        <f>IF(ngay23!AL23&lt;&gt;"",ngay23!AL23,"")</f>
        <v>78.924999999999997</v>
      </c>
      <c r="AB22" s="243">
        <f>IF(ngay24!AL23&lt;&gt;"",ngay24!AL23,"")</f>
        <v>77.099999999999994</v>
      </c>
      <c r="AC22" s="243">
        <f>IF(ngay25!AL23&lt;&gt;"",ngay25!AL23,"")</f>
        <v>75.907499999999999</v>
      </c>
      <c r="AD22" s="243">
        <f>IF(ngay26!AL23&lt;&gt;"",ngay26!AL23,"")</f>
        <v>73.547499999999999</v>
      </c>
      <c r="AE22" s="243">
        <f>IF(ngay27!AL23&lt;&gt;"",ngay27!AL23,"")</f>
        <v>69.972499999999997</v>
      </c>
      <c r="AF22" s="243">
        <f>IF(ngay28!AL23&lt;&gt;"",ngay28!AL23,"")</f>
        <v>72.534999999999997</v>
      </c>
      <c r="AG22" s="243">
        <f>IF(ngay29!AL23&lt;&gt;"",ngay29!AL23,"")</f>
        <v>73.402500000000003</v>
      </c>
      <c r="AH22" s="243">
        <f>IF(ngay30!AL23&lt;&gt;"",ngay30!AL23,"")</f>
        <v>82.800000000000011</v>
      </c>
      <c r="AI22" s="243">
        <f>IF(ngay31!AL23&lt;&gt;"",ngay31!AL23,"")</f>
        <v>77.977500000000006</v>
      </c>
      <c r="AJ22" s="128">
        <f t="shared" si="6"/>
        <v>72.961612903225813</v>
      </c>
      <c r="AK22" s="127">
        <f t="shared" si="7"/>
        <v>52.847500000000004</v>
      </c>
      <c r="AL22" s="128">
        <f>IF(COUNT(E22:AI22)=0,"",INDEX(E2:AI22,1,MATCH(MIN(E22:AI22),E22:AI22,0)))</f>
        <v>1</v>
      </c>
      <c r="AM22" s="127">
        <f t="shared" si="2"/>
        <v>92.490000000000009</v>
      </c>
      <c r="AN22" s="129">
        <f>IF(COUNT(E22:AI22)=0,"",INDEX(E2:AI22,1,MATCH(MAX(E22:AI22),E22:AI22,0)))</f>
        <v>21</v>
      </c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IF(ngay1!AL24&lt;&gt;"",ngay1!AL24,"")</f>
        <v>62.872500000000002</v>
      </c>
      <c r="F23" s="243">
        <f>IF(ngay2!AL24&lt;&gt;"",ngay2!AL24,"")</f>
        <v>61.827500000000008</v>
      </c>
      <c r="G23" s="243">
        <f>IF(ngay3!AL24&lt;&gt;"",ngay3!AL24,"")</f>
        <v>60.614999999999995</v>
      </c>
      <c r="H23" s="243">
        <f>IF(ngay4!AL24&lt;&gt;"",ngay4!AL24,"")</f>
        <v>62.2425</v>
      </c>
      <c r="I23" s="243">
        <f>IF(ngay5!AL24&lt;&gt;"",ngay5!AL24,"")</f>
        <v>67.92</v>
      </c>
      <c r="J23" s="243">
        <f>IF(ngay6!AL24&lt;&gt;"",ngay6!AL24,"")</f>
        <v>71.41749999999999</v>
      </c>
      <c r="K23" s="243">
        <f>IF(ngay7!AL24&lt;&gt;"",ngay7!AL24,"")</f>
        <v>75.302500000000009</v>
      </c>
      <c r="L23" s="243">
        <f>IF(ngay8!AL24&lt;&gt;"",ngay8!AL24,"")</f>
        <v>83.025000000000006</v>
      </c>
      <c r="M23" s="243">
        <f>IF(ngay9!AL24&lt;&gt;"",ngay9!AL24,"")</f>
        <v>82.902500000000003</v>
      </c>
      <c r="N23" s="243">
        <f>IF(ngay10!AL24&lt;&gt;"",ngay10!AL24,"")</f>
        <v>81.74499999999999</v>
      </c>
      <c r="O23" s="243">
        <f>IF(ngay11!AL24&lt;&gt;"",ngay11!AL24,"")</f>
        <v>74.917500000000004</v>
      </c>
      <c r="P23" s="243">
        <f>IF(ngay12!AL24&lt;&gt;"",ngay12!AL24,"")</f>
        <v>73.897500000000008</v>
      </c>
      <c r="Q23" s="243">
        <f>IF(ngay13!AL24&lt;&gt;"",ngay13!AL24,"")</f>
        <v>70.424999999999997</v>
      </c>
      <c r="R23" s="243">
        <f>IF(ngay14!AL24&lt;&gt;"",ngay14!AL24,"")</f>
        <v>69.157499999999999</v>
      </c>
      <c r="S23" s="243">
        <f>IF(ngay15!AL24&lt;&gt;"",ngay15!AL24,"")</f>
        <v>78.949999999999989</v>
      </c>
      <c r="T23" s="243">
        <f>IF(ngay16!AL24&lt;&gt;"",ngay16!AL24,"")</f>
        <v>81.727500000000006</v>
      </c>
      <c r="U23" s="243">
        <f>IF(ngay17!AL24&lt;&gt;"",ngay17!AL24,"")</f>
        <v>77.575000000000003</v>
      </c>
      <c r="V23" s="243">
        <f>IF(ngay18!AL24&lt;&gt;"",ngay18!AL24,"")</f>
        <v>71.180000000000007</v>
      </c>
      <c r="W23" s="243">
        <f>IF(ngay19!AL24&lt;&gt;"",ngay19!AL24,"")</f>
        <v>77.05</v>
      </c>
      <c r="X23" s="243">
        <f>IF(ngay20!AL24&lt;&gt;"",ngay20!AL24,"")</f>
        <v>85.965000000000003</v>
      </c>
      <c r="Y23" s="243">
        <f>IF(ngay21!AL24&lt;&gt;"",ngay21!AL24,"")</f>
        <v>87.204999999999998</v>
      </c>
      <c r="Z23" s="243">
        <f>IF(ngay22!AL24&lt;&gt;"",ngay22!AL24,"")</f>
        <v>83.357499999999987</v>
      </c>
      <c r="AA23" s="243">
        <f>IF(ngay23!AL24&lt;&gt;"",ngay23!AL24,"")</f>
        <v>80.77</v>
      </c>
      <c r="AB23" s="243">
        <f>IF(ngay24!AL24&lt;&gt;"",ngay24!AL24,"")</f>
        <v>79.117500000000007</v>
      </c>
      <c r="AC23" s="243">
        <f>IF(ngay25!AL24&lt;&gt;"",ngay25!AL24,"")</f>
        <v>78.295000000000002</v>
      </c>
      <c r="AD23" s="243">
        <f>IF(ngay26!AL24&lt;&gt;"",ngay26!AL24,"")</f>
        <v>75.8</v>
      </c>
      <c r="AE23" s="243">
        <f>IF(ngay27!AL24&lt;&gt;"",ngay27!AL24,"")</f>
        <v>75.722499999999997</v>
      </c>
      <c r="AF23" s="243">
        <f>IF(ngay28!AL24&lt;&gt;"",ngay28!AL24,"")</f>
        <v>69.707499999999996</v>
      </c>
      <c r="AG23" s="243">
        <f>IF(ngay29!AL24&lt;&gt;"",ngay29!AL24,"")</f>
        <v>68.740000000000009</v>
      </c>
      <c r="AH23" s="243">
        <f>IF(ngay30!AL24&lt;&gt;"",ngay30!AL24,"")</f>
        <v>64.04249999999999</v>
      </c>
      <c r="AI23" s="243">
        <f>IF(ngay31!AL24&lt;&gt;"",ngay31!AL24,"")</f>
        <v>66.677499999999995</v>
      </c>
      <c r="AJ23" s="128">
        <f t="shared" si="6"/>
        <v>74.198387096774198</v>
      </c>
      <c r="AK23" s="127">
        <f t="shared" si="7"/>
        <v>60.614999999999995</v>
      </c>
      <c r="AL23" s="128">
        <f>IF(COUNT(E23:AI23)=0,"",INDEX(E2:AI23,1,MATCH(MIN(E23:AI23),E23:AI23,0)))</f>
        <v>3</v>
      </c>
      <c r="AM23" s="127">
        <f t="shared" si="2"/>
        <v>87.204999999999998</v>
      </c>
      <c r="AN23" s="129">
        <f>IF(COUNT(E23:AI23)=0,"",INDEX(E2:AI23,1,MATCH(MAX(E23:AI23),E23:AI23,0)))</f>
        <v>21</v>
      </c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IF(ngay1!AL25&lt;&gt;"",ngay1!AL25,"")</f>
        <v>60.767499999999998</v>
      </c>
      <c r="F24" s="239">
        <f>IF(ngay2!AL25&lt;&gt;"",ngay2!AL25,"")</f>
        <v>60.942500000000003</v>
      </c>
      <c r="G24" s="239">
        <f>IF(ngay3!AL25&lt;&gt;"",ngay3!AL25,"")</f>
        <v>63.033750000000005</v>
      </c>
      <c r="H24" s="239">
        <f>IF(ngay4!AL25&lt;&gt;"",ngay4!AL25,"")</f>
        <v>61.841250000000002</v>
      </c>
      <c r="I24" s="239">
        <f>IF(ngay5!AL25&lt;&gt;"",ngay5!AL25,"")</f>
        <v>64.851249999999993</v>
      </c>
      <c r="J24" s="239">
        <f>IF(ngay6!AL25&lt;&gt;"",ngay6!AL25,"")</f>
        <v>65.051428571428573</v>
      </c>
      <c r="K24" s="239">
        <f>IF(ngay7!AL25&lt;&gt;"",ngay7!AL25,"")</f>
        <v>66.903750000000002</v>
      </c>
      <c r="L24" s="239">
        <f>IF(ngay8!AL25&lt;&gt;"",ngay8!AL25,"")</f>
        <v>72.42</v>
      </c>
      <c r="M24" s="239">
        <f>IF(ngay9!AL25&lt;&gt;"",ngay9!AL25,"")</f>
        <v>77.221249999999998</v>
      </c>
      <c r="N24" s="239">
        <f>IF(ngay10!AL25&lt;&gt;"",ngay10!AL25,"")</f>
        <v>78.152500000000003</v>
      </c>
      <c r="O24" s="239">
        <f>IF(ngay11!AL25&lt;&gt;"",ngay11!AL25,"")</f>
        <v>66.042500000000004</v>
      </c>
      <c r="P24" s="239">
        <f>IF(ngay12!AL25&lt;&gt;"",ngay12!AL25,"")</f>
        <v>68.949999999999989</v>
      </c>
      <c r="Q24" s="239">
        <f>IF(ngay13!AL25&lt;&gt;"",ngay13!AL25,"")</f>
        <v>63.856250000000003</v>
      </c>
      <c r="R24" s="239">
        <f>IF(ngay14!AL25&lt;&gt;"",ngay14!AL25,"")</f>
        <v>64.903750000000002</v>
      </c>
      <c r="S24" s="239">
        <f>IF(ngay15!AL25&lt;&gt;"",ngay15!AL25,"")</f>
        <v>71.867142857142852</v>
      </c>
      <c r="T24" s="239">
        <f>IF(ngay16!AL25&lt;&gt;"",ngay16!AL25,"")</f>
        <v>78.058750000000003</v>
      </c>
      <c r="U24" s="239">
        <f>IF(ngay17!AL25&lt;&gt;"",ngay17!AL25,"")</f>
        <v>80.735000000000014</v>
      </c>
      <c r="V24" s="239">
        <f>IF(ngay18!AL25&lt;&gt;"",ngay18!AL25,"")</f>
        <v>64.276250000000005</v>
      </c>
      <c r="W24" s="239">
        <f>IF(ngay19!AL25&lt;&gt;"",ngay19!AL25,"")</f>
        <v>73.138750000000002</v>
      </c>
      <c r="X24" s="239">
        <f>IF(ngay20!AL25&lt;&gt;"",ngay20!AL25,"")</f>
        <v>85.07</v>
      </c>
      <c r="Y24" s="239">
        <f>IF(ngay21!AL25&lt;&gt;"",ngay21!AL25,"")</f>
        <v>87.49</v>
      </c>
      <c r="Z24" s="239">
        <f>IF(ngay22!AL25&lt;&gt;"",ngay22!AL25,"")</f>
        <v>84.566249999999997</v>
      </c>
      <c r="AA24" s="239">
        <f>IF(ngay23!AL25&lt;&gt;"",ngay23!AL25,"")</f>
        <v>80.936250000000001</v>
      </c>
      <c r="AB24" s="239">
        <f>IF(ngay24!AL25&lt;&gt;"",ngay24!AL25,"")</f>
        <v>79.572499999999991</v>
      </c>
      <c r="AC24" s="239">
        <f>IF(ngay25!AL25&lt;&gt;"",ngay25!AL25,"")</f>
        <v>79.025000000000006</v>
      </c>
      <c r="AD24" s="239">
        <f>IF(ngay26!AL25&lt;&gt;"",ngay26!AL25,"")</f>
        <v>73.445000000000007</v>
      </c>
      <c r="AE24" s="239">
        <f>IF(ngay27!AL25&lt;&gt;"",ngay27!AL25,"")</f>
        <v>67.003749999999997</v>
      </c>
      <c r="AF24" s="239">
        <f>IF(ngay28!AL25&lt;&gt;"",ngay28!AL25,"")</f>
        <v>63.559999999999995</v>
      </c>
      <c r="AG24" s="239">
        <f>IF(ngay29!AL25&lt;&gt;"",ngay29!AL25,"")</f>
        <v>71.03125</v>
      </c>
      <c r="AH24" s="239">
        <f>IF(ngay30!AL25&lt;&gt;"",ngay30!AL25,"")</f>
        <v>69.996250000000003</v>
      </c>
      <c r="AI24" s="239">
        <f>IF(ngay31!AL25&lt;&gt;"",ngay31!AL25,"")</f>
        <v>69.34</v>
      </c>
      <c r="AJ24" s="128">
        <f t="shared" si="6"/>
        <v>71.420961981566833</v>
      </c>
      <c r="AK24" s="127">
        <f t="shared" si="7"/>
        <v>60.767499999999998</v>
      </c>
      <c r="AL24" s="128">
        <f>IF(COUNT(E24:AI24)=0,"",INDEX(E2:AI24,1,MATCH(MIN(E24:AI24),E24:AI24,0)))</f>
        <v>1</v>
      </c>
      <c r="AM24" s="127">
        <f t="shared" si="2"/>
        <v>87.49</v>
      </c>
      <c r="AN24" s="129">
        <f>IF(COUNT(E24:AI24)=0,"",INDEX(E2:AI24,1,MATCH(MAX(E24:AI24),E24:AI24,0)))</f>
        <v>21</v>
      </c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C18" sqref="C18:D18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208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169</v>
      </c>
      <c r="AK2" s="122" t="s">
        <v>170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IF(ngay1!AM4&lt;&gt;"",ngay1!AM4,"")</f>
        <v>53.02</v>
      </c>
      <c r="F3" s="245">
        <f>IF(ngay2!AM4&lt;&gt;"",ngay2!AM4,"")</f>
        <v>56.49</v>
      </c>
      <c r="G3" s="245">
        <f>IF(ngay3!AM4&lt;&gt;"",ngay3!AM4,"")</f>
        <v>56.28</v>
      </c>
      <c r="H3" s="245">
        <f>IF(ngay4!AM4&lt;&gt;"",ngay4!AM4,"")</f>
        <v>52</v>
      </c>
      <c r="I3" s="245">
        <f>IF(ngay5!AM4&lt;&gt;"",ngay5!AM4,"")</f>
        <v>51.41</v>
      </c>
      <c r="J3" s="245">
        <f>IF(ngay6!AM4&lt;&gt;"",ngay6!AM4,"")</f>
        <v>52.07</v>
      </c>
      <c r="K3" s="245">
        <f>IF(ngay7!AM4&lt;&gt;"",ngay7!AM4,"")</f>
        <v>53.65</v>
      </c>
      <c r="L3" s="245">
        <f>IF(ngay8!AM4&lt;&gt;"",ngay8!AM4,"")</f>
        <v>56</v>
      </c>
      <c r="M3" s="245">
        <f>IF(ngay9!AM4&lt;&gt;"",ngay9!AM4,"")</f>
        <v>56.02</v>
      </c>
      <c r="N3" s="245">
        <f>IF(ngay10!AM4&lt;&gt;"",ngay10!AM4,"")</f>
        <v>51.18</v>
      </c>
      <c r="O3" s="245">
        <f>IF(ngay11!AM4&lt;&gt;"",ngay11!AM4,"")</f>
        <v>55.81</v>
      </c>
      <c r="P3" s="245">
        <f>IF(ngay12!AM4&lt;&gt;"",ngay12!AM4,"")</f>
        <v>50.97</v>
      </c>
      <c r="Q3" s="245">
        <f>IF(ngay13!AM4&lt;&gt;"",ngay13!AM4,"")</f>
        <v>47.1</v>
      </c>
      <c r="R3" s="245">
        <f>IF(ngay14!AM4&lt;&gt;"",ngay14!AM4,"")</f>
        <v>51.07</v>
      </c>
      <c r="S3" s="245">
        <f>IF(ngay15!AM4&lt;&gt;"",ngay15!AM4,"")</f>
        <v>57.07</v>
      </c>
      <c r="T3" s="245">
        <f>IF(ngay16!AM4&lt;&gt;"",ngay16!AM4,"")</f>
        <v>60.91</v>
      </c>
      <c r="U3" s="245">
        <f>IF(ngay17!AM4&lt;&gt;"",ngay17!AM4,"")</f>
        <v>53.93</v>
      </c>
      <c r="V3" s="245">
        <f>IF(ngay18!AM4&lt;&gt;"",ngay18!AM4,"")</f>
        <v>59.88</v>
      </c>
      <c r="W3" s="245">
        <f>IF(ngay19!AM4&lt;&gt;"",ngay19!AM4,"")</f>
        <v>85.5</v>
      </c>
      <c r="X3" s="245">
        <f>IF(ngay20!AM4&lt;&gt;"",ngay20!AM4,"")</f>
        <v>78.349999999999994</v>
      </c>
      <c r="Y3" s="245">
        <f>IF(ngay21!AM4&lt;&gt;"",ngay21!AM4,"")</f>
        <v>71.709999999999994</v>
      </c>
      <c r="Z3" s="245">
        <f>IF(ngay22!AM4&lt;&gt;"",ngay22!AM4,"")</f>
        <v>65.849999999999994</v>
      </c>
      <c r="AA3" s="245">
        <f>IF(ngay23!AM4&lt;&gt;"",ngay23!AM4,"")</f>
        <v>52.12</v>
      </c>
      <c r="AB3" s="245">
        <f>IF(ngay24!AM4&lt;&gt;"",ngay24!AM4,"")</f>
        <v>54.59</v>
      </c>
      <c r="AC3" s="245">
        <f>IF(ngay25!AM4&lt;&gt;"",ngay25!AM4,"")</f>
        <v>54.07</v>
      </c>
      <c r="AD3" s="245">
        <f>IF(ngay26!AM4&lt;&gt;"",ngay26!AM4,"")</f>
        <v>49.88</v>
      </c>
      <c r="AE3" s="245">
        <f>IF(ngay27!AM4&lt;&gt;"",ngay27!AM4,"")</f>
        <v>54.83</v>
      </c>
      <c r="AF3" s="245">
        <f>IF(ngay28!AM4&lt;&gt;"",ngay28!AM4,"")</f>
        <v>67.45</v>
      </c>
      <c r="AG3" s="245">
        <f>IF(ngay29!AM4&lt;&gt;"",ngay29!AM4,"")</f>
        <v>71.760000000000005</v>
      </c>
      <c r="AH3" s="245">
        <f>IF(ngay30!AM4&lt;&gt;"",ngay30!AM4,"")</f>
        <v>64.400000000000006</v>
      </c>
      <c r="AI3" s="245">
        <f>IF(ngay31!AM4&lt;&gt;"",ngay31!AM4,"")</f>
        <v>72.3</v>
      </c>
      <c r="AJ3" s="128">
        <f t="shared" ref="AJ3:AJ12" si="0">IF(COUNT(E3:AI3)=0,"",AVERAGE(E3:AI3))</f>
        <v>58.634516129032257</v>
      </c>
      <c r="AK3" s="127">
        <f t="shared" ref="AK3:AK12" si="1">IF(COUNT(E3:AI3)=0,"",MIN(E3:AI3))</f>
        <v>47.1</v>
      </c>
      <c r="AL3" s="128">
        <f>IF(COUNT(E3:AI3)=0,"",INDEX(E2:AI3,1,MATCH(MIN(E3:AI3),E3:AI3,0)))</f>
        <v>13</v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IF(ngay1!AM5&lt;&gt;"",ngay1!AM5,"")</f>
        <v>57.48</v>
      </c>
      <c r="F4" s="243">
        <f>IF(ngay2!AM5&lt;&gt;"",ngay2!AM5,"")</f>
        <v>59.51</v>
      </c>
      <c r="G4" s="243">
        <f>IF(ngay3!AM5&lt;&gt;"",ngay3!AM5,"")</f>
        <v>50.98</v>
      </c>
      <c r="H4" s="243">
        <f>IF(ngay4!AM5&lt;&gt;"",ngay4!AM5,"")</f>
        <v>62.16</v>
      </c>
      <c r="I4" s="243">
        <f>IF(ngay5!AM5&lt;&gt;"",ngay5!AM5,"")</f>
        <v>56.84</v>
      </c>
      <c r="J4" s="243">
        <f>IF(ngay6!AM5&lt;&gt;"",ngay6!AM5,"")</f>
        <v>59.33</v>
      </c>
      <c r="K4" s="243">
        <f>IF(ngay7!AM5&lt;&gt;"",ngay7!AM5,"")</f>
        <v>58.81</v>
      </c>
      <c r="L4" s="243">
        <f>IF(ngay8!AM5&lt;&gt;"",ngay8!AM5,"")</f>
        <v>68.97</v>
      </c>
      <c r="M4" s="243">
        <f>IF(ngay9!AM5&lt;&gt;"",ngay9!AM5,"")</f>
        <v>73.290000000000006</v>
      </c>
      <c r="N4" s="243">
        <f>IF(ngay10!AM5&lt;&gt;"",ngay10!AM5,"")</f>
        <v>69.13</v>
      </c>
      <c r="O4" s="243">
        <f>IF(ngay11!AM5&lt;&gt;"",ngay11!AM5,"")</f>
        <v>56.52</v>
      </c>
      <c r="P4" s="243">
        <f>IF(ngay12!AM5&lt;&gt;"",ngay12!AM5,"")</f>
        <v>55.62</v>
      </c>
      <c r="Q4" s="243">
        <f>IF(ngay13!AM5&lt;&gt;"",ngay13!AM5,"")</f>
        <v>52.77</v>
      </c>
      <c r="R4" s="243">
        <f>IF(ngay14!AM5&lt;&gt;"",ngay14!AM5,"")</f>
        <v>56.47</v>
      </c>
      <c r="S4" s="243">
        <f>IF(ngay15!AM5&lt;&gt;"",ngay15!AM5,"")</f>
        <v>71.709999999999994</v>
      </c>
      <c r="T4" s="243">
        <f>IF(ngay16!AM5&lt;&gt;"",ngay16!AM5,"")</f>
        <v>62.16</v>
      </c>
      <c r="U4" s="243">
        <f>IF(ngay17!AM5&lt;&gt;"",ngay17!AM5,"")</f>
        <v>57.45</v>
      </c>
      <c r="V4" s="243">
        <f>IF(ngay18!AM5&lt;&gt;"",ngay18!AM5,"")</f>
        <v>59.88</v>
      </c>
      <c r="W4" s="243">
        <f>IF(ngay19!AM5&lt;&gt;"",ngay19!AM5,"")</f>
        <v>81.569999999999993</v>
      </c>
      <c r="X4" s="243">
        <f>IF(ngay20!AM5&lt;&gt;"",ngay20!AM5,"")</f>
        <v>81.14</v>
      </c>
      <c r="Y4" s="243">
        <f>IF(ngay21!AM5&lt;&gt;"",ngay21!AM5,"")</f>
        <v>82.61</v>
      </c>
      <c r="Z4" s="243">
        <f>IF(ngay22!AM5&lt;&gt;"",ngay22!AM5,"")</f>
        <v>72.349999999999994</v>
      </c>
      <c r="AA4" s="243">
        <f>IF(ngay23!AM5&lt;&gt;"",ngay23!AM5,"")</f>
        <v>67.16</v>
      </c>
      <c r="AB4" s="243">
        <f>IF(ngay24!AM5&lt;&gt;"",ngay24!AM5,"")</f>
        <v>64.790000000000006</v>
      </c>
      <c r="AC4" s="243">
        <f>IF(ngay25!AM5&lt;&gt;"",ngay25!AM5,"")</f>
        <v>67.98</v>
      </c>
      <c r="AD4" s="243">
        <f>IF(ngay26!AM5&lt;&gt;"",ngay26!AM5,"")</f>
        <v>62.73</v>
      </c>
      <c r="AE4" s="243">
        <f>IF(ngay27!AM5&lt;&gt;"",ngay27!AM5,"")</f>
        <v>66.739999999999995</v>
      </c>
      <c r="AF4" s="243">
        <f>IF(ngay28!AM5&lt;&gt;"",ngay28!AM5,"")</f>
        <v>74.31</v>
      </c>
      <c r="AG4" s="243">
        <f>IF(ngay29!AM5&lt;&gt;"",ngay29!AM5,"")</f>
        <v>77.75</v>
      </c>
      <c r="AH4" s="243">
        <f>IF(ngay30!AM5&lt;&gt;"",ngay30!AM5,"")</f>
        <v>88.57</v>
      </c>
      <c r="AI4" s="243">
        <f>IF(ngay31!AM5&lt;&gt;"",ngay31!AM5,"")</f>
        <v>74.319999999999993</v>
      </c>
      <c r="AJ4" s="128">
        <f t="shared" si="0"/>
        <v>66.164516129032251</v>
      </c>
      <c r="AK4" s="127">
        <f t="shared" si="1"/>
        <v>50.98</v>
      </c>
      <c r="AL4" s="128">
        <f>IF(COUNT(E4:AI4)=0,"",INDEX(E2:AI4,1,MATCH(MIN(E4:AI4),E4:AI4,0)))</f>
        <v>3</v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IF(ngay1!AM6&lt;&gt;"",ngay1!AM6,"")</f>
        <v>50.12</v>
      </c>
      <c r="F5" s="243">
        <f>IF(ngay2!AM6&lt;&gt;"",ngay2!AM6,"")</f>
        <v>67.349999999999994</v>
      </c>
      <c r="G5" s="243">
        <f>IF(ngay3!AM6&lt;&gt;"",ngay3!AM6,"")</f>
        <v>60.33</v>
      </c>
      <c r="H5" s="243">
        <f>IF(ngay4!AM6&lt;&gt;"",ngay4!AM6,"")</f>
        <v>65.02</v>
      </c>
      <c r="I5" s="243">
        <f>IF(ngay5!AM6&lt;&gt;"",ngay5!AM6,"")</f>
        <v>61.1</v>
      </c>
      <c r="J5" s="243">
        <f>IF(ngay6!AM6&lt;&gt;"",ngay6!AM6,"")</f>
        <v>62.42</v>
      </c>
      <c r="K5" s="243">
        <f>IF(ngay7!AM6&lt;&gt;"",ngay7!AM6,"")</f>
        <v>73.36</v>
      </c>
      <c r="L5" s="243">
        <f>IF(ngay8!AM6&lt;&gt;"",ngay8!AM6,"")</f>
        <v>78.09</v>
      </c>
      <c r="M5" s="243">
        <f>IF(ngay9!AM6&lt;&gt;"",ngay9!AM6,"")</f>
        <v>63.9</v>
      </c>
      <c r="N5" s="243">
        <f>IF(ngay10!AM6&lt;&gt;"",ngay10!AM6,"")</f>
        <v>63.08</v>
      </c>
      <c r="O5" s="243">
        <f>IF(ngay11!AM6&lt;&gt;"",ngay11!AM6,"")</f>
        <v>66.2</v>
      </c>
      <c r="P5" s="243">
        <f>IF(ngay12!AM6&lt;&gt;"",ngay12!AM6,"")</f>
        <v>65.099999999999994</v>
      </c>
      <c r="Q5" s="243">
        <f>IF(ngay13!AM6&lt;&gt;"",ngay13!AM6,"")</f>
        <v>56.54</v>
      </c>
      <c r="R5" s="243">
        <f>IF(ngay14!AM6&lt;&gt;"",ngay14!AM6,"")</f>
        <v>63.85</v>
      </c>
      <c r="S5" s="243">
        <f>IF(ngay15!AM6&lt;&gt;"",ngay15!AM6,"")</f>
        <v>62.98</v>
      </c>
      <c r="T5" s="243">
        <f>IF(ngay16!AM6&lt;&gt;"",ngay16!AM6,"")</f>
        <v>54.29</v>
      </c>
      <c r="U5" s="243">
        <f>IF(ngay17!AM6&lt;&gt;"",ngay17!AM6,"")</f>
        <v>38.93</v>
      </c>
      <c r="V5" s="243">
        <f>IF(ngay18!AM6&lt;&gt;"",ngay18!AM6,"")</f>
        <v>40.43</v>
      </c>
      <c r="W5" s="243">
        <f>IF(ngay19!AM6&lt;&gt;"",ngay19!AM6,"")</f>
        <v>74.38</v>
      </c>
      <c r="X5" s="243">
        <f>IF(ngay20!AM6&lt;&gt;"",ngay20!AM6,"")</f>
        <v>75.680000000000007</v>
      </c>
      <c r="Y5" s="243">
        <f>IF(ngay21!AM6&lt;&gt;"",ngay21!AM6,"")</f>
        <v>74.88</v>
      </c>
      <c r="Z5" s="243">
        <f>IF(ngay22!AM6&lt;&gt;"",ngay22!AM6,"")</f>
        <v>63.28</v>
      </c>
      <c r="AA5" s="243">
        <f>IF(ngay23!AM6&lt;&gt;"",ngay23!AM6,"")</f>
        <v>60.89</v>
      </c>
      <c r="AB5" s="243">
        <f>IF(ngay24!AM6&lt;&gt;"",ngay24!AM6,"")</f>
        <v>59.88</v>
      </c>
      <c r="AC5" s="243">
        <f>IF(ngay25!AM6&lt;&gt;"",ngay25!AM6,"")</f>
        <v>63.06</v>
      </c>
      <c r="AD5" s="243">
        <f>IF(ngay26!AM6&lt;&gt;"",ngay26!AM6,"")</f>
        <v>61.99</v>
      </c>
      <c r="AE5" s="243">
        <f>IF(ngay27!AM6&lt;&gt;"",ngay27!AM6,"")</f>
        <v>65.58</v>
      </c>
      <c r="AF5" s="243">
        <f>IF(ngay28!AM6&lt;&gt;"",ngay28!AM6,"")</f>
        <v>67.69</v>
      </c>
      <c r="AG5" s="243">
        <f>IF(ngay29!AM6&lt;&gt;"",ngay29!AM6,"")</f>
        <v>68.67</v>
      </c>
      <c r="AH5" s="243">
        <f>IF(ngay30!AM6&lt;&gt;"",ngay30!AM6,"")</f>
        <v>72.09</v>
      </c>
      <c r="AI5" s="243">
        <f>IF(ngay31!AM6&lt;&gt;"",ngay31!AM6,"")</f>
        <v>67.31</v>
      </c>
      <c r="AJ5" s="128">
        <f t="shared" si="0"/>
        <v>63.499032258064524</v>
      </c>
      <c r="AK5" s="127">
        <f t="shared" si="1"/>
        <v>38.93</v>
      </c>
      <c r="AL5" s="128">
        <f>IF(COUNT(E5:AI5)=0,"",INDEX(E2:AI5,1,MATCH(MIN(E5:AI5),E5:AI5,0)))</f>
        <v>17</v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IF(ngay1!AM7&lt;&gt;"",ngay1!AM7,"")</f>
        <v>56.3</v>
      </c>
      <c r="F6" s="243">
        <f>IF(ngay2!AM7&lt;&gt;"",ngay2!AM7,"")</f>
        <v>57.55</v>
      </c>
      <c r="G6" s="243">
        <f>IF(ngay3!AM7&lt;&gt;"",ngay3!AM7,"")</f>
        <v>57.19</v>
      </c>
      <c r="H6" s="243">
        <f>IF(ngay4!AM7&lt;&gt;"",ngay4!AM7,"")</f>
        <v>60.17</v>
      </c>
      <c r="I6" s="243">
        <f>IF(ngay5!AM7&lt;&gt;"",ngay5!AM7,"")</f>
        <v>59.37</v>
      </c>
      <c r="J6" s="243">
        <f>IF(ngay6!AM7&lt;&gt;"",ngay6!AM7,"")</f>
        <v>55.76</v>
      </c>
      <c r="K6" s="243">
        <f>IF(ngay7!AM7&lt;&gt;"",ngay7!AM7,"")</f>
        <v>44.01</v>
      </c>
      <c r="L6" s="243">
        <f>IF(ngay8!AM7&lt;&gt;"",ngay8!AM7,"")</f>
        <v>62.74</v>
      </c>
      <c r="M6" s="243">
        <f>IF(ngay9!AM7&lt;&gt;"",ngay9!AM7,"")</f>
        <v>66.78</v>
      </c>
      <c r="N6" s="243">
        <f>IF(ngay10!AM7&lt;&gt;"",ngay10!AM7,"")</f>
        <v>60.17</v>
      </c>
      <c r="O6" s="243">
        <f>IF(ngay11!AM7&lt;&gt;"",ngay11!AM7,"")</f>
        <v>61.61</v>
      </c>
      <c r="P6" s="243">
        <f>IF(ngay12!AM7&lt;&gt;"",ngay12!AM7,"")</f>
        <v>56.07</v>
      </c>
      <c r="Q6" s="243">
        <f>IF(ngay13!AM7&lt;&gt;"",ngay13!AM7,"")</f>
        <v>52.31</v>
      </c>
      <c r="R6" s="243">
        <f>IF(ngay14!AM7&lt;&gt;"",ngay14!AM7,"")</f>
        <v>48.19</v>
      </c>
      <c r="S6" s="243">
        <f>IF(ngay15!AM7&lt;&gt;"",ngay15!AM7,"")</f>
        <v>67.88</v>
      </c>
      <c r="T6" s="243">
        <f>IF(ngay16!AM7&lt;&gt;"",ngay16!AM7,"")</f>
        <v>49.84</v>
      </c>
      <c r="U6" s="243">
        <f>IF(ngay17!AM7&lt;&gt;"",ngay17!AM7,"")</f>
        <v>49.67</v>
      </c>
      <c r="V6" s="243">
        <f>IF(ngay18!AM7&lt;&gt;"",ngay18!AM7,"")</f>
        <v>49.36</v>
      </c>
      <c r="W6" s="243">
        <f>IF(ngay19!AM7&lt;&gt;"",ngay19!AM7,"")</f>
        <v>79.86</v>
      </c>
      <c r="X6" s="243">
        <f>IF(ngay20!AM7&lt;&gt;"",ngay20!AM7,"")</f>
        <v>76.88</v>
      </c>
      <c r="Y6" s="243">
        <f>IF(ngay21!AM7&lt;&gt;"",ngay21!AM7,"")</f>
        <v>75.709999999999994</v>
      </c>
      <c r="Z6" s="243">
        <f>IF(ngay22!AM7&lt;&gt;"",ngay22!AM7,"")</f>
        <v>70.42</v>
      </c>
      <c r="AA6" s="243">
        <f>IF(ngay23!AM7&lt;&gt;"",ngay23!AM7,"")</f>
        <v>61.66</v>
      </c>
      <c r="AB6" s="243">
        <f>IF(ngay24!AM7&lt;&gt;"",ngay24!AM7,"")</f>
        <v>60.57</v>
      </c>
      <c r="AC6" s="243">
        <f>IF(ngay25!AM7&lt;&gt;"",ngay25!AM7,"")</f>
        <v>58.8</v>
      </c>
      <c r="AD6" s="243">
        <f>IF(ngay26!AM7&lt;&gt;"",ngay26!AM7,"")</f>
        <v>60.08</v>
      </c>
      <c r="AE6" s="243">
        <f>IF(ngay27!AM7&lt;&gt;"",ngay27!AM7,"")</f>
        <v>60.3</v>
      </c>
      <c r="AF6" s="243">
        <f>IF(ngay28!AM7&lt;&gt;"",ngay28!AM7,"")</f>
        <v>73.37</v>
      </c>
      <c r="AG6" s="243">
        <f>IF(ngay29!AM7&lt;&gt;"",ngay29!AM7,"")</f>
        <v>77.7</v>
      </c>
      <c r="AH6" s="243">
        <f>IF(ngay30!AM7&lt;&gt;"",ngay30!AM7,"")</f>
        <v>65.59</v>
      </c>
      <c r="AI6" s="243">
        <f>IF(ngay31!AM7&lt;&gt;"",ngay31!AM7,"")</f>
        <v>67.67</v>
      </c>
      <c r="AJ6" s="128">
        <f t="shared" si="0"/>
        <v>61.405806451612904</v>
      </c>
      <c r="AK6" s="127">
        <f t="shared" si="1"/>
        <v>44.01</v>
      </c>
      <c r="AL6" s="128">
        <f>IF(COUNT(E6:AI6)=0,"",INDEX(E2:AI6,1,MATCH(MIN(E6:AI6),E6:AI6,0)))</f>
        <v>7</v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IF(ngay1!AM8&lt;&gt;"",ngay1!AM8,"")</f>
        <v>52.7</v>
      </c>
      <c r="F7" s="243">
        <f>IF(ngay2!AM8&lt;&gt;"",ngay2!AM8,"")</f>
        <v>48.57</v>
      </c>
      <c r="G7" s="243">
        <f>IF(ngay3!AM8&lt;&gt;"",ngay3!AM8,"")</f>
        <v>53.46</v>
      </c>
      <c r="H7" s="243">
        <f>IF(ngay4!AM8&lt;&gt;"",ngay4!AM8,"")</f>
        <v>57</v>
      </c>
      <c r="I7" s="243">
        <f>IF(ngay5!AM8&lt;&gt;"",ngay5!AM8,"")</f>
        <v>54.6</v>
      </c>
      <c r="J7" s="243">
        <f>IF(ngay6!AM8&lt;&gt;"",ngay6!AM8,"")</f>
        <v>56.78</v>
      </c>
      <c r="K7" s="243">
        <f>IF(ngay7!AM8&lt;&gt;"",ngay7!AM8,"")</f>
        <v>61.66</v>
      </c>
      <c r="L7" s="243">
        <f>IF(ngay8!AM8&lt;&gt;"",ngay8!AM8,"")</f>
        <v>68.78</v>
      </c>
      <c r="M7" s="243">
        <f>IF(ngay9!AM8&lt;&gt;"",ngay9!AM8,"")</f>
        <v>62.03</v>
      </c>
      <c r="N7" s="243">
        <f>IF(ngay10!AM8&lt;&gt;"",ngay10!AM8,"")</f>
        <v>56.84</v>
      </c>
      <c r="O7" s="243">
        <f>IF(ngay11!AM8&lt;&gt;"",ngay11!AM8,"")</f>
        <v>63.33</v>
      </c>
      <c r="P7" s="243">
        <f>IF(ngay12!AM8&lt;&gt;"",ngay12!AM8,"")</f>
        <v>47.99</v>
      </c>
      <c r="Q7" s="243">
        <f>IF(ngay13!AM8&lt;&gt;"",ngay13!AM8,"")</f>
        <v>49.89</v>
      </c>
      <c r="R7" s="243">
        <f>IF(ngay14!AM8&lt;&gt;"",ngay14!AM8,"")</f>
        <v>50.04</v>
      </c>
      <c r="S7" s="243">
        <f>IF(ngay15!AM8&lt;&gt;"",ngay15!AM8,"")</f>
        <v>61.07</v>
      </c>
      <c r="T7" s="243">
        <f>IF(ngay16!AM8&lt;&gt;"",ngay16!AM8,"")</f>
        <v>48.95</v>
      </c>
      <c r="U7" s="243">
        <f>IF(ngay17!AM8&lt;&gt;"",ngay17!AM8,"")</f>
        <v>43.88</v>
      </c>
      <c r="V7" s="243">
        <f>IF(ngay18!AM8&lt;&gt;"",ngay18!AM8,"")</f>
        <v>42.9</v>
      </c>
      <c r="W7" s="243">
        <f>IF(ngay19!AM8&lt;&gt;"",ngay19!AM8,"")</f>
        <v>75.680000000000007</v>
      </c>
      <c r="X7" s="243">
        <f>IF(ngay20!AM8&lt;&gt;"",ngay20!AM8,"")</f>
        <v>72.069999999999993</v>
      </c>
      <c r="Y7" s="243">
        <f>IF(ngay21!AM8&lt;&gt;"",ngay21!AM8,"")</f>
        <v>68.61</v>
      </c>
      <c r="Z7" s="243">
        <f>IF(ngay22!AM8&lt;&gt;"",ngay22!AM8,"")</f>
        <v>65.540000000000006</v>
      </c>
      <c r="AA7" s="243">
        <f>IF(ngay23!AM8&lt;&gt;"",ngay23!AM8,"")</f>
        <v>63.04</v>
      </c>
      <c r="AB7" s="243">
        <f>IF(ngay24!AM8&lt;&gt;"",ngay24!AM8,"")</f>
        <v>56</v>
      </c>
      <c r="AC7" s="243">
        <f>IF(ngay25!AM8&lt;&gt;"",ngay25!AM8,"")</f>
        <v>61.9</v>
      </c>
      <c r="AD7" s="243">
        <f>IF(ngay26!AM8&lt;&gt;"",ngay26!AM8,"")</f>
        <v>63.14</v>
      </c>
      <c r="AE7" s="243">
        <f>IF(ngay27!AM8&lt;&gt;"",ngay27!AM8,"")</f>
        <v>60.17</v>
      </c>
      <c r="AF7" s="243">
        <f>IF(ngay28!AM8&lt;&gt;"",ngay28!AM8,"")</f>
        <v>67.61</v>
      </c>
      <c r="AG7" s="243">
        <f>IF(ngay29!AM8&lt;&gt;"",ngay29!AM8,"")</f>
        <v>72.89</v>
      </c>
      <c r="AH7" s="243">
        <f>IF(ngay30!AM8&lt;&gt;"",ngay30!AM8,"")</f>
        <v>75.39</v>
      </c>
      <c r="AI7" s="243">
        <f>IF(ngay31!AM8&lt;&gt;"",ngay31!AM8,"")</f>
        <v>65.98</v>
      </c>
      <c r="AJ7" s="128">
        <f t="shared" si="0"/>
        <v>59.628709677419366</v>
      </c>
      <c r="AK7" s="127">
        <f t="shared" si="1"/>
        <v>42.9</v>
      </c>
      <c r="AL7" s="128">
        <f>IF(COUNT(E7:AI7)=0,"",INDEX(E2:AI7,1,MATCH(MIN(E7:AI7),E7:AI7,0)))</f>
        <v>18</v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IF(ngay1!AM9&lt;&gt;"",ngay1!AM9,"")</f>
        <v>58.24</v>
      </c>
      <c r="F8" s="243">
        <f>IF(ngay2!AM9&lt;&gt;"",ngay2!AM9,"")</f>
        <v>57.58</v>
      </c>
      <c r="G8" s="243">
        <f>IF(ngay3!AM9&lt;&gt;"",ngay3!AM9,"")</f>
        <v>58.97</v>
      </c>
      <c r="H8" s="243">
        <f>IF(ngay4!AM9&lt;&gt;"",ngay4!AM9,"")</f>
        <v>57.73</v>
      </c>
      <c r="I8" s="243">
        <f>IF(ngay5!AM9&lt;&gt;"",ngay5!AM9,"")</f>
        <v>60.13</v>
      </c>
      <c r="J8" s="243">
        <f>IF(ngay6!AM9&lt;&gt;"",ngay6!AM9,"")</f>
        <v>54.57</v>
      </c>
      <c r="K8" s="243">
        <f>IF(ngay7!AM9&lt;&gt;"",ngay7!AM9,"")</f>
        <v>53.19</v>
      </c>
      <c r="L8" s="243">
        <f>IF(ngay8!AM9&lt;&gt;"",ngay8!AM9,"")</f>
        <v>59.3</v>
      </c>
      <c r="M8" s="243">
        <f>IF(ngay9!AM9&lt;&gt;"",ngay9!AM9,"")</f>
        <v>64.69</v>
      </c>
      <c r="N8" s="243">
        <f>IF(ngay10!AM9&lt;&gt;"",ngay10!AM9,"")</f>
        <v>57.71</v>
      </c>
      <c r="O8" s="243">
        <f>IF(ngay11!AM9&lt;&gt;"",ngay11!AM9,"")</f>
        <v>55.83</v>
      </c>
      <c r="P8" s="243">
        <f>IF(ngay12!AM9&lt;&gt;"",ngay12!AM9,"")</f>
        <v>53.82</v>
      </c>
      <c r="Q8" s="243">
        <f>IF(ngay13!AM9&lt;&gt;"",ngay13!AM9,"")</f>
        <v>53.36</v>
      </c>
      <c r="R8" s="243">
        <f>IF(ngay14!AM9&lt;&gt;"",ngay14!AM9,"")</f>
        <v>56.09</v>
      </c>
      <c r="S8" s="243">
        <f>IF(ngay15!AM9&lt;&gt;"",ngay15!AM9,"")</f>
        <v>64.44</v>
      </c>
      <c r="T8" s="243">
        <f>IF(ngay16!AM9&lt;&gt;"",ngay16!AM9,"")</f>
        <v>71.34</v>
      </c>
      <c r="U8" s="243">
        <f>IF(ngay17!AM9&lt;&gt;"",ngay17!AM9,"")</f>
        <v>57.59</v>
      </c>
      <c r="V8" s="243">
        <f>IF(ngay18!AM9&lt;&gt;"",ngay18!AM9,"")</f>
        <v>56.79</v>
      </c>
      <c r="W8" s="243">
        <f>IF(ngay19!AM9&lt;&gt;"",ngay19!AM9,"")</f>
        <v>75.739999999999995</v>
      </c>
      <c r="X8" s="243">
        <f>IF(ngay20!AM9&lt;&gt;"",ngay20!AM9,"")</f>
        <v>80.650000000000006</v>
      </c>
      <c r="Y8" s="243">
        <f>IF(ngay21!AM9&lt;&gt;"",ngay21!AM9,"")</f>
        <v>72.739999999999995</v>
      </c>
      <c r="Z8" s="243">
        <f>IF(ngay22!AM9&lt;&gt;"",ngay22!AM9,"")</f>
        <v>66.41</v>
      </c>
      <c r="AA8" s="243">
        <f>IF(ngay23!AM9&lt;&gt;"",ngay23!AM9,"")</f>
        <v>61.97</v>
      </c>
      <c r="AB8" s="243">
        <f>IF(ngay24!AM9&lt;&gt;"",ngay24!AM9,"")</f>
        <v>61.07</v>
      </c>
      <c r="AC8" s="243">
        <f>IF(ngay25!AM9&lt;&gt;"",ngay25!AM9,"")</f>
        <v>65.08</v>
      </c>
      <c r="AD8" s="243">
        <f>IF(ngay26!AM9&lt;&gt;"",ngay26!AM9,"")</f>
        <v>53.9</v>
      </c>
      <c r="AE8" s="243">
        <f>IF(ngay27!AM9&lt;&gt;"",ngay27!AM9,"")</f>
        <v>54.78</v>
      </c>
      <c r="AF8" s="243">
        <f>IF(ngay28!AM9&lt;&gt;"",ngay28!AM9,"")</f>
        <v>72.34</v>
      </c>
      <c r="AG8" s="243">
        <f>IF(ngay29!AM9&lt;&gt;"",ngay29!AM9,"")</f>
        <v>75.510000000000005</v>
      </c>
      <c r="AH8" s="243">
        <f>IF(ngay30!AM9&lt;&gt;"",ngay30!AM9,"")</f>
        <v>78.11</v>
      </c>
      <c r="AI8" s="243">
        <f>IF(ngay31!AM9&lt;&gt;"",ngay31!AM9,"")</f>
        <v>64.42</v>
      </c>
      <c r="AJ8" s="128">
        <f t="shared" si="0"/>
        <v>62.390000000000008</v>
      </c>
      <c r="AK8" s="127">
        <f t="shared" si="1"/>
        <v>53.19</v>
      </c>
      <c r="AL8" s="128">
        <f>IF(COUNT(E8:AI8)=0,"",INDEX(E2:AI8,1,MATCH(MIN(E8:AI8),E8:AI8,0)))</f>
        <v>7</v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>
        <f>IF(ngay1!AM10&lt;&gt;"",ngay1!AM10,"")</f>
        <v>48.42</v>
      </c>
      <c r="F9" s="243">
        <f>IF(ngay2!AM10&lt;&gt;"",ngay2!AM10,"")</f>
        <v>47.52</v>
      </c>
      <c r="G9" s="243">
        <f>IF(ngay3!AM10&lt;&gt;"",ngay3!AM10,"")</f>
        <v>43.51</v>
      </c>
      <c r="H9" s="243">
        <f>IF(ngay4!AM10&lt;&gt;"",ngay4!AM10,"")</f>
        <v>50.25</v>
      </c>
      <c r="I9" s="243">
        <f>IF(ngay5!AM10&lt;&gt;"",ngay5!AM10,"")</f>
        <v>66.510000000000005</v>
      </c>
      <c r="J9" s="243">
        <f>IF(ngay6!AM10&lt;&gt;"",ngay6!AM10,"")</f>
        <v>65.89</v>
      </c>
      <c r="K9" s="243">
        <f>IF(ngay7!AM10&lt;&gt;"",ngay7!AM10,"")</f>
        <v>69.78</v>
      </c>
      <c r="L9" s="243">
        <f>IF(ngay8!AM10&lt;&gt;"",ngay8!AM10,"")</f>
        <v>75.53</v>
      </c>
      <c r="M9" s="243">
        <f>IF(ngay9!AM10&lt;&gt;"",ngay9!AM10,"")</f>
        <v>71.73</v>
      </c>
      <c r="N9" s="243">
        <f>IF(ngay10!AM10&lt;&gt;"",ngay10!AM10,"")</f>
        <v>64.239999999999995</v>
      </c>
      <c r="O9" s="243">
        <f>IF(ngay11!AM10&lt;&gt;"",ngay11!AM10,"")</f>
        <v>59.27</v>
      </c>
      <c r="P9" s="243">
        <f>IF(ngay12!AM10&lt;&gt;"",ngay12!AM10,"")</f>
        <v>42.96</v>
      </c>
      <c r="Q9" s="243">
        <f>IF(ngay13!AM10&lt;&gt;"",ngay13!AM10,"")</f>
        <v>43.14</v>
      </c>
      <c r="R9" s="243">
        <f>IF(ngay14!AM10&lt;&gt;"",ngay14!AM10,"")</f>
        <v>64.48</v>
      </c>
      <c r="S9" s="243">
        <f>IF(ngay15!AM10&lt;&gt;"",ngay15!AM10,"")</f>
        <v>68.61</v>
      </c>
      <c r="T9" s="243">
        <f>IF(ngay16!AM10&lt;&gt;"",ngay16!AM10,"")</f>
        <v>65.849999999999994</v>
      </c>
      <c r="U9" s="243">
        <f>IF(ngay17!AM10&lt;&gt;"",ngay17!AM10,"")</f>
        <v>43.64</v>
      </c>
      <c r="V9" s="243">
        <f>IF(ngay18!AM10&lt;&gt;"",ngay18!AM10,"")</f>
        <v>54.87</v>
      </c>
      <c r="W9" s="243">
        <f>IF(ngay19!AM10&lt;&gt;"",ngay19!AM10,"")</f>
        <v>75.86</v>
      </c>
      <c r="X9" s="243">
        <f>IF(ngay20!AM10&lt;&gt;"",ngay20!AM10,"")</f>
        <v>81.540000000000006</v>
      </c>
      <c r="Y9" s="243">
        <f>IF(ngay21!AM10&lt;&gt;"",ngay21!AM10,"")</f>
        <v>72.38</v>
      </c>
      <c r="Z9" s="243">
        <f>IF(ngay22!AM10&lt;&gt;"",ngay22!AM10,"")</f>
        <v>73.260000000000005</v>
      </c>
      <c r="AA9" s="243">
        <f>IF(ngay23!AM10&lt;&gt;"",ngay23!AM10,"")</f>
        <v>64.19</v>
      </c>
      <c r="AB9" s="243">
        <f>IF(ngay24!AM10&lt;&gt;"",ngay24!AM10,"")</f>
        <v>65.040000000000006</v>
      </c>
      <c r="AC9" s="243">
        <f>IF(ngay25!AM10&lt;&gt;"",ngay25!AM10,"")</f>
        <v>64.95</v>
      </c>
      <c r="AD9" s="243">
        <f>IF(ngay26!AM10&lt;&gt;"",ngay26!AM10,"")</f>
        <v>65.319999999999993</v>
      </c>
      <c r="AE9" s="243">
        <f>IF(ngay27!AM10&lt;&gt;"",ngay27!AM10,"")</f>
        <v>67.150000000000006</v>
      </c>
      <c r="AF9" s="243">
        <f>IF(ngay28!AM10&lt;&gt;"",ngay28!AM10,"")</f>
        <v>73.28</v>
      </c>
      <c r="AG9" s="243">
        <f>IF(ngay29!AM10&lt;&gt;"",ngay29!AM10,"")</f>
        <v>73.010000000000005</v>
      </c>
      <c r="AH9" s="243">
        <f>IF(ngay30!AM10&lt;&gt;"",ngay30!AM10,"")</f>
        <v>73.37</v>
      </c>
      <c r="AI9" s="243">
        <f>IF(ngay31!AM10&lt;&gt;"",ngay31!AM10,"")</f>
        <v>53.19</v>
      </c>
      <c r="AJ9" s="128">
        <f t="shared" si="0"/>
        <v>62.862580645161295</v>
      </c>
      <c r="AK9" s="127">
        <f t="shared" si="1"/>
        <v>42.96</v>
      </c>
      <c r="AL9" s="128">
        <f>IF(COUNT(E9:AI9)=0,"",INDEX(E2:AI9,1,MATCH(MIN(E9:AI9),E9:AI9,0)))</f>
        <v>12</v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>
        <f>IF(ngay1!AM11&lt;&gt;"",ngay1!AM11,"")</f>
        <v>51.89</v>
      </c>
      <c r="F10" s="243">
        <f>IF(ngay2!AM11&lt;&gt;"",ngay2!AM11,"")</f>
        <v>64.17</v>
      </c>
      <c r="G10" s="243">
        <f>IF(ngay3!AM11&lt;&gt;"",ngay3!AM11,"")</f>
        <v>59.84</v>
      </c>
      <c r="H10" s="243">
        <f>IF(ngay4!AM11&lt;&gt;"",ngay4!AM11,"")</f>
        <v>64.989999999999995</v>
      </c>
      <c r="I10" s="243">
        <f>IF(ngay5!AM11&lt;&gt;"",ngay5!AM11,"")</f>
        <v>63.39</v>
      </c>
      <c r="J10" s="243">
        <f>IF(ngay6!AM11&lt;&gt;"",ngay6!AM11,"")</f>
        <v>70.17</v>
      </c>
      <c r="K10" s="243">
        <f>IF(ngay7!AM11&lt;&gt;"",ngay7!AM11,"")</f>
        <v>70.44</v>
      </c>
      <c r="L10" s="243">
        <f>IF(ngay8!AM11&lt;&gt;"",ngay8!AM11,"")</f>
        <v>81.33</v>
      </c>
      <c r="M10" s="243">
        <f>IF(ngay9!AM11&lt;&gt;"",ngay9!AM11,"")</f>
        <v>82.38</v>
      </c>
      <c r="N10" s="243">
        <f>IF(ngay10!AM11&lt;&gt;"",ngay10!AM11,"")</f>
        <v>68.88</v>
      </c>
      <c r="O10" s="243">
        <f>IF(ngay11!AM11&lt;&gt;"",ngay11!AM11,"")</f>
        <v>65.930000000000007</v>
      </c>
      <c r="P10" s="243">
        <f>IF(ngay12!AM11&lt;&gt;"",ngay12!AM11,"")</f>
        <v>61.73</v>
      </c>
      <c r="Q10" s="243">
        <f>IF(ngay13!AM11&lt;&gt;"",ngay13!AM11,"")</f>
        <v>44.04</v>
      </c>
      <c r="R10" s="243">
        <f>IF(ngay14!AM11&lt;&gt;"",ngay14!AM11,"")</f>
        <v>63.92</v>
      </c>
      <c r="S10" s="243">
        <f>IF(ngay15!AM11&lt;&gt;"",ngay15!AM11,"")</f>
        <v>55</v>
      </c>
      <c r="T10" s="243">
        <f>IF(ngay16!AM11&lt;&gt;"",ngay16!AM11,"")</f>
        <v>41.88</v>
      </c>
      <c r="U10" s="243">
        <f>IF(ngay17!AM11&lt;&gt;"",ngay17!AM11,"")</f>
        <v>42.35</v>
      </c>
      <c r="V10" s="243">
        <f>IF(ngay18!AM11&lt;&gt;"",ngay18!AM11,"")</f>
        <v>45.96</v>
      </c>
      <c r="W10" s="243">
        <f>IF(ngay19!AM11&lt;&gt;"",ngay19!AM11,"")</f>
        <v>73.44</v>
      </c>
      <c r="X10" s="243">
        <f>IF(ngay20!AM11&lt;&gt;"",ngay20!AM11,"")</f>
        <v>74.64</v>
      </c>
      <c r="Y10" s="243">
        <f>IF(ngay21!AM11&lt;&gt;"",ngay21!AM11,"")</f>
        <v>73.92</v>
      </c>
      <c r="Z10" s="243">
        <f>IF(ngay22!AM11&lt;&gt;"",ngay22!AM11,"")</f>
        <v>61.77</v>
      </c>
      <c r="AA10" s="243">
        <f>IF(ngay23!AM11&lt;&gt;"",ngay23!AM11,"")</f>
        <v>64.13</v>
      </c>
      <c r="AB10" s="243">
        <f>IF(ngay24!AM11&lt;&gt;"",ngay24!AM11,"")</f>
        <v>65.28</v>
      </c>
      <c r="AC10" s="243">
        <f>IF(ngay25!AM11&lt;&gt;"",ngay25!AM11,"")</f>
        <v>65.650000000000006</v>
      </c>
      <c r="AD10" s="243">
        <f>IF(ngay26!AM11&lt;&gt;"",ngay26!AM11,"")</f>
        <v>66.16</v>
      </c>
      <c r="AE10" s="243">
        <f>IF(ngay27!AM11&lt;&gt;"",ngay27!AM11,"")</f>
        <v>69.87</v>
      </c>
      <c r="AF10" s="243">
        <f>IF(ngay28!AM11&lt;&gt;"",ngay28!AM11,"")</f>
        <v>69.900000000000006</v>
      </c>
      <c r="AG10" s="243">
        <f>IF(ngay29!AM11&lt;&gt;"",ngay29!AM11,"")</f>
        <v>70.459999999999994</v>
      </c>
      <c r="AH10" s="243">
        <f>IF(ngay30!AM11&lt;&gt;"",ngay30!AM11,"")</f>
        <v>69.540000000000006</v>
      </c>
      <c r="AI10" s="243">
        <f>IF(ngay31!AM11&lt;&gt;"",ngay31!AM11,"")</f>
        <v>72.94</v>
      </c>
      <c r="AJ10" s="128">
        <f t="shared" ref="AJ10" si="2">IF(COUNT(E10:AI10)=0,"",AVERAGE(E10:AI10))</f>
        <v>64.386774193548391</v>
      </c>
      <c r="AK10" s="127">
        <f t="shared" ref="AK10" si="3">IF(COUNT(E10:AI10)=0,"",MIN(E10:AI10))</f>
        <v>41.88</v>
      </c>
      <c r="AL10" s="128">
        <f>IF(COUNT(E10:AI10)=0,"",INDEX(E3:AI10,1,MATCH(MIN(E10:AI10),E10:AI10,0)))</f>
        <v>60.91</v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>
        <f>IF(ngay1!AM12&lt;&gt;"",ngay1!AM12,"")</f>
        <v>49.4</v>
      </c>
      <c r="F11" s="237">
        <f>IF(ngay2!AM12&lt;&gt;"",ngay2!AM12,"")</f>
        <v>49.28</v>
      </c>
      <c r="G11" s="237">
        <f>IF(ngay3!AM12&lt;&gt;"",ngay3!AM12,"")</f>
        <v>47.13</v>
      </c>
      <c r="H11" s="237">
        <f>IF(ngay4!AM12&lt;&gt;"",ngay4!AM12,"")</f>
        <v>56.35</v>
      </c>
      <c r="I11" s="237">
        <f>IF(ngay5!AM12&lt;&gt;"",ngay5!AM12,"")</f>
        <v>56.09</v>
      </c>
      <c r="J11" s="237">
        <f>IF(ngay6!AM12&lt;&gt;"",ngay6!AM12,"")</f>
        <v>43.69</v>
      </c>
      <c r="K11" s="237">
        <f>IF(ngay7!AM12&lt;&gt;"",ngay7!AM12,"")</f>
        <v>51</v>
      </c>
      <c r="L11" s="237">
        <f>IF(ngay8!AM12&lt;&gt;"",ngay8!AM12,"")</f>
        <v>59.34</v>
      </c>
      <c r="M11" s="237">
        <f>IF(ngay9!AM12&lt;&gt;"",ngay9!AM12,"")</f>
        <v>63.96</v>
      </c>
      <c r="N11" s="237">
        <f>IF(ngay10!AM12&lt;&gt;"",ngay10!AM12,"")</f>
        <v>60.66</v>
      </c>
      <c r="O11" s="237">
        <f>IF(ngay11!AM12&lt;&gt;"",ngay11!AM12,"")</f>
        <v>55.1</v>
      </c>
      <c r="P11" s="237">
        <f>IF(ngay12!AM12&lt;&gt;"",ngay12!AM12,"")</f>
        <v>45.54</v>
      </c>
      <c r="Q11" s="237">
        <f>IF(ngay13!AM12&lt;&gt;"",ngay13!AM12,"")</f>
        <v>51.1</v>
      </c>
      <c r="R11" s="237">
        <f>IF(ngay14!AM12&lt;&gt;"",ngay14!AM12,"")</f>
        <v>56.81</v>
      </c>
      <c r="S11" s="237">
        <f>IF(ngay15!AM12&lt;&gt;"",ngay15!AM12,"")</f>
        <v>59.82</v>
      </c>
      <c r="T11" s="237">
        <f>IF(ngay16!AM12&lt;&gt;"",ngay16!AM12,"")</f>
        <v>74.69</v>
      </c>
      <c r="U11" s="237">
        <f>IF(ngay17!AM12&lt;&gt;"",ngay17!AM12,"")</f>
        <v>57.84</v>
      </c>
      <c r="V11" s="237">
        <f>IF(ngay18!AM12&lt;&gt;"",ngay18!AM12,"")</f>
        <v>64.75</v>
      </c>
      <c r="W11" s="237">
        <f>IF(ngay19!AM12&lt;&gt;"",ngay19!AM12,"")</f>
        <v>80.61</v>
      </c>
      <c r="X11" s="237">
        <f>IF(ngay20!AM12&lt;&gt;"",ngay20!AM12,"")</f>
        <v>72.97</v>
      </c>
      <c r="Y11" s="237">
        <f>IF(ngay21!AM12&lt;&gt;"",ngay21!AM12,"")</f>
        <v>77.459999999999994</v>
      </c>
      <c r="Z11" s="237">
        <f>IF(ngay22!AM12&lt;&gt;"",ngay22!AM12,"")</f>
        <v>64.19</v>
      </c>
      <c r="AA11" s="237">
        <f>IF(ngay23!AM12&lt;&gt;"",ngay23!AM12,"")</f>
        <v>58.47</v>
      </c>
      <c r="AB11" s="237">
        <f>IF(ngay24!AM12&lt;&gt;"",ngay24!AM12,"")</f>
        <v>55.28</v>
      </c>
      <c r="AC11" s="237">
        <f>IF(ngay25!AM12&lt;&gt;"",ngay25!AM12,"")</f>
        <v>65.260000000000005</v>
      </c>
      <c r="AD11" s="237">
        <f>IF(ngay26!AM12&lt;&gt;"",ngay26!AM12,"")</f>
        <v>52.22</v>
      </c>
      <c r="AE11" s="237">
        <f>IF(ngay27!AM12&lt;&gt;"",ngay27!AM12,"")</f>
        <v>59.62</v>
      </c>
      <c r="AF11" s="237">
        <f>IF(ngay28!AM12&lt;&gt;"",ngay28!AM12,"")</f>
        <v>65.87</v>
      </c>
      <c r="AG11" s="237">
        <f>IF(ngay29!AM12&lt;&gt;"",ngay29!AM12,"")</f>
        <v>69.56</v>
      </c>
      <c r="AH11" s="237">
        <f>IF(ngay30!AM12&lt;&gt;"",ngay30!AM12,"")</f>
        <v>72.569999999999993</v>
      </c>
      <c r="AI11" s="237">
        <f>IF(ngay31!AM12&lt;&gt;"",ngay31!AM12,"")</f>
        <v>61.09</v>
      </c>
      <c r="AJ11" s="191">
        <f t="shared" si="0"/>
        <v>59.926451612903222</v>
      </c>
      <c r="AK11" s="190">
        <f t="shared" si="1"/>
        <v>43.69</v>
      </c>
      <c r="AL11" s="191">
        <f>IF(COUNT(E11:AI11)=0,"",INDEX(E2:AI11,1,MATCH(MIN(E11:AI11),E11:AI11,0)))</f>
        <v>6</v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IF(ngay1!AM13&lt;&gt;"",ngay1!AM13,"")</f>
        <v>45.99</v>
      </c>
      <c r="F12" s="243">
        <f>IF(ngay2!AM13&lt;&gt;"",ngay2!AM13,"")</f>
        <v>44.17</v>
      </c>
      <c r="G12" s="243">
        <f>IF(ngay3!AM13&lt;&gt;"",ngay3!AM13,"")</f>
        <v>42.41</v>
      </c>
      <c r="H12" s="243">
        <f>IF(ngay4!AM13&lt;&gt;"",ngay4!AM13,"")</f>
        <v>44.97</v>
      </c>
      <c r="I12" s="243">
        <f>IF(ngay5!AM13&lt;&gt;"",ngay5!AM13,"")</f>
        <v>42.9</v>
      </c>
      <c r="J12" s="243">
        <f>IF(ngay6!AM13&lt;&gt;"",ngay6!AM13,"")</f>
        <v>44.36</v>
      </c>
      <c r="K12" s="243">
        <f>IF(ngay7!AM13&lt;&gt;"",ngay7!AM13,"")</f>
        <v>40.6</v>
      </c>
      <c r="L12" s="243">
        <f>IF(ngay8!AM13&lt;&gt;"",ngay8!AM13,"")</f>
        <v>37.049999999999997</v>
      </c>
      <c r="M12" s="243">
        <f>IF(ngay9!AM13&lt;&gt;"",ngay9!AM13,"")</f>
        <v>44.97</v>
      </c>
      <c r="N12" s="243">
        <f>IF(ngay10!AM13&lt;&gt;"",ngay10!AM13,"")</f>
        <v>43.14</v>
      </c>
      <c r="O12" s="243">
        <f>IF(ngay11!AM13&lt;&gt;"",ngay11!AM13,"")</f>
        <v>43.83</v>
      </c>
      <c r="P12" s="243">
        <f>IF(ngay12!AM13&lt;&gt;"",ngay12!AM13,"")</f>
        <v>47.91</v>
      </c>
      <c r="Q12" s="243">
        <f>IF(ngay13!AM13&lt;&gt;"",ngay13!AM13,"")</f>
        <v>36.82</v>
      </c>
      <c r="R12" s="243">
        <f>IF(ngay14!AM13&lt;&gt;"",ngay14!AM13,"")</f>
        <v>45.2</v>
      </c>
      <c r="S12" s="243">
        <f>IF(ngay15!AM13&lt;&gt;"",ngay15!AM13,"")</f>
        <v>43.3</v>
      </c>
      <c r="T12" s="243">
        <f>IF(ngay16!AM13&lt;&gt;"",ngay16!AM13,"")</f>
        <v>48.15</v>
      </c>
      <c r="U12" s="243">
        <f>IF(ngay17!AM13&lt;&gt;"",ngay17!AM13,"")</f>
        <v>53.46</v>
      </c>
      <c r="V12" s="243">
        <f>IF(ngay18!AM13&lt;&gt;"",ngay18!AM13,"")</f>
        <v>44.76</v>
      </c>
      <c r="W12" s="243">
        <f>IF(ngay19!AM13&lt;&gt;"",ngay19!AM13,"")</f>
        <v>63.71</v>
      </c>
      <c r="X12" s="243">
        <f>IF(ngay20!AM13&lt;&gt;"",ngay20!AM13,"")</f>
        <v>64.77</v>
      </c>
      <c r="Y12" s="243">
        <f>IF(ngay21!AM13&lt;&gt;"",ngay21!AM13,"")</f>
        <v>83.8</v>
      </c>
      <c r="Z12" s="243">
        <f>IF(ngay22!AM13&lt;&gt;"",ngay22!AM13,"")</f>
        <v>50.57</v>
      </c>
      <c r="AA12" s="243">
        <f>IF(ngay23!AM13&lt;&gt;"",ngay23!AM13,"")</f>
        <v>42.93</v>
      </c>
      <c r="AB12" s="243">
        <f>IF(ngay24!AM13&lt;&gt;"",ngay24!AM13,"")</f>
        <v>45.12</v>
      </c>
      <c r="AC12" s="243">
        <f>IF(ngay25!AM13&lt;&gt;"",ngay25!AM13,"")</f>
        <v>44.82</v>
      </c>
      <c r="AD12" s="243">
        <f>IF(ngay26!AM13&lt;&gt;"",ngay26!AM13,"")</f>
        <v>43.64</v>
      </c>
      <c r="AE12" s="243">
        <f>IF(ngay27!AM13&lt;&gt;"",ngay27!AM13,"")</f>
        <v>43.91</v>
      </c>
      <c r="AF12" s="243">
        <f>IF(ngay28!AM13&lt;&gt;"",ngay28!AM13,"")</f>
        <v>50.57</v>
      </c>
      <c r="AG12" s="243">
        <f>IF(ngay29!AM13&lt;&gt;"",ngay29!AM13,"")</f>
        <v>62.79</v>
      </c>
      <c r="AH12" s="243">
        <f>IF(ngay30!AM13&lt;&gt;"",ngay30!AM13,"")</f>
        <v>63.58</v>
      </c>
      <c r="AI12" s="243">
        <f>IF(ngay31!AM13&lt;&gt;"",ngay31!AM13,"")</f>
        <v>58.28</v>
      </c>
      <c r="AJ12" s="128">
        <f t="shared" si="0"/>
        <v>48.789677419354838</v>
      </c>
      <c r="AK12" s="127">
        <f t="shared" si="1"/>
        <v>36.82</v>
      </c>
      <c r="AL12" s="128">
        <f>IF(COUNT(E12:AI12)=0,"",INDEX(E2:AI12,1,MATCH(MIN(E12:AI12),E12:AI12,0)))</f>
        <v>13</v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IF(ngay1!AM14&lt;&gt;"",ngay1!AM14,"")</f>
        <v>54.66</v>
      </c>
      <c r="F13" s="243">
        <f>IF(ngay2!AM14&lt;&gt;"",ngay2!AM14,"")</f>
        <v>52.25</v>
      </c>
      <c r="G13" s="243">
        <f>IF(ngay3!AM14&lt;&gt;"",ngay3!AM14,"")</f>
        <v>52.9</v>
      </c>
      <c r="H13" s="243">
        <f>IF(ngay4!AM14&lt;&gt;"",ngay4!AM14,"")</f>
        <v>53.95</v>
      </c>
      <c r="I13" s="243">
        <f>IF(ngay5!AM14&lt;&gt;"",ngay5!AM14,"")</f>
        <v>49.87</v>
      </c>
      <c r="J13" s="243">
        <f>IF(ngay6!AM14&lt;&gt;"",ngay6!AM14,"")</f>
        <v>47.16</v>
      </c>
      <c r="K13" s="243">
        <f>IF(ngay7!AM14&lt;&gt;"",ngay7!AM14,"")</f>
        <v>44.25</v>
      </c>
      <c r="L13" s="243">
        <f>IF(ngay8!AM14&lt;&gt;"",ngay8!AM14,"")</f>
        <v>51.32</v>
      </c>
      <c r="M13" s="243">
        <f>IF(ngay9!AM14&lt;&gt;"",ngay9!AM14,"")</f>
        <v>59.62</v>
      </c>
      <c r="N13" s="243">
        <f>IF(ngay10!AM14&lt;&gt;"",ngay10!AM14,"")</f>
        <v>53.7</v>
      </c>
      <c r="O13" s="243">
        <f>IF(ngay11!AM14&lt;&gt;"",ngay11!AM14,"")</f>
        <v>45.95</v>
      </c>
      <c r="P13" s="243">
        <f>IF(ngay12!AM14&lt;&gt;"",ngay12!AM14,"")</f>
        <v>50.12</v>
      </c>
      <c r="Q13" s="243">
        <f>IF(ngay13!AM14&lt;&gt;"",ngay13!AM14,"")</f>
        <v>46.31</v>
      </c>
      <c r="R13" s="243">
        <f>IF(ngay14!AM14&lt;&gt;"",ngay14!AM14,"")</f>
        <v>52.1</v>
      </c>
      <c r="S13" s="243">
        <f>IF(ngay15!AM14&lt;&gt;"",ngay15!AM14,"")</f>
        <v>58.77</v>
      </c>
      <c r="T13" s="243">
        <f>IF(ngay16!AM14&lt;&gt;"",ngay16!AM14,"")</f>
        <v>83.05</v>
      </c>
      <c r="U13" s="243">
        <f>IF(ngay17!AM14&lt;&gt;"",ngay17!AM14,"")</f>
        <v>65.040000000000006</v>
      </c>
      <c r="V13" s="243">
        <f>IF(ngay18!AM14&lt;&gt;"",ngay18!AM14,"")</f>
        <v>59.64</v>
      </c>
      <c r="W13" s="243">
        <f>IF(ngay19!AM14&lt;&gt;"",ngay19!AM14,"")</f>
        <v>81.63</v>
      </c>
      <c r="X13" s="243">
        <f>IF(ngay20!AM14&lt;&gt;"",ngay20!AM14,"")</f>
        <v>79.77</v>
      </c>
      <c r="Y13" s="243">
        <f>IF(ngay21!AM14&lt;&gt;"",ngay21!AM14,"")</f>
        <v>89.46</v>
      </c>
      <c r="Z13" s="243">
        <f>IF(ngay22!AM14&lt;&gt;"",ngay22!AM14,"")</f>
        <v>66.84</v>
      </c>
      <c r="AA13" s="243">
        <f>IF(ngay23!AM14&lt;&gt;"",ngay23!AM14,"")</f>
        <v>59.88</v>
      </c>
      <c r="AB13" s="243">
        <f>IF(ngay24!AM14&lt;&gt;"",ngay24!AM14,"")</f>
        <v>62.03</v>
      </c>
      <c r="AC13" s="243">
        <f>IF(ngay25!AM14&lt;&gt;"",ngay25!AM14,"")</f>
        <v>63.02</v>
      </c>
      <c r="AD13" s="243">
        <f>IF(ngay26!AM14&lt;&gt;"",ngay26!AM14,"")</f>
        <v>59.82</v>
      </c>
      <c r="AE13" s="243">
        <f>IF(ngay27!AM14&lt;&gt;"",ngay27!AM14,"")</f>
        <v>57.99</v>
      </c>
      <c r="AF13" s="243">
        <f>IF(ngay28!AM14&lt;&gt;"",ngay28!AM14,"")</f>
        <v>70.67</v>
      </c>
      <c r="AG13" s="243">
        <f>IF(ngay29!AM14&lt;&gt;"",ngay29!AM14,"")</f>
        <v>73.7</v>
      </c>
      <c r="AH13" s="243">
        <f>IF(ngay30!AM14&lt;&gt;"",ngay30!AM14,"")</f>
        <v>85.51</v>
      </c>
      <c r="AI13" s="243">
        <f>IF(ngay31!AM14&lt;&gt;"",ngay31!AM14,"")</f>
        <v>61.99</v>
      </c>
      <c r="AJ13" s="128">
        <f t="shared" ref="AJ13:AJ24" si="4">IF(COUNT(E13:AI13)=0,"",AVERAGE(E13:AI13))</f>
        <v>61.063548387096773</v>
      </c>
      <c r="AK13" s="127">
        <f t="shared" ref="AK13:AK24" si="5">IF(COUNT(E13:AI13)=0,"",MIN(E13:AI13))</f>
        <v>44.25</v>
      </c>
      <c r="AL13" s="128">
        <f>IF(COUNT(E13:AI13)=0,"",INDEX(E2:AI13,1,MATCH(MIN(E13:AI13),E13:AI13,0)))</f>
        <v>7</v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IF(ngay1!AM15&lt;&gt;"",ngay1!AM15,"")</f>
        <v>49.9</v>
      </c>
      <c r="F14" s="243">
        <f>IF(ngay2!AM15&lt;&gt;"",ngay2!AM15,"")</f>
        <v>48.82</v>
      </c>
      <c r="G14" s="243">
        <f>IF(ngay3!AM15&lt;&gt;"",ngay3!AM15,"")</f>
        <v>49.6</v>
      </c>
      <c r="H14" s="243">
        <f>IF(ngay4!AM15&lt;&gt;"",ngay4!AM15,"")</f>
        <v>45.58</v>
      </c>
      <c r="I14" s="243">
        <f>IF(ngay5!AM15&lt;&gt;"",ngay5!AM15,"")</f>
        <v>49.87</v>
      </c>
      <c r="J14" s="243">
        <f>IF(ngay6!AM15&lt;&gt;"",ngay6!AM15,"")</f>
        <v>46.95</v>
      </c>
      <c r="K14" s="243">
        <f>IF(ngay7!AM15&lt;&gt;"",ngay7!AM15,"")</f>
        <v>48.35</v>
      </c>
      <c r="L14" s="243">
        <f>IF(ngay8!AM15&lt;&gt;"",ngay8!AM15,"")</f>
        <v>51.63</v>
      </c>
      <c r="M14" s="243">
        <f>IF(ngay9!AM15&lt;&gt;"",ngay9!AM15,"")</f>
        <v>54.37</v>
      </c>
      <c r="N14" s="243">
        <f>IF(ngay10!AM15&lt;&gt;"",ngay10!AM15,"")</f>
        <v>54.83</v>
      </c>
      <c r="O14" s="243">
        <f>IF(ngay11!AM15&lt;&gt;"",ngay11!AM15,"")</f>
        <v>52.53</v>
      </c>
      <c r="P14" s="243">
        <f>IF(ngay12!AM15&lt;&gt;"",ngay12!AM15,"")</f>
        <v>54.29</v>
      </c>
      <c r="Q14" s="243">
        <f>IF(ngay13!AM15&lt;&gt;"",ngay13!AM15,"")</f>
        <v>46.12</v>
      </c>
      <c r="R14" s="243">
        <f>IF(ngay14!AM15&lt;&gt;"",ngay14!AM15,"")</f>
        <v>49.8</v>
      </c>
      <c r="S14" s="243">
        <f>IF(ngay15!AM15&lt;&gt;"",ngay15!AM15,"")</f>
        <v>54.4</v>
      </c>
      <c r="T14" s="243">
        <f>IF(ngay16!AM15&lt;&gt;"",ngay16!AM15,"")</f>
        <v>82.66</v>
      </c>
      <c r="U14" s="243">
        <f>IF(ngay17!AM15&lt;&gt;"",ngay17!AM15,"")</f>
        <v>65.62</v>
      </c>
      <c r="V14" s="243">
        <f>IF(ngay18!AM15&lt;&gt;"",ngay18!AM15,"")</f>
        <v>55.12</v>
      </c>
      <c r="W14" s="243">
        <f>IF(ngay19!AM15&lt;&gt;"",ngay19!AM15,"")</f>
        <v>73.89</v>
      </c>
      <c r="X14" s="243">
        <f>IF(ngay20!AM15&lt;&gt;"",ngay20!AM15,"")</f>
        <v>80.59</v>
      </c>
      <c r="Y14" s="243">
        <f>IF(ngay21!AM15&lt;&gt;"",ngay21!AM15,"")</f>
        <v>86.95</v>
      </c>
      <c r="Z14" s="243">
        <f>IF(ngay22!AM15&lt;&gt;"",ngay22!AM15,"")</f>
        <v>69.489999999999995</v>
      </c>
      <c r="AA14" s="243">
        <f>IF(ngay23!AM15&lt;&gt;"",ngay23!AM15,"")</f>
        <v>60.87</v>
      </c>
      <c r="AB14" s="243">
        <f>IF(ngay24!AM15&lt;&gt;"",ngay24!AM15,"")</f>
        <v>62.23</v>
      </c>
      <c r="AC14" s="243">
        <f>IF(ngay25!AM15&lt;&gt;"",ngay25!AM15,"")</f>
        <v>58.35</v>
      </c>
      <c r="AD14" s="243">
        <f>IF(ngay26!AM15&lt;&gt;"",ngay26!AM15,"")</f>
        <v>56.35</v>
      </c>
      <c r="AE14" s="243">
        <f>IF(ngay27!AM15&lt;&gt;"",ngay27!AM15,"")</f>
        <v>61.44</v>
      </c>
      <c r="AF14" s="243">
        <f>IF(ngay28!AM15&lt;&gt;"",ngay28!AM15,"")</f>
        <v>69.819999999999993</v>
      </c>
      <c r="AG14" s="243">
        <f>IF(ngay29!AM15&lt;&gt;"",ngay29!AM15,"")</f>
        <v>69.17</v>
      </c>
      <c r="AH14" s="243">
        <f>IF(ngay30!AM15&lt;&gt;"",ngay30!AM15,"")</f>
        <v>65.260000000000005</v>
      </c>
      <c r="AI14" s="243">
        <f>IF(ngay31!AM15&lt;&gt;"",ngay31!AM15,"")</f>
        <v>62.03</v>
      </c>
      <c r="AJ14" s="128">
        <f t="shared" si="4"/>
        <v>59.254193548387086</v>
      </c>
      <c r="AK14" s="127">
        <f t="shared" si="5"/>
        <v>45.58</v>
      </c>
      <c r="AL14" s="128">
        <f>IF(COUNT(E14:AI14)=0,"",INDEX(E2:AI14,1,MATCH(MIN(E14:AI14),E14:AI14,0)))</f>
        <v>4</v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IF(ngay1!AM16&lt;&gt;"",ngay1!AM16,"")</f>
        <v>46.74</v>
      </c>
      <c r="F15" s="243">
        <f>IF(ngay2!AM16&lt;&gt;"",ngay2!AM16,"")</f>
        <v>45.91</v>
      </c>
      <c r="G15" s="243">
        <f>IF(ngay3!AM16&lt;&gt;"",ngay3!AM16,"")</f>
        <v>49.25</v>
      </c>
      <c r="H15" s="243">
        <f>IF(ngay4!AM16&lt;&gt;"",ngay4!AM16,"")</f>
        <v>49.92</v>
      </c>
      <c r="I15" s="243">
        <f>IF(ngay5!AM16&lt;&gt;"",ngay5!AM16,"")</f>
        <v>50.07</v>
      </c>
      <c r="J15" s="243">
        <f>IF(ngay6!AM16&lt;&gt;"",ngay6!AM16,"")</f>
        <v>46.93</v>
      </c>
      <c r="K15" s="243">
        <f>IF(ngay7!AM16&lt;&gt;"",ngay7!AM16,"")</f>
        <v>46.1</v>
      </c>
      <c r="L15" s="243">
        <f>IF(ngay8!AM16&lt;&gt;"",ngay8!AM16,"")</f>
        <v>40.799999999999997</v>
      </c>
      <c r="M15" s="243">
        <f>IF(ngay9!AM16&lt;&gt;"",ngay9!AM16,"")</f>
        <v>53.6</v>
      </c>
      <c r="N15" s="243">
        <f>IF(ngay10!AM16&lt;&gt;"",ngay10!AM16,"")</f>
        <v>45.74</v>
      </c>
      <c r="O15" s="243">
        <f>IF(ngay11!AM16&lt;&gt;"",ngay11!AM16,"")</f>
        <v>44.04</v>
      </c>
      <c r="P15" s="243">
        <f>IF(ngay12!AM16&lt;&gt;"",ngay12!AM16,"")</f>
        <v>42.37</v>
      </c>
      <c r="Q15" s="243">
        <f>IF(ngay13!AM16&lt;&gt;"",ngay13!AM16,"")</f>
        <v>44.65</v>
      </c>
      <c r="R15" s="243">
        <f>IF(ngay14!AM16&lt;&gt;"",ngay14!AM16,"")</f>
        <v>46.3</v>
      </c>
      <c r="S15" s="243">
        <f>IF(ngay15!AM16&lt;&gt;"",ngay15!AM16,"")</f>
        <v>45.77</v>
      </c>
      <c r="T15" s="243">
        <f>IF(ngay16!AM16&lt;&gt;"",ngay16!AM16,"")</f>
        <v>63.41</v>
      </c>
      <c r="U15" s="243">
        <f>IF(ngay17!AM16&lt;&gt;"",ngay17!AM16,"")</f>
        <v>64.19</v>
      </c>
      <c r="V15" s="243">
        <f>IF(ngay18!AM16&lt;&gt;"",ngay18!AM16,"")</f>
        <v>42.83</v>
      </c>
      <c r="W15" s="243">
        <f>IF(ngay19!AM16&lt;&gt;"",ngay19!AM16,"")</f>
        <v>74.709999999999994</v>
      </c>
      <c r="X15" s="243">
        <f>IF(ngay20!AM16&lt;&gt;"",ngay20!AM16,"")</f>
        <v>72.64</v>
      </c>
      <c r="Y15" s="243">
        <f>IF(ngay21!AM16&lt;&gt;"",ngay21!AM16,"")</f>
        <v>83.37</v>
      </c>
      <c r="Z15" s="243">
        <f>IF(ngay22!AM16&lt;&gt;"",ngay22!AM16,"")</f>
        <v>59.39</v>
      </c>
      <c r="AA15" s="243">
        <f>IF(ngay23!AM16&lt;&gt;"",ngay23!AM16,"")</f>
        <v>54.13</v>
      </c>
      <c r="AB15" s="243">
        <f>IF(ngay24!AM16&lt;&gt;"",ngay24!AM16,"")</f>
        <v>51.83</v>
      </c>
      <c r="AC15" s="243">
        <f>IF(ngay25!AM16&lt;&gt;"",ngay25!AM16,"")</f>
        <v>54.53</v>
      </c>
      <c r="AD15" s="243">
        <f>IF(ngay26!AM16&lt;&gt;"",ngay26!AM16,"")</f>
        <v>45.39</v>
      </c>
      <c r="AE15" s="243">
        <f>IF(ngay27!AM16&lt;&gt;"",ngay27!AM16,"")</f>
        <v>49.63</v>
      </c>
      <c r="AF15" s="243">
        <f>IF(ngay28!AM16&lt;&gt;"",ngay28!AM16,"")</f>
        <v>49.04</v>
      </c>
      <c r="AG15" s="243">
        <f>IF(ngay29!AM16&lt;&gt;"",ngay29!AM16,"")</f>
        <v>67.08</v>
      </c>
      <c r="AH15" s="243">
        <f>IF(ngay30!AM16&lt;&gt;"",ngay30!AM16,"")</f>
        <v>56.5</v>
      </c>
      <c r="AI15" s="243">
        <f>IF(ngay31!AM16&lt;&gt;"",ngay31!AM16,"")</f>
        <v>52.23</v>
      </c>
      <c r="AJ15" s="128">
        <f t="shared" si="4"/>
        <v>52.873870967741951</v>
      </c>
      <c r="AK15" s="127">
        <f t="shared" si="5"/>
        <v>40.799999999999997</v>
      </c>
      <c r="AL15" s="128">
        <f>IF(COUNT(E15:AI15)=0,"",INDEX(E2:AI15,1,MATCH(MIN(E15:AI15),E15:AI15,0)))</f>
        <v>8</v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IF(ngay1!AM17&lt;&gt;"",ngay1!AM17,"")</f>
        <v>51.88</v>
      </c>
      <c r="F16" s="243">
        <f>IF(ngay2!AM17&lt;&gt;"",ngay2!AM17,"")</f>
        <v>50.12</v>
      </c>
      <c r="G16" s="243">
        <f>IF(ngay3!AM17&lt;&gt;"",ngay3!AM17,"")</f>
        <v>50.07</v>
      </c>
      <c r="H16" s="243">
        <f>IF(ngay4!AM17&lt;&gt;"",ngay4!AM17,"")</f>
        <v>53.24</v>
      </c>
      <c r="I16" s="243">
        <f>IF(ngay5!AM17&lt;&gt;"",ngay5!AM17,"")</f>
        <v>58.26</v>
      </c>
      <c r="J16" s="243">
        <f>IF(ngay6!AM17&lt;&gt;"",ngay6!AM17,"")</f>
        <v>54.54</v>
      </c>
      <c r="K16" s="243">
        <f>IF(ngay7!AM17&lt;&gt;"",ngay7!AM17,"")</f>
        <v>58.51</v>
      </c>
      <c r="L16" s="243">
        <f>IF(ngay8!AM17&lt;&gt;"",ngay8!AM17,"")</f>
        <v>68.930000000000007</v>
      </c>
      <c r="M16" s="243">
        <f>IF(ngay9!AM17&lt;&gt;"",ngay9!AM17,"")</f>
        <v>66.819999999999993</v>
      </c>
      <c r="N16" s="243">
        <f>IF(ngay10!AM17&lt;&gt;"",ngay10!AM17,"")</f>
        <v>59.79</v>
      </c>
      <c r="O16" s="243">
        <f>IF(ngay11!AM17&lt;&gt;"",ngay11!AM17,"")</f>
        <v>56.5</v>
      </c>
      <c r="P16" s="243">
        <f>IF(ngay12!AM17&lt;&gt;"",ngay12!AM17,"")</f>
        <v>51.84</v>
      </c>
      <c r="Q16" s="243">
        <f>IF(ngay13!AM17&lt;&gt;"",ngay13!AM17,"")</f>
        <v>45.19</v>
      </c>
      <c r="R16" s="243">
        <f>IF(ngay14!AM17&lt;&gt;"",ngay14!AM17,"")</f>
        <v>50.02</v>
      </c>
      <c r="S16" s="243">
        <f>IF(ngay15!AM17&lt;&gt;"",ngay15!AM17,"")</f>
        <v>69.78</v>
      </c>
      <c r="T16" s="243">
        <f>IF(ngay16!AM17&lt;&gt;"",ngay16!AM17,"")</f>
        <v>60.69</v>
      </c>
      <c r="U16" s="243">
        <f>IF(ngay17!AM17&lt;&gt;"",ngay17!AM17,"")</f>
        <v>52.92</v>
      </c>
      <c r="V16" s="243">
        <f>IF(ngay18!AM17&lt;&gt;"",ngay18!AM17,"")</f>
        <v>54.59</v>
      </c>
      <c r="W16" s="243">
        <f>IF(ngay19!AM17&lt;&gt;"",ngay19!AM17,"")</f>
        <v>70.33</v>
      </c>
      <c r="X16" s="243">
        <f>IF(ngay20!AM17&lt;&gt;"",ngay20!AM17,"")</f>
        <v>81.14</v>
      </c>
      <c r="Y16" s="243">
        <f>IF(ngay21!AM17&lt;&gt;"",ngay21!AM17,"")</f>
        <v>85.45</v>
      </c>
      <c r="Z16" s="243">
        <f>IF(ngay22!AM17&lt;&gt;"",ngay22!AM17,"")</f>
        <v>71.92</v>
      </c>
      <c r="AA16" s="243">
        <f>IF(ngay23!AM17&lt;&gt;"",ngay23!AM17,"")</f>
        <v>53.26</v>
      </c>
      <c r="AB16" s="243">
        <f>IF(ngay24!AM17&lt;&gt;"",ngay24!AM17,"")</f>
        <v>66.430000000000007</v>
      </c>
      <c r="AC16" s="243">
        <f>IF(ngay25!AM17&lt;&gt;"",ngay25!AM17,"")</f>
        <v>61.9</v>
      </c>
      <c r="AD16" s="243">
        <f>IF(ngay26!AM17&lt;&gt;"",ngay26!AM17,"")</f>
        <v>68.63</v>
      </c>
      <c r="AE16" s="243">
        <f>IF(ngay27!AM17&lt;&gt;"",ngay27!AM17,"")</f>
        <v>55.29</v>
      </c>
      <c r="AF16" s="243">
        <f>IF(ngay28!AM17&lt;&gt;"",ngay28!AM17,"")</f>
        <v>62.42</v>
      </c>
      <c r="AG16" s="243">
        <f>IF(ngay29!AM17&lt;&gt;"",ngay29!AM17,"")</f>
        <v>76.650000000000006</v>
      </c>
      <c r="AH16" s="243">
        <f>IF(ngay30!AM17&lt;&gt;"",ngay30!AM17,"")</f>
        <v>64.48</v>
      </c>
      <c r="AI16" s="243">
        <f>IF(ngay31!AM17&lt;&gt;"",ngay31!AM17,"")</f>
        <v>55.85</v>
      </c>
      <c r="AJ16" s="128">
        <f t="shared" si="4"/>
        <v>60.8851612903226</v>
      </c>
      <c r="AK16" s="127">
        <f t="shared" si="5"/>
        <v>45.19</v>
      </c>
      <c r="AL16" s="128">
        <f>IF(COUNT(E16:AI16)=0,"",INDEX(E2:AI16,1,MATCH(MIN(E16:AI16),E16:AI16,0)))</f>
        <v>13</v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IF(ngay1!AM18&lt;&gt;"",ngay1!AM18,"")</f>
        <v>44.59</v>
      </c>
      <c r="F17" s="243">
        <f>IF(ngay2!AM18&lt;&gt;"",ngay2!AM18,"")</f>
        <v>43.69</v>
      </c>
      <c r="G17" s="243">
        <f>IF(ngay3!AM18&lt;&gt;"",ngay3!AM18,"")</f>
        <v>48.19</v>
      </c>
      <c r="H17" s="243">
        <f>IF(ngay4!AM18&lt;&gt;"",ngay4!AM18,"")</f>
        <v>46.33</v>
      </c>
      <c r="I17" s="243">
        <f>IF(ngay5!AM18&lt;&gt;"",ngay5!AM18,"")</f>
        <v>52.08</v>
      </c>
      <c r="J17" s="243">
        <f>IF(ngay6!AM18&lt;&gt;"",ngay6!AM18,"")</f>
        <v>50.12</v>
      </c>
      <c r="K17" s="243">
        <f>IF(ngay7!AM18&lt;&gt;"",ngay7!AM18,"")</f>
        <v>46.37</v>
      </c>
      <c r="L17" s="243">
        <f>IF(ngay8!AM18&lt;&gt;"",ngay8!AM18,"")</f>
        <v>50.52</v>
      </c>
      <c r="M17" s="243">
        <f>IF(ngay9!AM18&lt;&gt;"",ngay9!AM18,"")</f>
        <v>56.23</v>
      </c>
      <c r="N17" s="243">
        <f>IF(ngay10!AM18&lt;&gt;"",ngay10!AM18,"")</f>
        <v>54.35</v>
      </c>
      <c r="O17" s="243">
        <f>IF(ngay11!AM18&lt;&gt;"",ngay11!AM18,"")</f>
        <v>51.79</v>
      </c>
      <c r="P17" s="243">
        <f>IF(ngay12!AM18&lt;&gt;"",ngay12!AM18,"")</f>
        <v>49.04</v>
      </c>
      <c r="Q17" s="243">
        <f>IF(ngay13!AM18&lt;&gt;"",ngay13!AM18,"")</f>
        <v>41.52</v>
      </c>
      <c r="R17" s="243">
        <f>IF(ngay14!AM18&lt;&gt;"",ngay14!AM18,"")</f>
        <v>46.14</v>
      </c>
      <c r="S17" s="243">
        <f>IF(ngay15!AM18&lt;&gt;"",ngay15!AM18,"")</f>
        <v>52.97</v>
      </c>
      <c r="T17" s="243">
        <f>IF(ngay16!AM18&lt;&gt;"",ngay16!AM18,"")</f>
        <v>57.01</v>
      </c>
      <c r="U17" s="243">
        <f>IF(ngay17!AM18&lt;&gt;"",ngay17!AM18,"")</f>
        <v>65.08</v>
      </c>
      <c r="V17" s="243">
        <f>IF(ngay18!AM18&lt;&gt;"",ngay18!AM18,"")</f>
        <v>44.97</v>
      </c>
      <c r="W17" s="243">
        <f>IF(ngay19!AM18&lt;&gt;"",ngay19!AM18,"")</f>
        <v>75.260000000000005</v>
      </c>
      <c r="X17" s="243">
        <f>IF(ngay20!AM18&lt;&gt;"",ngay20!AM18,"")</f>
        <v>85.9</v>
      </c>
      <c r="Y17" s="243">
        <f>IF(ngay21!AM18&lt;&gt;"",ngay21!AM18,"")</f>
        <v>94.28</v>
      </c>
      <c r="Z17" s="243">
        <f>IF(ngay22!AM18&lt;&gt;"",ngay22!AM18,"")</f>
        <v>67.98</v>
      </c>
      <c r="AA17" s="243">
        <f>IF(ngay23!AM18&lt;&gt;"",ngay23!AM18,"")</f>
        <v>55.52</v>
      </c>
      <c r="AB17" s="243">
        <f>IF(ngay24!AM18&lt;&gt;"",ngay24!AM18,"")</f>
        <v>57.29</v>
      </c>
      <c r="AC17" s="243">
        <f>IF(ngay25!AM18&lt;&gt;"",ngay25!AM18,"")</f>
        <v>54.06</v>
      </c>
      <c r="AD17" s="243">
        <f>IF(ngay26!AM18&lt;&gt;"",ngay26!AM18,"")</f>
        <v>51.38</v>
      </c>
      <c r="AE17" s="243">
        <f>IF(ngay27!AM18&lt;&gt;"",ngay27!AM18,"")</f>
        <v>52.71</v>
      </c>
      <c r="AF17" s="243">
        <f>IF(ngay28!AM18&lt;&gt;"",ngay28!AM18,"")</f>
        <v>55.29</v>
      </c>
      <c r="AG17" s="243">
        <f>IF(ngay29!AM18&lt;&gt;"",ngay29!AM18,"")</f>
        <v>67.42</v>
      </c>
      <c r="AH17" s="243">
        <f>IF(ngay30!AM18&lt;&gt;"",ngay30!AM18,"")</f>
        <v>57.27</v>
      </c>
      <c r="AI17" s="243">
        <f>IF(ngay31!AM18&lt;&gt;"",ngay31!AM18,"")</f>
        <v>51.44</v>
      </c>
      <c r="AJ17" s="128">
        <f t="shared" si="4"/>
        <v>55.702903225806459</v>
      </c>
      <c r="AK17" s="127">
        <f t="shared" si="5"/>
        <v>41.52</v>
      </c>
      <c r="AL17" s="128">
        <f>IF(COUNT(E17:AI17)=0,"",INDEX(E2:AI17,1,MATCH(MIN(E17:AI17),E17:AI17,0)))</f>
        <v>13</v>
      </c>
      <c r="AM17" s="127"/>
      <c r="AN17" s="129"/>
    </row>
    <row r="18" spans="1:40">
      <c r="A18" s="28">
        <v>16</v>
      </c>
      <c r="B18" s="509"/>
      <c r="C18" s="35" t="s">
        <v>156</v>
      </c>
      <c r="D18" s="445" t="s">
        <v>103</v>
      </c>
      <c r="E18" s="228">
        <f>IF(ngay1!AM19&lt;&gt;"",ngay1!AM19,"")</f>
        <v>57.96</v>
      </c>
      <c r="F18" s="243">
        <f>IF(ngay2!AM19&lt;&gt;"",ngay2!AM19,"")</f>
        <v>49.92</v>
      </c>
      <c r="G18" s="243">
        <f>IF(ngay3!AM19&lt;&gt;"",ngay3!AM19,"")</f>
        <v>56.09</v>
      </c>
      <c r="H18" s="243">
        <f>IF(ngay4!AM19&lt;&gt;"",ngay4!AM19,"")</f>
        <v>55.83</v>
      </c>
      <c r="I18" s="243">
        <f>IF(ngay5!AM19&lt;&gt;"",ngay5!AM19,"")</f>
        <v>67.989999999999995</v>
      </c>
      <c r="J18" s="243">
        <f>IF(ngay6!AM19&lt;&gt;"",ngay6!AM19,"")</f>
        <v>62.03</v>
      </c>
      <c r="K18" s="243">
        <f>IF(ngay7!AM19&lt;&gt;"",ngay7!AM19,"")</f>
        <v>76.03</v>
      </c>
      <c r="L18" s="243">
        <f>IF(ngay8!AM19&lt;&gt;"",ngay8!AM19,"")</f>
        <v>82.77</v>
      </c>
      <c r="M18" s="243">
        <f>IF(ngay9!AM19&lt;&gt;"",ngay9!AM19,"")</f>
        <v>77.7</v>
      </c>
      <c r="N18" s="243">
        <f>IF(ngay10!AM19&lt;&gt;"",ngay10!AM19,"")</f>
        <v>74.7</v>
      </c>
      <c r="O18" s="243">
        <f>IF(ngay11!AM19&lt;&gt;"",ngay11!AM19,"")</f>
        <v>68.23</v>
      </c>
      <c r="P18" s="243">
        <f>IF(ngay12!AM19&lt;&gt;"",ngay12!AM19,"")</f>
        <v>59.65</v>
      </c>
      <c r="Q18" s="243">
        <f>IF(ngay13!AM19&lt;&gt;"",ngay13!AM19,"")</f>
        <v>49.28</v>
      </c>
      <c r="R18" s="243">
        <f>IF(ngay14!AM19&lt;&gt;"",ngay14!AM19,"")</f>
        <v>62.49</v>
      </c>
      <c r="S18" s="243">
        <f>IF(ngay15!AM19&lt;&gt;"",ngay15!AM19,"")</f>
        <v>77.7</v>
      </c>
      <c r="T18" s="243">
        <f>IF(ngay16!AM19&lt;&gt;"",ngay16!AM19,"")</f>
        <v>60.9</v>
      </c>
      <c r="U18" s="243">
        <f>IF(ngay17!AM19&lt;&gt;"",ngay17!AM19,"")</f>
        <v>74.19</v>
      </c>
      <c r="V18" s="243">
        <f>IF(ngay18!AM19&lt;&gt;"",ngay18!AM19,"")</f>
        <v>66.900000000000006</v>
      </c>
      <c r="W18" s="243">
        <f>IF(ngay19!AM19&lt;&gt;"",ngay19!AM19,"")</f>
        <v>78.040000000000006</v>
      </c>
      <c r="X18" s="243">
        <f>IF(ngay20!AM19&lt;&gt;"",ngay20!AM19,"")</f>
        <v>79.8</v>
      </c>
      <c r="Y18" s="243">
        <f>IF(ngay21!AM19&lt;&gt;"",ngay21!AM19,"")</f>
        <v>87.41</v>
      </c>
      <c r="Z18" s="243">
        <f>IF(ngay22!AM19&lt;&gt;"",ngay22!AM19,"")</f>
        <v>79.86</v>
      </c>
      <c r="AA18" s="243">
        <f>IF(ngay23!AM19&lt;&gt;"",ngay23!AM19,"")</f>
        <v>73.989999999999995</v>
      </c>
      <c r="AB18" s="243">
        <f>IF(ngay24!AM19&lt;&gt;"",ngay24!AM19,"")</f>
        <v>72.33</v>
      </c>
      <c r="AC18" s="243">
        <f>IF(ngay25!AM19&lt;&gt;"",ngay25!AM19,"")</f>
        <v>72.3</v>
      </c>
      <c r="AD18" s="243">
        <f>IF(ngay26!AM19&lt;&gt;"",ngay26!AM19,"")</f>
        <v>68.650000000000006</v>
      </c>
      <c r="AE18" s="243">
        <f>IF(ngay27!AM19&lt;&gt;"",ngay27!AM19,"")</f>
        <v>63.13</v>
      </c>
      <c r="AF18" s="243">
        <f>IF(ngay28!AM19&lt;&gt;"",ngay28!AM19,"")</f>
        <v>69.819999999999993</v>
      </c>
      <c r="AG18" s="243">
        <f>IF(ngay29!AM19&lt;&gt;"",ngay29!AM19,"")</f>
        <v>77.03</v>
      </c>
      <c r="AH18" s="243">
        <f>IF(ngay30!AM19&lt;&gt;"",ngay30!AM19,"")</f>
        <v>71.11</v>
      </c>
      <c r="AI18" s="243">
        <f>IF(ngay31!AM19&lt;&gt;"",ngay31!AM19,"")</f>
        <v>61.92</v>
      </c>
      <c r="AJ18" s="307">
        <f t="shared" si="4"/>
        <v>68.895161290322591</v>
      </c>
      <c r="AK18" s="308">
        <f t="shared" si="5"/>
        <v>49.28</v>
      </c>
      <c r="AL18" s="307">
        <f>IF(COUNT(E18:AI18)=0,"",INDEX(E2:AI18,1,MATCH(MIN(E18:AI18),E18:AI18,0)))</f>
        <v>13</v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14">
        <f>IF(ngay1!AM20&lt;&gt;"",ngay1!AM20,"")</f>
        <v>46.54</v>
      </c>
      <c r="F19" s="241">
        <f>IF(ngay2!AM20&lt;&gt;"",ngay2!AM20,"")</f>
        <v>49.28</v>
      </c>
      <c r="G19" s="241">
        <f>IF(ngay3!AM20&lt;&gt;"",ngay3!AM20,"")</f>
        <v>50.57</v>
      </c>
      <c r="H19" s="241">
        <f>IF(ngay4!AM20&lt;&gt;"",ngay4!AM20,"")</f>
        <v>52.31</v>
      </c>
      <c r="I19" s="241">
        <f>IF(ngay5!AM20&lt;&gt;"",ngay5!AM20,"")</f>
        <v>48.6</v>
      </c>
      <c r="J19" s="241">
        <f>IF(ngay6!AM20&lt;&gt;"",ngay6!AM20,"")</f>
        <v>44.2</v>
      </c>
      <c r="K19" s="241">
        <f>IF(ngay7!AM20&lt;&gt;"",ngay7!AM20,"")</f>
        <v>51.78</v>
      </c>
      <c r="L19" s="241">
        <f>IF(ngay8!AM20&lt;&gt;"",ngay8!AM20,"")</f>
        <v>55.76</v>
      </c>
      <c r="M19" s="241">
        <f>IF(ngay9!AM20&lt;&gt;"",ngay9!AM20,"")</f>
        <v>67.69</v>
      </c>
      <c r="N19" s="241">
        <f>IF(ngay10!AM20&lt;&gt;"",ngay10!AM20,"")</f>
        <v>59.01</v>
      </c>
      <c r="O19" s="241">
        <f>IF(ngay11!AM20&lt;&gt;"",ngay11!AM20,"")</f>
        <v>50.02</v>
      </c>
      <c r="P19" s="241">
        <f>IF(ngay12!AM20&lt;&gt;"",ngay12!AM20,"")</f>
        <v>45</v>
      </c>
      <c r="Q19" s="241">
        <f>IF(ngay13!AM20&lt;&gt;"",ngay13!AM20,"")</f>
        <v>43.1</v>
      </c>
      <c r="R19" s="241">
        <f>IF(ngay14!AM20&lt;&gt;"",ngay14!AM20,"")</f>
        <v>47.57</v>
      </c>
      <c r="S19" s="241">
        <f>IF(ngay15!AM20&lt;&gt;"",ngay15!AM20,"")</f>
        <v>59.59</v>
      </c>
      <c r="T19" s="241">
        <f>IF(ngay16!AM20&lt;&gt;"",ngay16!AM20,"")</f>
        <v>67.14</v>
      </c>
      <c r="U19" s="241">
        <f>IF(ngay17!AM20&lt;&gt;"",ngay17!AM20,"")</f>
        <v>59.86</v>
      </c>
      <c r="V19" s="241">
        <f>IF(ngay18!AM20&lt;&gt;"",ngay18!AM20,"")</f>
        <v>51.85</v>
      </c>
      <c r="W19" s="241">
        <f>IF(ngay19!AM20&lt;&gt;"",ngay19!AM20,"")</f>
        <v>75.38</v>
      </c>
      <c r="X19" s="241">
        <f>IF(ngay20!AM20&lt;&gt;"",ngay20!AM20,"")</f>
        <v>74.849999999999994</v>
      </c>
      <c r="Y19" s="241">
        <f>IF(ngay21!AM20&lt;&gt;"",ngay21!AM20,"")</f>
        <v>80.59</v>
      </c>
      <c r="Z19" s="241">
        <f>IF(ngay22!AM20&lt;&gt;"",ngay22!AM20,"")</f>
        <v>67.040000000000006</v>
      </c>
      <c r="AA19" s="241">
        <f>IF(ngay23!AM20&lt;&gt;"",ngay23!AM20,"")</f>
        <v>64.83</v>
      </c>
      <c r="AB19" s="241">
        <f>IF(ngay24!AM20&lt;&gt;"",ngay24!AM20,"")</f>
        <v>63.68</v>
      </c>
      <c r="AC19" s="241">
        <f>IF(ngay25!AM20&lt;&gt;"",ngay25!AM20,"")</f>
        <v>60.08</v>
      </c>
      <c r="AD19" s="241">
        <f>IF(ngay26!AM20&lt;&gt;"",ngay26!AM20,"")</f>
        <v>60.28</v>
      </c>
      <c r="AE19" s="241">
        <f>IF(ngay27!AM20&lt;&gt;"",ngay27!AM20,"")</f>
        <v>49.24</v>
      </c>
      <c r="AF19" s="241">
        <f>IF(ngay28!AM20&lt;&gt;"",ngay28!AM20,"")</f>
        <v>49.68</v>
      </c>
      <c r="AG19" s="241">
        <f>IF(ngay29!AM20&lt;&gt;"",ngay29!AM20,"")</f>
        <v>66.52</v>
      </c>
      <c r="AH19" s="241">
        <f>IF(ngay30!AM20&lt;&gt;"",ngay30!AM20,"")</f>
        <v>60.08</v>
      </c>
      <c r="AI19" s="241">
        <f>IF(ngay31!AM20&lt;&gt;"",ngay31!AM20,"")</f>
        <v>52.02</v>
      </c>
      <c r="AJ19" s="216">
        <f t="shared" si="4"/>
        <v>57.230322580645151</v>
      </c>
      <c r="AK19" s="217">
        <f t="shared" si="5"/>
        <v>43.1</v>
      </c>
      <c r="AL19" s="216">
        <f>IF(COUNT(E19:AI19)=0,"",INDEX(E2:AI19,1,MATCH(MIN(E19:AI19),E19:AI19,0)))</f>
        <v>13</v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IF(ngay1!AM21&lt;&gt;"",ngay1!AM21,"")</f>
        <v>45.81</v>
      </c>
      <c r="F20" s="243">
        <f>IF(ngay2!AM21&lt;&gt;"",ngay2!AM21,"")</f>
        <v>47.39</v>
      </c>
      <c r="G20" s="243">
        <f>IF(ngay3!AM21&lt;&gt;"",ngay3!AM21,"")</f>
        <v>54.64</v>
      </c>
      <c r="H20" s="243">
        <f>IF(ngay4!AM21&lt;&gt;"",ngay4!AM21,"")</f>
        <v>49.86</v>
      </c>
      <c r="I20" s="243">
        <f>IF(ngay5!AM21&lt;&gt;"",ngay5!AM21,"")</f>
        <v>41.53</v>
      </c>
      <c r="J20" s="243">
        <f>IF(ngay6!AM21&lt;&gt;"",ngay6!AM21,"")</f>
        <v>42.73</v>
      </c>
      <c r="K20" s="243">
        <f>IF(ngay7!AM21&lt;&gt;"",ngay7!AM21,"")</f>
        <v>32.25</v>
      </c>
      <c r="L20" s="243">
        <f>IF(ngay8!AM21&lt;&gt;"",ngay8!AM21,"")</f>
        <v>39.24</v>
      </c>
      <c r="M20" s="243">
        <f>IF(ngay9!AM21&lt;&gt;"",ngay9!AM21,"")</f>
        <v>48.35</v>
      </c>
      <c r="N20" s="243">
        <f>IF(ngay10!AM21&lt;&gt;"",ngay10!AM21,"")</f>
        <v>46.18</v>
      </c>
      <c r="O20" s="243">
        <f>IF(ngay11!AM21&lt;&gt;"",ngay11!AM21,"")</f>
        <v>38.270000000000003</v>
      </c>
      <c r="P20" s="243">
        <f>IF(ngay12!AM21&lt;&gt;"",ngay12!AM21,"")</f>
        <v>42.4</v>
      </c>
      <c r="Q20" s="243">
        <f>IF(ngay13!AM21&lt;&gt;"",ngay13!AM21,"")</f>
        <v>38.270000000000003</v>
      </c>
      <c r="R20" s="243">
        <f>IF(ngay14!AM21&lt;&gt;"",ngay14!AM21,"")</f>
        <v>38.270000000000003</v>
      </c>
      <c r="S20" s="243">
        <f>IF(ngay15!AM21&lt;&gt;"",ngay15!AM21,"")</f>
        <v>55.62</v>
      </c>
      <c r="T20" s="243">
        <f>IF(ngay16!AM21&lt;&gt;"",ngay16!AM21,"")</f>
        <v>56</v>
      </c>
      <c r="U20" s="243">
        <f>IF(ngay17!AM21&lt;&gt;"",ngay17!AM21,"")</f>
        <v>46.14</v>
      </c>
      <c r="V20" s="243">
        <f>IF(ngay18!AM21&lt;&gt;"",ngay18!AM21,"")</f>
        <v>45.71</v>
      </c>
      <c r="W20" s="243">
        <f>IF(ngay19!AM21&lt;&gt;"",ngay19!AM21,"")</f>
        <v>59.88</v>
      </c>
      <c r="X20" s="243">
        <f>IF(ngay20!AM21&lt;&gt;"",ngay20!AM21,"")</f>
        <v>66.819999999999993</v>
      </c>
      <c r="Y20" s="243">
        <f>IF(ngay21!AM21&lt;&gt;"",ngay21!AM21,"")</f>
        <v>69.510000000000005</v>
      </c>
      <c r="Z20" s="243">
        <f>IF(ngay22!AM21&lt;&gt;"",ngay22!AM21,"")</f>
        <v>59.9</v>
      </c>
      <c r="AA20" s="243">
        <f>IF(ngay23!AM21&lt;&gt;"",ngay23!AM21,"")</f>
        <v>50.72</v>
      </c>
      <c r="AB20" s="243">
        <f>IF(ngay24!AM21&lt;&gt;"",ngay24!AM21,"")</f>
        <v>49.71</v>
      </c>
      <c r="AC20" s="243">
        <f>IF(ngay25!AM21&lt;&gt;"",ngay25!AM21,"")</f>
        <v>44.23</v>
      </c>
      <c r="AD20" s="243">
        <f>IF(ngay26!AM21&lt;&gt;"",ngay26!AM21,"")</f>
        <v>44.38</v>
      </c>
      <c r="AE20" s="243">
        <f>IF(ngay27!AM21&lt;&gt;"",ngay27!AM21,"")</f>
        <v>44.74</v>
      </c>
      <c r="AF20" s="243">
        <f>IF(ngay28!AM21&lt;&gt;"",ngay28!AM21,"")</f>
        <v>50.47</v>
      </c>
      <c r="AG20" s="243">
        <f>IF(ngay29!AM21&lt;&gt;"",ngay29!AM21,"")</f>
        <v>63.54</v>
      </c>
      <c r="AH20" s="243">
        <f>IF(ngay30!AM21&lt;&gt;"",ngay30!AM21,"")</f>
        <v>60.37</v>
      </c>
      <c r="AI20" s="243">
        <f>IF(ngay31!AM21&lt;&gt;"",ngay31!AM21,"")</f>
        <v>50.57</v>
      </c>
      <c r="AJ20" s="128">
        <f t="shared" si="4"/>
        <v>49.145161290322584</v>
      </c>
      <c r="AK20" s="127">
        <f t="shared" si="5"/>
        <v>32.25</v>
      </c>
      <c r="AL20" s="128">
        <f>IF(COUNT(E20:AI20)=0,"",INDEX(E2:AI20,1,MATCH(MIN(E20:AI20),E20:AI20,0)))</f>
        <v>7</v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IF(ngay1!AM22&lt;&gt;"",ngay1!AM22,"")</f>
        <v>42.52</v>
      </c>
      <c r="F21" s="243">
        <f>IF(ngay2!AM22&lt;&gt;"",ngay2!AM22,"")</f>
        <v>46.9</v>
      </c>
      <c r="G21" s="243">
        <f>IF(ngay3!AM22&lt;&gt;"",ngay3!AM22,"")</f>
        <v>48.96</v>
      </c>
      <c r="H21" s="243">
        <f>IF(ngay4!AM22&lt;&gt;"",ngay4!AM22,"")</f>
        <v>49.81</v>
      </c>
      <c r="I21" s="243">
        <f>IF(ngay5!AM22&lt;&gt;"",ngay5!AM22,"")</f>
        <v>55.3</v>
      </c>
      <c r="J21" s="243">
        <f>IF(ngay6!AM22&lt;&gt;"",ngay6!AM22,"")</f>
        <v>48.19</v>
      </c>
      <c r="K21" s="243">
        <f>IF(ngay7!AM22&lt;&gt;"",ngay7!AM22,"")</f>
        <v>47.99</v>
      </c>
      <c r="L21" s="243">
        <f>IF(ngay8!AM22&lt;&gt;"",ngay8!AM22,"")</f>
        <v>57</v>
      </c>
      <c r="M21" s="243">
        <f>IF(ngay9!AM22&lt;&gt;"",ngay9!AM22,"")</f>
        <v>61.16</v>
      </c>
      <c r="N21" s="243">
        <f>IF(ngay10!AM22&lt;&gt;"",ngay10!AM22,"")</f>
        <v>55.81</v>
      </c>
      <c r="O21" s="243">
        <f>IF(ngay11!AM22&lt;&gt;"",ngay11!AM22,"")</f>
        <v>48.35</v>
      </c>
      <c r="P21" s="243">
        <f>IF(ngay12!AM22&lt;&gt;"",ngay12!AM22,"")</f>
        <v>46.69</v>
      </c>
      <c r="Q21" s="243">
        <f>IF(ngay13!AM22&lt;&gt;"",ngay13!AM22,"")</f>
        <v>38.94</v>
      </c>
      <c r="R21" s="243">
        <f>IF(ngay14!AM22&lt;&gt;"",ngay14!AM22,"")</f>
        <v>42.37</v>
      </c>
      <c r="S21" s="243">
        <f>IF(ngay15!AM22&lt;&gt;"",ngay15!AM22,"")</f>
        <v>63.27</v>
      </c>
      <c r="T21" s="243">
        <f>IF(ngay16!AM22&lt;&gt;"",ngay16!AM22,"")</f>
        <v>60.28</v>
      </c>
      <c r="U21" s="243">
        <f>IF(ngay17!AM22&lt;&gt;"",ngay17!AM22,"")</f>
        <v>63.26</v>
      </c>
      <c r="V21" s="243">
        <f>IF(ngay18!AM22&lt;&gt;"",ngay18!AM22,"")</f>
        <v>52.45</v>
      </c>
      <c r="W21" s="243">
        <f>IF(ngay19!AM22&lt;&gt;"",ngay19!AM22,"")</f>
        <v>67.02</v>
      </c>
      <c r="X21" s="243">
        <f>IF(ngay20!AM22&lt;&gt;"",ngay20!AM22,"")</f>
        <v>67.900000000000006</v>
      </c>
      <c r="Y21" s="243">
        <f>IF(ngay21!AM22&lt;&gt;"",ngay21!AM22,"")</f>
        <v>74.989999999999995</v>
      </c>
      <c r="Z21" s="243">
        <f>IF(ngay22!AM22&lt;&gt;"",ngay22!AM22,"")</f>
        <v>67.900000000000006</v>
      </c>
      <c r="AA21" s="243">
        <f>IF(ngay23!AM22&lt;&gt;"",ngay23!AM22,"")</f>
        <v>64.38</v>
      </c>
      <c r="AB21" s="243">
        <f>IF(ngay24!AM22&lt;&gt;"",ngay24!AM22,"")</f>
        <v>59.83</v>
      </c>
      <c r="AC21" s="243">
        <f>IF(ngay25!AM22&lt;&gt;"",ngay25!AM22,"")</f>
        <v>62.18</v>
      </c>
      <c r="AD21" s="243">
        <f>IF(ngay26!AM22&lt;&gt;"",ngay26!AM22,"")</f>
        <v>53.6</v>
      </c>
      <c r="AE21" s="243">
        <f>IF(ngay27!AM22&lt;&gt;"",ngay27!AM22,"")</f>
        <v>50.09</v>
      </c>
      <c r="AF21" s="243">
        <f>IF(ngay28!AM22&lt;&gt;"",ngay28!AM22,"")</f>
        <v>51.63</v>
      </c>
      <c r="AG21" s="243">
        <f>IF(ngay29!AM22&lt;&gt;"",ngay29!AM22,"")</f>
        <v>56.48</v>
      </c>
      <c r="AH21" s="243">
        <f>IF(ngay30!AM22&lt;&gt;"",ngay30!AM22,"")</f>
        <v>60.94</v>
      </c>
      <c r="AI21" s="243">
        <f>IF(ngay31!AM22&lt;&gt;"",ngay31!AM22,"")</f>
        <v>60.9</v>
      </c>
      <c r="AJ21" s="128">
        <f t="shared" si="4"/>
        <v>55.712580645161296</v>
      </c>
      <c r="AK21" s="127">
        <f t="shared" si="5"/>
        <v>38.94</v>
      </c>
      <c r="AL21" s="128">
        <f>IF(COUNT(E21:AI21)=0,"",INDEX(E2:AI21,1,MATCH(MIN(E21:AI21),E21:AI21,0)))</f>
        <v>13</v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IF(ngay1!AM23&lt;&gt;"",ngay1!AM23,"")</f>
        <v>41.1</v>
      </c>
      <c r="F22" s="243">
        <f>IF(ngay2!AM23&lt;&gt;"",ngay2!AM23,"")</f>
        <v>43.88</v>
      </c>
      <c r="G22" s="243">
        <f>IF(ngay3!AM23&lt;&gt;"",ngay3!AM23,"")</f>
        <v>44.76</v>
      </c>
      <c r="H22" s="243">
        <f>IF(ngay4!AM23&lt;&gt;"",ngay4!AM23,"")</f>
        <v>47.1</v>
      </c>
      <c r="I22" s="243">
        <f>IF(ngay5!AM23&lt;&gt;"",ngay5!AM23,"")</f>
        <v>40.090000000000003</v>
      </c>
      <c r="J22" s="243">
        <f>IF(ngay6!AM23&lt;&gt;"",ngay6!AM23,"")</f>
        <v>41.16</v>
      </c>
      <c r="K22" s="243">
        <f>IF(ngay7!AM23&lt;&gt;"",ngay7!AM23,"")</f>
        <v>38.94</v>
      </c>
      <c r="L22" s="243">
        <f>IF(ngay8!AM23&lt;&gt;"",ngay8!AM23,"")</f>
        <v>43.33</v>
      </c>
      <c r="M22" s="243">
        <f>IF(ngay9!AM23&lt;&gt;"",ngay9!AM23,"")</f>
        <v>34.17</v>
      </c>
      <c r="N22" s="243">
        <f>IF(ngay10!AM23&lt;&gt;"",ngay10!AM23,"")</f>
        <v>37.200000000000003</v>
      </c>
      <c r="O22" s="243">
        <f>IF(ngay11!AM23&lt;&gt;"",ngay11!AM23,"")</f>
        <v>39.020000000000003</v>
      </c>
      <c r="P22" s="243">
        <f>IF(ngay12!AM23&lt;&gt;"",ngay12!AM23,"")</f>
        <v>37.979999999999997</v>
      </c>
      <c r="Q22" s="243">
        <f>IF(ngay13!AM23&lt;&gt;"",ngay13!AM23,"")</f>
        <v>32.96</v>
      </c>
      <c r="R22" s="243">
        <f>IF(ngay14!AM23&lt;&gt;"",ngay14!AM23,"")</f>
        <v>35.369999999999997</v>
      </c>
      <c r="S22" s="243">
        <f>IF(ngay15!AM23&lt;&gt;"",ngay15!AM23,"")</f>
        <v>57.35</v>
      </c>
      <c r="T22" s="243">
        <f>IF(ngay16!AM23&lt;&gt;"",ngay16!AM23,"")</f>
        <v>50.75</v>
      </c>
      <c r="U22" s="243">
        <f>IF(ngay17!AM23&lt;&gt;"",ngay17!AM23,"")</f>
        <v>74.930000000000007</v>
      </c>
      <c r="V22" s="243">
        <f>IF(ngay18!AM23&lt;&gt;"",ngay18!AM23,"")</f>
        <v>44.82</v>
      </c>
      <c r="W22" s="243">
        <f>IF(ngay19!AM23&lt;&gt;"",ngay19!AM23,"")</f>
        <v>54.15</v>
      </c>
      <c r="X22" s="243">
        <f>IF(ngay20!AM23&lt;&gt;"",ngay20!AM23,"")</f>
        <v>58.58</v>
      </c>
      <c r="Y22" s="243">
        <f>IF(ngay21!AM23&lt;&gt;"",ngay21!AM23,"")</f>
        <v>84.88</v>
      </c>
      <c r="Z22" s="243">
        <f>IF(ngay22!AM23&lt;&gt;"",ngay22!AM23,"")</f>
        <v>60.89</v>
      </c>
      <c r="AA22" s="243">
        <f>IF(ngay23!AM23&lt;&gt;"",ngay23!AM23,"")</f>
        <v>55.26</v>
      </c>
      <c r="AB22" s="243">
        <f>IF(ngay24!AM23&lt;&gt;"",ngay24!AM23,"")</f>
        <v>51.83</v>
      </c>
      <c r="AC22" s="243">
        <f>IF(ngay25!AM23&lt;&gt;"",ngay25!AM23,"")</f>
        <v>47.57</v>
      </c>
      <c r="AD22" s="243">
        <f>IF(ngay26!AM23&lt;&gt;"",ngay26!AM23,"")</f>
        <v>47.15</v>
      </c>
      <c r="AE22" s="243">
        <f>IF(ngay27!AM23&lt;&gt;"",ngay27!AM23,"")</f>
        <v>47.13</v>
      </c>
      <c r="AF22" s="243">
        <f>IF(ngay28!AM23&lt;&gt;"",ngay28!AM23,"")</f>
        <v>40.75</v>
      </c>
      <c r="AG22" s="243">
        <f>IF(ngay29!AM23&lt;&gt;"",ngay29!AM23,"")</f>
        <v>52.09</v>
      </c>
      <c r="AH22" s="243">
        <f>IF(ngay30!AM23&lt;&gt;"",ngay30!AM23,"")</f>
        <v>76.38</v>
      </c>
      <c r="AI22" s="243">
        <f>IF(ngay31!AM23&lt;&gt;"",ngay31!AM23,"")</f>
        <v>61.11</v>
      </c>
      <c r="AJ22" s="128">
        <f t="shared" si="4"/>
        <v>49.118709677419353</v>
      </c>
      <c r="AK22" s="127">
        <f t="shared" si="5"/>
        <v>32.96</v>
      </c>
      <c r="AL22" s="128">
        <f>IF(COUNT(E22:AI22)=0,"",INDEX(E2:AI22,1,MATCH(MIN(E22:AI22),E22:AI22,0)))</f>
        <v>13</v>
      </c>
      <c r="AM22" s="127"/>
      <c r="AN22" s="129"/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IF(ngay1!AM24&lt;&gt;"",ngay1!AM24,"")</f>
        <v>57.09</v>
      </c>
      <c r="F23" s="243">
        <f>IF(ngay2!AM24&lt;&gt;"",ngay2!AM24,"")</f>
        <v>54.89</v>
      </c>
      <c r="G23" s="243">
        <f>IF(ngay3!AM24&lt;&gt;"",ngay3!AM24,"")</f>
        <v>56.75</v>
      </c>
      <c r="H23" s="243">
        <f>IF(ngay4!AM24&lt;&gt;"",ngay4!AM24,"")</f>
        <v>55.57</v>
      </c>
      <c r="I23" s="243">
        <f>IF(ngay5!AM24&lt;&gt;"",ngay5!AM24,"")</f>
        <v>59.86</v>
      </c>
      <c r="J23" s="243">
        <f>IF(ngay6!AM24&lt;&gt;"",ngay6!AM24,"")</f>
        <v>65.3</v>
      </c>
      <c r="K23" s="243">
        <f>IF(ngay7!AM24&lt;&gt;"",ngay7!AM24,"")</f>
        <v>66.56</v>
      </c>
      <c r="L23" s="243">
        <f>IF(ngay8!AM24&lt;&gt;"",ngay8!AM24,"")</f>
        <v>73.900000000000006</v>
      </c>
      <c r="M23" s="243">
        <f>IF(ngay9!AM24&lt;&gt;"",ngay9!AM24,"")</f>
        <v>74.67</v>
      </c>
      <c r="N23" s="243">
        <f>IF(ngay10!AM24&lt;&gt;"",ngay10!AM24,"")</f>
        <v>66.2</v>
      </c>
      <c r="O23" s="243">
        <f>IF(ngay11!AM24&lt;&gt;"",ngay11!AM24,"")</f>
        <v>64.760000000000005</v>
      </c>
      <c r="P23" s="243">
        <f>IF(ngay12!AM24&lt;&gt;"",ngay12!AM24,"")</f>
        <v>59.04</v>
      </c>
      <c r="Q23" s="243">
        <f>IF(ngay13!AM24&lt;&gt;"",ngay13!AM24,"")</f>
        <v>62.83</v>
      </c>
      <c r="R23" s="243">
        <f>IF(ngay14!AM24&lt;&gt;"",ngay14!AM24,"")</f>
        <v>61.68</v>
      </c>
      <c r="S23" s="243">
        <f>IF(ngay15!AM24&lt;&gt;"",ngay15!AM24,"")</f>
        <v>68.28</v>
      </c>
      <c r="T23" s="243">
        <f>IF(ngay16!AM24&lt;&gt;"",ngay16!AM24,"")</f>
        <v>67.540000000000006</v>
      </c>
      <c r="U23" s="243">
        <f>IF(ngay17!AM24&lt;&gt;"",ngay17!AM24,"")</f>
        <v>56.82</v>
      </c>
      <c r="V23" s="243">
        <f>IF(ngay18!AM24&lt;&gt;"",ngay18!AM24,"")</f>
        <v>67.95</v>
      </c>
      <c r="W23" s="243">
        <f>IF(ngay19!AM24&lt;&gt;"",ngay19!AM24,"")</f>
        <v>72.099999999999994</v>
      </c>
      <c r="X23" s="243">
        <f>IF(ngay20!AM24&lt;&gt;"",ngay20!AM24,"")</f>
        <v>80.8</v>
      </c>
      <c r="Y23" s="243">
        <f>IF(ngay21!AM24&lt;&gt;"",ngay21!AM24,"")</f>
        <v>79.02</v>
      </c>
      <c r="Z23" s="243">
        <f>IF(ngay22!AM24&lt;&gt;"",ngay22!AM24,"")</f>
        <v>76.349999999999994</v>
      </c>
      <c r="AA23" s="243">
        <f>IF(ngay23!AM24&lt;&gt;"",ngay23!AM24,"")</f>
        <v>71.31</v>
      </c>
      <c r="AB23" s="243">
        <f>IF(ngay24!AM24&lt;&gt;"",ngay24!AM24,"")</f>
        <v>74.59</v>
      </c>
      <c r="AC23" s="243">
        <f>IF(ngay25!AM24&lt;&gt;"",ngay25!AM24,"")</f>
        <v>70.75</v>
      </c>
      <c r="AD23" s="243">
        <f>IF(ngay26!AM24&lt;&gt;"",ngay26!AM24,"")</f>
        <v>65.91</v>
      </c>
      <c r="AE23" s="243">
        <f>IF(ngay27!AM24&lt;&gt;"",ngay27!AM24,"")</f>
        <v>70.02</v>
      </c>
      <c r="AF23" s="243">
        <f>IF(ngay28!AM24&lt;&gt;"",ngay28!AM24,"")</f>
        <v>62.84</v>
      </c>
      <c r="AG23" s="243">
        <f>IF(ngay29!AM24&lt;&gt;"",ngay29!AM24,"")</f>
        <v>65.06</v>
      </c>
      <c r="AH23" s="243">
        <f>IF(ngay30!AM24&lt;&gt;"",ngay30!AM24,"")</f>
        <v>59.1</v>
      </c>
      <c r="AI23" s="243">
        <f>IF(ngay31!AM24&lt;&gt;"",ngay31!AM24,"")</f>
        <v>63.07</v>
      </c>
      <c r="AJ23" s="128">
        <f t="shared" si="4"/>
        <v>66.148709677419347</v>
      </c>
      <c r="AK23" s="127">
        <f t="shared" si="5"/>
        <v>54.89</v>
      </c>
      <c r="AL23" s="128">
        <f>IF(COUNT(E23:AI23)=0,"",INDEX(E2:AI23,1,MATCH(MIN(E23:AI23),E23:AI23,0)))</f>
        <v>2</v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IF(ngay1!AM25&lt;&gt;"",ngay1!AM25,"")</f>
        <v>50.75</v>
      </c>
      <c r="F24" s="239">
        <f>IF(ngay2!AM25&lt;&gt;"",ngay2!AM25,"")</f>
        <v>50.77</v>
      </c>
      <c r="G24" s="239">
        <f>IF(ngay3!AM25&lt;&gt;"",ngay3!AM25,"")</f>
        <v>54.65</v>
      </c>
      <c r="H24" s="239">
        <f>IF(ngay4!AM25&lt;&gt;"",ngay4!AM25,"")</f>
        <v>52.09</v>
      </c>
      <c r="I24" s="239">
        <f>IF(ngay5!AM25&lt;&gt;"",ngay5!AM25,"")</f>
        <v>53.46</v>
      </c>
      <c r="J24" s="239">
        <f>IF(ngay6!AM25&lt;&gt;"",ngay6!AM25,"")</f>
        <v>49.87</v>
      </c>
      <c r="K24" s="239">
        <f>IF(ngay7!AM25&lt;&gt;"",ngay7!AM25,"")</f>
        <v>47.13</v>
      </c>
      <c r="L24" s="239">
        <f>IF(ngay8!AM25&lt;&gt;"",ngay8!AM25,"")</f>
        <v>55.81</v>
      </c>
      <c r="M24" s="239">
        <f>IF(ngay9!AM25&lt;&gt;"",ngay9!AM25,"")</f>
        <v>60.62</v>
      </c>
      <c r="N24" s="239">
        <f>IF(ngay10!AM25&lt;&gt;"",ngay10!AM25,"")</f>
        <v>56.29</v>
      </c>
      <c r="O24" s="239">
        <f>IF(ngay11!AM25&lt;&gt;"",ngay11!AM25,"")</f>
        <v>55.81</v>
      </c>
      <c r="P24" s="239">
        <f>IF(ngay12!AM25&lt;&gt;"",ngay12!AM25,"")</f>
        <v>56.57</v>
      </c>
      <c r="Q24" s="239">
        <f>IF(ngay13!AM25&lt;&gt;"",ngay13!AM25,"")</f>
        <v>44.28</v>
      </c>
      <c r="R24" s="239">
        <f>IF(ngay14!AM25&lt;&gt;"",ngay14!AM25,"")</f>
        <v>50.1</v>
      </c>
      <c r="S24" s="239">
        <f>IF(ngay15!AM25&lt;&gt;"",ngay15!AM25,"")</f>
        <v>63.89</v>
      </c>
      <c r="T24" s="239">
        <f>IF(ngay16!AM25&lt;&gt;"",ngay16!AM25,"")</f>
        <v>59.25</v>
      </c>
      <c r="U24" s="239">
        <f>IF(ngay17!AM25&lt;&gt;"",ngay17!AM25,"")</f>
        <v>67</v>
      </c>
      <c r="V24" s="239">
        <f>IF(ngay18!AM25&lt;&gt;"",ngay18!AM25,"")</f>
        <v>52.26</v>
      </c>
      <c r="W24" s="239">
        <f>IF(ngay19!AM25&lt;&gt;"",ngay19!AM25,"")</f>
        <v>59.86</v>
      </c>
      <c r="X24" s="239">
        <f>IF(ngay20!AM25&lt;&gt;"",ngay20!AM25,"")</f>
        <v>73.569999999999993</v>
      </c>
      <c r="Y24" s="239">
        <f>IF(ngay21!AM25&lt;&gt;"",ngay21!AM25,"")</f>
        <v>75.86</v>
      </c>
      <c r="Z24" s="239">
        <f>IF(ngay22!AM25&lt;&gt;"",ngay22!AM25,"")</f>
        <v>69.150000000000006</v>
      </c>
      <c r="AA24" s="239">
        <f>IF(ngay23!AM25&lt;&gt;"",ngay23!AM25,"")</f>
        <v>66.209999999999994</v>
      </c>
      <c r="AB24" s="239">
        <f>IF(ngay24!AM25&lt;&gt;"",ngay24!AM25,"")</f>
        <v>65.849999999999994</v>
      </c>
      <c r="AC24" s="239">
        <f>IF(ngay25!AM25&lt;&gt;"",ngay25!AM25,"")</f>
        <v>66.45</v>
      </c>
      <c r="AD24" s="239">
        <f>IF(ngay26!AM25&lt;&gt;"",ngay26!AM25,"")</f>
        <v>51.38</v>
      </c>
      <c r="AE24" s="239">
        <f>IF(ngay27!AM25&lt;&gt;"",ngay27!AM25,"")</f>
        <v>47.16</v>
      </c>
      <c r="AF24" s="239">
        <f>IF(ngay28!AM25&lt;&gt;"",ngay28!AM25,"")</f>
        <v>13.77</v>
      </c>
      <c r="AG24" s="239">
        <f>IF(ngay29!AM25&lt;&gt;"",ngay29!AM25,"")</f>
        <v>58.56</v>
      </c>
      <c r="AH24" s="239">
        <f>IF(ngay30!AM25&lt;&gt;"",ngay30!AM25,"")</f>
        <v>63.85</v>
      </c>
      <c r="AI24" s="239">
        <f>IF(ngay31!AM25&lt;&gt;"",ngay31!AM25,"")</f>
        <v>62.84</v>
      </c>
      <c r="AJ24" s="218">
        <f t="shared" si="4"/>
        <v>56.616451612903219</v>
      </c>
      <c r="AK24" s="219">
        <f t="shared" si="5"/>
        <v>13.77</v>
      </c>
      <c r="AL24" s="218">
        <f>IF(COUNT(E24:AI24)=0,"",INDEX(E2:AI24,1,MATCH(MIN(E24:AI24),E24:AI24,0)))</f>
        <v>28</v>
      </c>
      <c r="AM24" s="219"/>
      <c r="AN24" s="220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N79"/>
  <sheetViews>
    <sheetView showGridLines="0"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A17" sqref="AA17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266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198</v>
      </c>
      <c r="AK2" s="122" t="s">
        <v>199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 t="str">
        <f>IF(ngay1!BE4&lt;&gt;"",ngay1!BE4,"")</f>
        <v>SE</v>
      </c>
      <c r="F3" s="245" t="str">
        <f>IF(ngay2!BE4&lt;&gt;"",ngay2!BE4,"")</f>
        <v>NW</v>
      </c>
      <c r="G3" s="245" t="str">
        <f>IF(ngay3!BE4&lt;&gt;"",ngay3!BE4,"")</f>
        <v>N</v>
      </c>
      <c r="H3" s="245" t="str">
        <f>IF(ngay4!BE4&lt;&gt;"",ngay4!BE4,"")</f>
        <v/>
      </c>
      <c r="I3" s="245" t="str">
        <f>IF(ngay5!BE4&lt;&gt;"",ngay5!BE4,"")</f>
        <v>W</v>
      </c>
      <c r="J3" s="245" t="str">
        <f>IF(ngay6!BE4&lt;&gt;"",ngay6!BE4,"")</f>
        <v/>
      </c>
      <c r="K3" s="245" t="str">
        <f>IF(ngay7!BE4&lt;&gt;"",ngay7!BE4,"")</f>
        <v>SW</v>
      </c>
      <c r="L3" s="245" t="str">
        <f>IF(ngay8!BE4&lt;&gt;"",ngay8!BE4,"")</f>
        <v>NW</v>
      </c>
      <c r="M3" s="245" t="str">
        <f>IF(ngay9!BE4&lt;&gt;"",ngay9!BE4,"")</f>
        <v>SW</v>
      </c>
      <c r="N3" s="245" t="str">
        <f>IF(ngay10!BE4&lt;&gt;"",ngay10!BE4,"")</f>
        <v>SW</v>
      </c>
      <c r="O3" s="245" t="str">
        <f>IF(ngay11!BE4&lt;&gt;"",ngay11!BE4,"")</f>
        <v>NW</v>
      </c>
      <c r="P3" s="245" t="str">
        <f>IF(ngay12!BE4&lt;&gt;"",ngay12!BE4,"")</f>
        <v>SW</v>
      </c>
      <c r="Q3" s="245" t="str">
        <f>IF(ngay13!BE4&lt;&gt;"",ngay13!BE4,"")</f>
        <v>W</v>
      </c>
      <c r="R3" s="245" t="str">
        <f>IF(ngay14!BE4&lt;&gt;"",ngay14!BE4,"")</f>
        <v/>
      </c>
      <c r="S3" s="245" t="str">
        <f>IF(ngay15!BE4&lt;&gt;"",ngay15!BE4,"")</f>
        <v/>
      </c>
      <c r="T3" s="245" t="str">
        <f>IF(ngay16!BE4&lt;&gt;"",ngay16!BE4,"")</f>
        <v/>
      </c>
      <c r="U3" s="245" t="str">
        <f>IF(ngay17!BE4&lt;&gt;"",ngay17!BE4,"")</f>
        <v>W</v>
      </c>
      <c r="V3" s="245" t="str">
        <f>IF(ngay18!BE4&lt;&gt;"",ngay18!BE4,"")</f>
        <v>NW</v>
      </c>
      <c r="W3" s="245" t="str">
        <f>IF(ngay19!BE4&lt;&gt;"",ngay19!BE4,"")</f>
        <v/>
      </c>
      <c r="X3" s="245" t="str">
        <f>IF(ngay20!BE4&lt;&gt;"",ngay20!BE4,"")</f>
        <v/>
      </c>
      <c r="Y3" s="245" t="str">
        <f>IF(ngay21!BE4&lt;&gt;"",ngay21!BE4,"")</f>
        <v/>
      </c>
      <c r="Z3" s="245" t="str">
        <f>IF(ngay22!BE4&lt;&gt;"",ngay22!BE4,"")</f>
        <v/>
      </c>
      <c r="AA3" s="245" t="str">
        <f>IF(ngay23!BE4&lt;&gt;"",ngay23!BE4,"")</f>
        <v>S</v>
      </c>
      <c r="AB3" s="245" t="str">
        <f>IF(ngay24!BE4&lt;&gt;"",ngay24!BE4,"")</f>
        <v>SE</v>
      </c>
      <c r="AC3" s="245" t="str">
        <f>IF(ngay25!BE4&lt;&gt;"",ngay25!BE4,"")</f>
        <v>NW</v>
      </c>
      <c r="AD3" s="245" t="str">
        <f>IF(ngay26!BE4&lt;&gt;"",ngay26!BE4,"")</f>
        <v/>
      </c>
      <c r="AE3" s="245" t="str">
        <f>IF(ngay27!BE4&lt;&gt;"",ngay27!BE4,"")</f>
        <v>NW</v>
      </c>
      <c r="AF3" s="245" t="str">
        <f>IF(ngay28!BE4&lt;&gt;"",ngay28!BE4,"")</f>
        <v>NW</v>
      </c>
      <c r="AG3" s="245" t="str">
        <f>IF(ngay29!BE4&lt;&gt;"",ngay29!BE4,"")</f>
        <v>W</v>
      </c>
      <c r="AH3" s="245" t="str">
        <f>IF(ngay30!BE4&lt;&gt;"",ngay30!BE4,"")</f>
        <v>E</v>
      </c>
      <c r="AI3" s="245" t="str">
        <f>IF(ngay31!BE4&lt;&gt;"",ngay31!BE4,"")</f>
        <v/>
      </c>
      <c r="AJ3" s="165" t="str">
        <f t="shared" ref="AJ3:AJ12" si="0">IF(COUNT(E3:AH3)=0,"",AVERAGE(E3:AH3))</f>
        <v/>
      </c>
      <c r="AK3" s="164" t="str">
        <f t="shared" ref="AK3:AK12" si="1">IF(COUNT(E3:AI3)=0,"",MAX(E3:AI3))</f>
        <v/>
      </c>
      <c r="AL3" s="165" t="str">
        <f>IF(COUNT(E3:AI3)=0,"",INDEX(E2:AI3,1,MATCH(MAX(E3:AI3),E3:AI3,0)))</f>
        <v/>
      </c>
      <c r="AM3" s="164"/>
      <c r="AN3" s="166"/>
    </row>
    <row r="4" spans="1:40">
      <c r="A4" s="28">
        <v>2</v>
      </c>
      <c r="B4" s="487"/>
      <c r="C4" s="30" t="s">
        <v>149</v>
      </c>
      <c r="D4" s="42" t="s">
        <v>98</v>
      </c>
      <c r="E4" s="242" t="str">
        <f>IF(ngay1!BE5&lt;&gt;"",ngay1!BE5,"")</f>
        <v>ESE</v>
      </c>
      <c r="F4" s="243" t="str">
        <f>IF(ngay2!BE5&lt;&gt;"",ngay2!BE5,"")</f>
        <v>SE</v>
      </c>
      <c r="G4" s="243" t="str">
        <f>IF(ngay3!BE5&lt;&gt;"",ngay3!BE5,"")</f>
        <v>WSW</v>
      </c>
      <c r="H4" s="243" t="str">
        <f>IF(ngay4!BE5&lt;&gt;"",ngay4!BE5,"")</f>
        <v>ESE</v>
      </c>
      <c r="I4" s="243" t="str">
        <f>IF(ngay5!BE5&lt;&gt;"",ngay5!BE5,"")</f>
        <v>SE</v>
      </c>
      <c r="J4" s="243" t="str">
        <f>IF(ngay6!BE5&lt;&gt;"",ngay6!BE5,"")</f>
        <v>SSE</v>
      </c>
      <c r="K4" s="243" t="str">
        <f>IF(ngay7!BE5&lt;&gt;"",ngay7!BE5,"")</f>
        <v>ESE</v>
      </c>
      <c r="L4" s="243" t="str">
        <f>IF(ngay8!BE5&lt;&gt;"",ngay8!BE5,"")</f>
        <v>WSW</v>
      </c>
      <c r="M4" s="243" t="str">
        <f>IF(ngay9!BE5&lt;&gt;"",ngay9!BE5,"")</f>
        <v>NNW</v>
      </c>
      <c r="N4" s="243" t="str">
        <f>IF(ngay10!BE5&lt;&gt;"",ngay10!BE5,"")</f>
        <v>ESE</v>
      </c>
      <c r="O4" s="243" t="str">
        <f>IF(ngay11!BE5&lt;&gt;"",ngay11!BE5,"")</f>
        <v>ESE</v>
      </c>
      <c r="P4" s="243" t="str">
        <f>IF(ngay12!BE5&lt;&gt;"",ngay12!BE5,"")</f>
        <v>ESE</v>
      </c>
      <c r="Q4" s="243" t="str">
        <f>IF(ngay13!BE5&lt;&gt;"",ngay13!BE5,"")</f>
        <v>SE</v>
      </c>
      <c r="R4" s="243" t="str">
        <f>IF(ngay14!BE5&lt;&gt;"",ngay14!BE5,"")</f>
        <v>S</v>
      </c>
      <c r="S4" s="243" t="str">
        <f>IF(ngay15!BE5&lt;&gt;"",ngay15!BE5,"")</f>
        <v>SE</v>
      </c>
      <c r="T4" s="243" t="str">
        <f>IF(ngay16!BE5&lt;&gt;"",ngay16!BE5,"")</f>
        <v>SE</v>
      </c>
      <c r="U4" s="243" t="str">
        <f>IF(ngay17!BE5&lt;&gt;"",ngay17!BE5,"")</f>
        <v>WNW</v>
      </c>
      <c r="V4" s="243" t="str">
        <f>IF(ngay18!BE5&lt;&gt;"",ngay18!BE5,"")</f>
        <v>ESE</v>
      </c>
      <c r="W4" s="243" t="str">
        <f>IF(ngay19!BE5&lt;&gt;"",ngay19!BE5,"")</f>
        <v>ESE</v>
      </c>
      <c r="X4" s="243" t="str">
        <f>IF(ngay20!BE5&lt;&gt;"",ngay20!BE5,"")</f>
        <v>E</v>
      </c>
      <c r="Y4" s="243" t="str">
        <f>IF(ngay21!BE5&lt;&gt;"",ngay21!BE5,"")</f>
        <v>NNE</v>
      </c>
      <c r="Z4" s="243" t="str">
        <f>IF(ngay22!BE5&lt;&gt;"",ngay22!BE5,"")</f>
        <v>SE</v>
      </c>
      <c r="AA4" s="243" t="str">
        <f>IF(ngay23!BE5&lt;&gt;"",ngay23!BE5,"")</f>
        <v>SE</v>
      </c>
      <c r="AB4" s="243" t="str">
        <f>IF(ngay24!BE5&lt;&gt;"",ngay24!BE5,"")</f>
        <v>SE</v>
      </c>
      <c r="AC4" s="243" t="str">
        <f>IF(ngay25!BE5&lt;&gt;"",ngay25!BE5,"")</f>
        <v>WSW</v>
      </c>
      <c r="AD4" s="243" t="str">
        <f>IF(ngay26!BE5&lt;&gt;"",ngay26!BE5,"")</f>
        <v>E</v>
      </c>
      <c r="AE4" s="243" t="str">
        <f>IF(ngay27!BE5&lt;&gt;"",ngay27!BE5,"")</f>
        <v>SE</v>
      </c>
      <c r="AF4" s="243" t="str">
        <f>IF(ngay28!BE5&lt;&gt;"",ngay28!BE5,"")</f>
        <v>WSW</v>
      </c>
      <c r="AG4" s="243" t="str">
        <f>IF(ngay29!BE5&lt;&gt;"",ngay29!BE5,"")</f>
        <v>ESE</v>
      </c>
      <c r="AH4" s="243" t="str">
        <f>IF(ngay30!BE5&lt;&gt;"",ngay30!BE5,"")</f>
        <v>SSW</v>
      </c>
      <c r="AI4" s="243" t="str">
        <f>IF(ngay31!BE5&lt;&gt;"",ngay31!BE5,"")</f>
        <v>NW</v>
      </c>
      <c r="AJ4" s="128" t="str">
        <f t="shared" si="0"/>
        <v/>
      </c>
      <c r="AK4" s="127" t="str">
        <f t="shared" si="1"/>
        <v/>
      </c>
      <c r="AL4" s="128" t="str">
        <f>IF(COUNT(E4:AI4)=0,"",INDEX(E2:AI4,1,MATCH(MAX(E4:AI4),E4:AI4,0)))</f>
        <v/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 t="str">
        <f>IF(ngay1!BE6&lt;&gt;"",ngay1!BE6,"")</f>
        <v>SSW</v>
      </c>
      <c r="F5" s="243" t="str">
        <f>IF(ngay2!BE6&lt;&gt;"",ngay2!BE6,"")</f>
        <v>S</v>
      </c>
      <c r="G5" s="243" t="str">
        <f>IF(ngay3!BE6&lt;&gt;"",ngay3!BE6,"")</f>
        <v>SSE</v>
      </c>
      <c r="H5" s="243" t="str">
        <f>IF(ngay4!BE6&lt;&gt;"",ngay4!BE6,"")</f>
        <v>E</v>
      </c>
      <c r="I5" s="243" t="str">
        <f>IF(ngay5!BE6&lt;&gt;"",ngay5!BE6,"")</f>
        <v>ENE</v>
      </c>
      <c r="J5" s="243" t="str">
        <f>IF(ngay6!BE6&lt;&gt;"",ngay6!BE6,"")</f>
        <v>NNE</v>
      </c>
      <c r="K5" s="243" t="str">
        <f>IF(ngay7!BE6&lt;&gt;"",ngay7!BE6,"")</f>
        <v>SSW</v>
      </c>
      <c r="L5" s="243" t="str">
        <f>IF(ngay8!BE6&lt;&gt;"",ngay8!BE6,"")</f>
        <v>SSW</v>
      </c>
      <c r="M5" s="243" t="str">
        <f>IF(ngay9!BE6&lt;&gt;"",ngay9!BE6,"")</f>
        <v>NNW</v>
      </c>
      <c r="N5" s="243" t="str">
        <f>IF(ngay10!BE6&lt;&gt;"",ngay10!BE6,"")</f>
        <v>ESE</v>
      </c>
      <c r="O5" s="243" t="str">
        <f>IF(ngay11!BE6&lt;&gt;"",ngay11!BE6,"")</f>
        <v>SE</v>
      </c>
      <c r="P5" s="243" t="str">
        <f>IF(ngay12!BE6&lt;&gt;"",ngay12!BE6,"")</f>
        <v>NNW</v>
      </c>
      <c r="Q5" s="243" t="str">
        <f>IF(ngay13!BE6&lt;&gt;"",ngay13!BE6,"")</f>
        <v>WSW</v>
      </c>
      <c r="R5" s="243" t="str">
        <f>IF(ngay14!BE6&lt;&gt;"",ngay14!BE6,"")</f>
        <v>NW</v>
      </c>
      <c r="S5" s="243" t="str">
        <f>IF(ngay15!BE6&lt;&gt;"",ngay15!BE6,"")</f>
        <v>SE</v>
      </c>
      <c r="T5" s="243" t="str">
        <f>IF(ngay16!BE6&lt;&gt;"",ngay16!BE6,"")</f>
        <v>W</v>
      </c>
      <c r="U5" s="243" t="str">
        <f>IF(ngay17!BE6&lt;&gt;"",ngay17!BE6,"")</f>
        <v>SSW</v>
      </c>
      <c r="V5" s="243" t="str">
        <f>IF(ngay18!BE6&lt;&gt;"",ngay18!BE6,"")</f>
        <v>SE</v>
      </c>
      <c r="W5" s="243" t="str">
        <f>IF(ngay19!BE6&lt;&gt;"",ngay19!BE6,"")</f>
        <v>SE</v>
      </c>
      <c r="X5" s="243" t="str">
        <f>IF(ngay20!BE6&lt;&gt;"",ngay20!BE6,"")</f>
        <v>ESE</v>
      </c>
      <c r="Y5" s="243" t="str">
        <f>IF(ngay21!BE6&lt;&gt;"",ngay21!BE6,"")</f>
        <v>ESE</v>
      </c>
      <c r="Z5" s="243" t="str">
        <f>IF(ngay22!BE6&lt;&gt;"",ngay22!BE6,"")</f>
        <v>SSW</v>
      </c>
      <c r="AA5" s="243" t="str">
        <f>IF(ngay23!BE6&lt;&gt;"",ngay23!BE6,"")</f>
        <v>S</v>
      </c>
      <c r="AB5" s="243" t="str">
        <f>IF(ngay24!BE6&lt;&gt;"",ngay24!BE6,"")</f>
        <v>NNE</v>
      </c>
      <c r="AC5" s="243" t="str">
        <f>IF(ngay25!BE6&lt;&gt;"",ngay25!BE6,"")</f>
        <v>SW</v>
      </c>
      <c r="AD5" s="243" t="str">
        <f>IF(ngay26!BE6&lt;&gt;"",ngay26!BE6,"")</f>
        <v>NW</v>
      </c>
      <c r="AE5" s="243" t="str">
        <f>IF(ngay27!BE6&lt;&gt;"",ngay27!BE6,"")</f>
        <v>NW</v>
      </c>
      <c r="AF5" s="243" t="str">
        <f>IF(ngay28!BE6&lt;&gt;"",ngay28!BE6,"")</f>
        <v>NW</v>
      </c>
      <c r="AG5" s="243" t="str">
        <f>IF(ngay29!BE6&lt;&gt;"",ngay29!BE6,"")</f>
        <v>NW</v>
      </c>
      <c r="AH5" s="243" t="str">
        <f>IF(ngay30!BE6&lt;&gt;"",ngay30!BE6,"")</f>
        <v>SW</v>
      </c>
      <c r="AI5" s="243" t="str">
        <f>IF(ngay31!BE6&lt;&gt;"",ngay31!BE6,"")</f>
        <v>SW</v>
      </c>
      <c r="AJ5" s="128" t="str">
        <f t="shared" si="0"/>
        <v/>
      </c>
      <c r="AK5" s="127" t="str">
        <f t="shared" si="1"/>
        <v/>
      </c>
      <c r="AL5" s="128" t="str">
        <f>IF(COUNT(E5:AI5)=0,"",INDEX(E2:AI5,1,MATCH(MAX(E5:AI5),E5:AI5,0)))</f>
        <v/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 t="str">
        <f>IF(ngay1!BE7&lt;&gt;"",ngay1!BE7,"")</f>
        <v>SE</v>
      </c>
      <c r="F6" s="243" t="str">
        <f>IF(ngay2!BE7&lt;&gt;"",ngay2!BE7,"")</f>
        <v>ESE</v>
      </c>
      <c r="G6" s="243" t="str">
        <f>IF(ngay3!BE7&lt;&gt;"",ngay3!BE7,"")</f>
        <v>NW</v>
      </c>
      <c r="H6" s="243" t="str">
        <f>IF(ngay4!BE7&lt;&gt;"",ngay4!BE7,"")</f>
        <v>E</v>
      </c>
      <c r="I6" s="243" t="str">
        <f>IF(ngay5!BE7&lt;&gt;"",ngay5!BE7,"")</f>
        <v>NW</v>
      </c>
      <c r="J6" s="243" t="str">
        <f>IF(ngay6!BE7&lt;&gt;"",ngay6!BE7,"")</f>
        <v>SW</v>
      </c>
      <c r="K6" s="243" t="str">
        <f>IF(ngay7!BE7&lt;&gt;"",ngay7!BE7,"")</f>
        <v>SSE</v>
      </c>
      <c r="L6" s="243" t="str">
        <f>IF(ngay8!BE7&lt;&gt;"",ngay8!BE7,"")</f>
        <v>SE</v>
      </c>
      <c r="M6" s="243" t="str">
        <f>IF(ngay9!BE7&lt;&gt;"",ngay9!BE7,"")</f>
        <v>NW</v>
      </c>
      <c r="N6" s="243" t="str">
        <f>IF(ngay10!BE7&lt;&gt;"",ngay10!BE7,"")</f>
        <v>SE</v>
      </c>
      <c r="O6" s="243" t="str">
        <f>IF(ngay11!BE7&lt;&gt;"",ngay11!BE7,"")</f>
        <v>SE</v>
      </c>
      <c r="P6" s="243" t="str">
        <f>IF(ngay12!BE7&lt;&gt;"",ngay12!BE7,"")</f>
        <v>E</v>
      </c>
      <c r="Q6" s="243" t="str">
        <f>IF(ngay13!BE7&lt;&gt;"",ngay13!BE7,"")</f>
        <v>S</v>
      </c>
      <c r="R6" s="243" t="str">
        <f>IF(ngay14!BE7&lt;&gt;"",ngay14!BE7,"")</f>
        <v/>
      </c>
      <c r="S6" s="243" t="str">
        <f>IF(ngay15!BE7&lt;&gt;"",ngay15!BE7,"")</f>
        <v>E</v>
      </c>
      <c r="T6" s="243" t="str">
        <f>IF(ngay16!BE7&lt;&gt;"",ngay16!BE7,"")</f>
        <v>NE</v>
      </c>
      <c r="U6" s="243" t="str">
        <f>IF(ngay17!BE7&lt;&gt;"",ngay17!BE7,"")</f>
        <v>W</v>
      </c>
      <c r="V6" s="243" t="str">
        <f>IF(ngay18!BE7&lt;&gt;"",ngay18!BE7,"")</f>
        <v>W</v>
      </c>
      <c r="W6" s="243" t="str">
        <f>IF(ngay19!BE7&lt;&gt;"",ngay19!BE7,"")</f>
        <v>NW</v>
      </c>
      <c r="X6" s="243" t="str">
        <f>IF(ngay20!BE7&lt;&gt;"",ngay20!BE7,"")</f>
        <v/>
      </c>
      <c r="Y6" s="243" t="str">
        <f>IF(ngay21!BE7&lt;&gt;"",ngay21!BE7,"")</f>
        <v>E</v>
      </c>
      <c r="Z6" s="243" t="str">
        <f>IF(ngay22!BE7&lt;&gt;"",ngay22!BE7,"")</f>
        <v>NE</v>
      </c>
      <c r="AA6" s="243" t="str">
        <f>IF(ngay23!BE7&lt;&gt;"",ngay23!BE7,"")</f>
        <v>S</v>
      </c>
      <c r="AB6" s="243" t="str">
        <f>IF(ngay24!BE7&lt;&gt;"",ngay24!BE7,"")</f>
        <v>S</v>
      </c>
      <c r="AC6" s="243" t="str">
        <f>IF(ngay25!BE7&lt;&gt;"",ngay25!BE7,"")</f>
        <v>SE</v>
      </c>
      <c r="AD6" s="243" t="str">
        <f>IF(ngay26!BE7&lt;&gt;"",ngay26!BE7,"")</f>
        <v>SSE</v>
      </c>
      <c r="AE6" s="243" t="str">
        <f>IF(ngay27!BE7&lt;&gt;"",ngay27!BE7,"")</f>
        <v>SE</v>
      </c>
      <c r="AF6" s="243" t="str">
        <f>IF(ngay28!BE7&lt;&gt;"",ngay28!BE7,"")</f>
        <v>E</v>
      </c>
      <c r="AG6" s="243" t="str">
        <f>IF(ngay29!BE7&lt;&gt;"",ngay29!BE7,"")</f>
        <v>SE</v>
      </c>
      <c r="AH6" s="243" t="str">
        <f>IF(ngay30!BE7&lt;&gt;"",ngay30!BE7,"")</f>
        <v>E</v>
      </c>
      <c r="AI6" s="243" t="str">
        <f>IF(ngay31!BE7&lt;&gt;"",ngay31!BE7,"")</f>
        <v/>
      </c>
      <c r="AJ6" s="128" t="str">
        <f t="shared" si="0"/>
        <v/>
      </c>
      <c r="AK6" s="127" t="str">
        <f t="shared" si="1"/>
        <v/>
      </c>
      <c r="AL6" s="128" t="str">
        <f>IF(COUNT(E6:AI6)=0,"",INDEX(E2:AI6,1,MATCH(MAX(E6:AI6),E6:AI6,0)))</f>
        <v/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 t="str">
        <f>IF(ngay1!BE8&lt;&gt;"",ngay1!BE8,"")</f>
        <v>S</v>
      </c>
      <c r="F7" s="243" t="str">
        <f>IF(ngay2!BE8&lt;&gt;"",ngay2!BE8,"")</f>
        <v>SSE</v>
      </c>
      <c r="G7" s="243" t="str">
        <f>IF(ngay3!BE8&lt;&gt;"",ngay3!BE8,"")</f>
        <v>SSE</v>
      </c>
      <c r="H7" s="243" t="str">
        <f>IF(ngay4!BE8&lt;&gt;"",ngay4!BE8,"")</f>
        <v>SSE</v>
      </c>
      <c r="I7" s="243" t="str">
        <f>IF(ngay5!BE8&lt;&gt;"",ngay5!BE8,"")</f>
        <v>SE</v>
      </c>
      <c r="J7" s="243" t="str">
        <f>IF(ngay6!BE8&lt;&gt;"",ngay6!BE8,"")</f>
        <v>SSE</v>
      </c>
      <c r="K7" s="243" t="str">
        <f>IF(ngay7!BE8&lt;&gt;"",ngay7!BE8,"")</f>
        <v>SSE</v>
      </c>
      <c r="L7" s="243" t="str">
        <f>IF(ngay8!BE8&lt;&gt;"",ngay8!BE8,"")</f>
        <v>S</v>
      </c>
      <c r="M7" s="243" t="str">
        <f>IF(ngay9!BE8&lt;&gt;"",ngay9!BE8,"")</f>
        <v>WNW</v>
      </c>
      <c r="N7" s="243" t="str">
        <f>IF(ngay10!BE8&lt;&gt;"",ngay10!BE8,"")</f>
        <v>WNW</v>
      </c>
      <c r="O7" s="243" t="str">
        <f>IF(ngay11!BE8&lt;&gt;"",ngay11!BE8,"")</f>
        <v>SSE</v>
      </c>
      <c r="P7" s="243" t="str">
        <f>IF(ngay12!BE8&lt;&gt;"",ngay12!BE8,"")</f>
        <v>SSE</v>
      </c>
      <c r="Q7" s="243" t="str">
        <f>IF(ngay13!BE8&lt;&gt;"",ngay13!BE8,"")</f>
        <v>SSE</v>
      </c>
      <c r="R7" s="243" t="str">
        <f>IF(ngay14!BE8&lt;&gt;"",ngay14!BE8,"")</f>
        <v>SW</v>
      </c>
      <c r="S7" s="243" t="str">
        <f>IF(ngay15!BE8&lt;&gt;"",ngay15!BE8,"")</f>
        <v>WNW</v>
      </c>
      <c r="T7" s="243" t="str">
        <f>IF(ngay16!BE8&lt;&gt;"",ngay16!BE8,"")</f>
        <v>WNW</v>
      </c>
      <c r="U7" s="243" t="str">
        <f>IF(ngay17!BE8&lt;&gt;"",ngay17!BE8,"")</f>
        <v>NW</v>
      </c>
      <c r="V7" s="243" t="str">
        <f>IF(ngay18!BE8&lt;&gt;"",ngay18!BE8,"")</f>
        <v>SW</v>
      </c>
      <c r="W7" s="243" t="str">
        <f>IF(ngay19!BE8&lt;&gt;"",ngay19!BE8,"")</f>
        <v>ENE</v>
      </c>
      <c r="X7" s="243" t="str">
        <f>IF(ngay20!BE8&lt;&gt;"",ngay20!BE8,"")</f>
        <v>NE</v>
      </c>
      <c r="Y7" s="243" t="str">
        <f>IF(ngay21!BE8&lt;&gt;"",ngay21!BE8,"")</f>
        <v>ENE</v>
      </c>
      <c r="Z7" s="243" t="str">
        <f>IF(ngay22!BE8&lt;&gt;"",ngay22!BE8,"")</f>
        <v>ESE</v>
      </c>
      <c r="AA7" s="243" t="str">
        <f>IF(ngay23!BE8&lt;&gt;"",ngay23!BE8,"")</f>
        <v>S</v>
      </c>
      <c r="AB7" s="243" t="str">
        <f>IF(ngay24!BE8&lt;&gt;"",ngay24!BE8,"")</f>
        <v>SE</v>
      </c>
      <c r="AC7" s="243" t="str">
        <f>IF(ngay25!BE8&lt;&gt;"",ngay25!BE8,"")</f>
        <v>SSE</v>
      </c>
      <c r="AD7" s="243" t="str">
        <f>IF(ngay26!BE8&lt;&gt;"",ngay26!BE8,"")</f>
        <v>SSE</v>
      </c>
      <c r="AE7" s="243" t="str">
        <f>IF(ngay27!BE8&lt;&gt;"",ngay27!BE8,"")</f>
        <v>SSE</v>
      </c>
      <c r="AF7" s="243" t="str">
        <f>IF(ngay28!BE8&lt;&gt;"",ngay28!BE8,"")</f>
        <v>NNW</v>
      </c>
      <c r="AG7" s="243" t="str">
        <f>IF(ngay29!BE8&lt;&gt;"",ngay29!BE8,"")</f>
        <v>SSE</v>
      </c>
      <c r="AH7" s="243" t="str">
        <f>IF(ngay30!BE8&lt;&gt;"",ngay30!BE8,"")</f>
        <v>SSE</v>
      </c>
      <c r="AI7" s="243" t="str">
        <f>IF(ngay31!BE8&lt;&gt;"",ngay31!BE8,"")</f>
        <v>W</v>
      </c>
      <c r="AJ7" s="128" t="str">
        <f t="shared" si="0"/>
        <v/>
      </c>
      <c r="AK7" s="127" t="str">
        <f t="shared" si="1"/>
        <v/>
      </c>
      <c r="AL7" s="128" t="str">
        <f>IF(COUNT(E7:AI7)=0,"",INDEX(E2:AI7,1,MATCH(MAX(E7:AI7),E7:AI7,0)))</f>
        <v/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 t="str">
        <f>IF(ngay1!BE9&lt;&gt;"",ngay1!BE9,"")</f>
        <v>W</v>
      </c>
      <c r="F8" s="243" t="str">
        <f>IF(ngay2!BE9&lt;&gt;"",ngay2!BE9,"")</f>
        <v>W</v>
      </c>
      <c r="G8" s="243" t="str">
        <f>IF(ngay3!BE9&lt;&gt;"",ngay3!BE9,"")</f>
        <v>SW</v>
      </c>
      <c r="H8" s="243" t="str">
        <f>IF(ngay4!BE9&lt;&gt;"",ngay4!BE9,"")</f>
        <v/>
      </c>
      <c r="I8" s="243" t="str">
        <f>IF(ngay5!BE9&lt;&gt;"",ngay5!BE9,"")</f>
        <v>W</v>
      </c>
      <c r="J8" s="243" t="str">
        <f>IF(ngay6!BE9&lt;&gt;"",ngay6!BE9,"")</f>
        <v/>
      </c>
      <c r="K8" s="243" t="str">
        <f>IF(ngay7!BE9&lt;&gt;"",ngay7!BE9,"")</f>
        <v/>
      </c>
      <c r="L8" s="243" t="str">
        <f>IF(ngay8!BE9&lt;&gt;"",ngay8!BE9,"")</f>
        <v>W</v>
      </c>
      <c r="M8" s="243" t="str">
        <f>IF(ngay9!BE9&lt;&gt;"",ngay9!BE9,"")</f>
        <v>NW</v>
      </c>
      <c r="N8" s="243" t="str">
        <f>IF(ngay10!BE9&lt;&gt;"",ngay10!BE9,"")</f>
        <v/>
      </c>
      <c r="O8" s="243" t="str">
        <f>IF(ngay11!BE9&lt;&gt;"",ngay11!BE9,"")</f>
        <v>W</v>
      </c>
      <c r="P8" s="243" t="str">
        <f>IF(ngay12!BE9&lt;&gt;"",ngay12!BE9,"")</f>
        <v>NW</v>
      </c>
      <c r="Q8" s="243" t="str">
        <f>IF(ngay13!BE9&lt;&gt;"",ngay13!BE9,"")</f>
        <v/>
      </c>
      <c r="R8" s="243" t="str">
        <f>IF(ngay14!BE9&lt;&gt;"",ngay14!BE9,"")</f>
        <v/>
      </c>
      <c r="S8" s="243" t="str">
        <f>IF(ngay15!BE9&lt;&gt;"",ngay15!BE9,"")</f>
        <v/>
      </c>
      <c r="T8" s="243" t="str">
        <f>IF(ngay16!BE9&lt;&gt;"",ngay16!BE9,"")</f>
        <v>W</v>
      </c>
      <c r="U8" s="243" t="str">
        <f>IF(ngay17!BE9&lt;&gt;"",ngay17!BE9,"")</f>
        <v>NW</v>
      </c>
      <c r="V8" s="243" t="str">
        <f>IF(ngay18!BE9&lt;&gt;"",ngay18!BE9,"")</f>
        <v>NW</v>
      </c>
      <c r="W8" s="243" t="str">
        <f>IF(ngay19!BE9&lt;&gt;"",ngay19!BE9,"")</f>
        <v/>
      </c>
      <c r="X8" s="243" t="str">
        <f>IF(ngay20!BE9&lt;&gt;"",ngay20!BE9,"")</f>
        <v/>
      </c>
      <c r="Y8" s="243" t="str">
        <f>IF(ngay21!BE9&lt;&gt;"",ngay21!BE9,"")</f>
        <v>NE</v>
      </c>
      <c r="Z8" s="243" t="str">
        <f>IF(ngay22!BE9&lt;&gt;"",ngay22!BE9,"")</f>
        <v/>
      </c>
      <c r="AA8" s="243" t="str">
        <f>IF(ngay23!BE9&lt;&gt;"",ngay23!BE9,"")</f>
        <v/>
      </c>
      <c r="AB8" s="243" t="str">
        <f>IF(ngay24!BE9&lt;&gt;"",ngay24!BE9,"")</f>
        <v>SE</v>
      </c>
      <c r="AC8" s="243" t="str">
        <f>IF(ngay25!BE9&lt;&gt;"",ngay25!BE9,"")</f>
        <v/>
      </c>
      <c r="AD8" s="243" t="str">
        <f>IF(ngay26!BE9&lt;&gt;"",ngay26!BE9,"")</f>
        <v>NE</v>
      </c>
      <c r="AE8" s="243" t="str">
        <f>IF(ngay27!BE9&lt;&gt;"",ngay27!BE9,"")</f>
        <v>NW</v>
      </c>
      <c r="AF8" s="243" t="str">
        <f>IF(ngay28!BE9&lt;&gt;"",ngay28!BE9,"")</f>
        <v>NW</v>
      </c>
      <c r="AG8" s="243" t="str">
        <f>IF(ngay29!BE9&lt;&gt;"",ngay29!BE9,"")</f>
        <v/>
      </c>
      <c r="AH8" s="243" t="str">
        <f>IF(ngay30!BE9&lt;&gt;"",ngay30!BE9,"")</f>
        <v>E</v>
      </c>
      <c r="AI8" s="243" t="str">
        <f>IF(ngay31!BE9&lt;&gt;"",ngay31!BE9,"")</f>
        <v/>
      </c>
      <c r="AJ8" s="128" t="str">
        <f t="shared" si="0"/>
        <v/>
      </c>
      <c r="AK8" s="127" t="str">
        <f t="shared" si="1"/>
        <v/>
      </c>
      <c r="AL8" s="128" t="str">
        <f>IF(COUNT(E8:AI8)=0,"",INDEX(E2:AI8,1,MATCH(MAX(E8:AI8),E8:AI8,0)))</f>
        <v/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 t="str">
        <f>IF(ngay1!BE10&lt;&gt;"",ngay1!BE10,"")</f>
        <v>SW</v>
      </c>
      <c r="F9" s="243" t="str">
        <f>IF(ngay2!BE10&lt;&gt;"",ngay2!BE10,"")</f>
        <v>SSW</v>
      </c>
      <c r="G9" s="243" t="str">
        <f>IF(ngay3!BE10&lt;&gt;"",ngay3!BE10,"")</f>
        <v>SW</v>
      </c>
      <c r="H9" s="243" t="str">
        <f>IF(ngay4!BE10&lt;&gt;"",ngay4!BE10,"")</f>
        <v>SSW</v>
      </c>
      <c r="I9" s="243" t="str">
        <f>IF(ngay5!BE10&lt;&gt;"",ngay5!BE10,"")</f>
        <v>SE</v>
      </c>
      <c r="J9" s="243" t="str">
        <f>IF(ngay6!BE10&lt;&gt;"",ngay6!BE10,"")</f>
        <v>SE</v>
      </c>
      <c r="K9" s="243" t="str">
        <f>IF(ngay7!BE10&lt;&gt;"",ngay7!BE10,"")</f>
        <v>S</v>
      </c>
      <c r="L9" s="243" t="str">
        <f>IF(ngay8!BE10&lt;&gt;"",ngay8!BE10,"")</f>
        <v>SE</v>
      </c>
      <c r="M9" s="243" t="str">
        <f>IF(ngay9!BE10&lt;&gt;"",ngay9!BE10,"")</f>
        <v>ENE</v>
      </c>
      <c r="N9" s="243" t="str">
        <f>IF(ngay10!BE10&lt;&gt;"",ngay10!BE10,"")</f>
        <v>SSE</v>
      </c>
      <c r="O9" s="243" t="str">
        <f>IF(ngay11!BE10&lt;&gt;"",ngay11!BE10,"")</f>
        <v>SSE</v>
      </c>
      <c r="P9" s="243" t="str">
        <f>IF(ngay12!BE10&lt;&gt;"",ngay12!BE10,"")</f>
        <v>SW</v>
      </c>
      <c r="Q9" s="243" t="str">
        <f>IF(ngay13!BE10&lt;&gt;"",ngay13!BE10,"")</f>
        <v>NE</v>
      </c>
      <c r="R9" s="243" t="str">
        <f>IF(ngay14!BE10&lt;&gt;"",ngay14!BE10,"")</f>
        <v>SE</v>
      </c>
      <c r="S9" s="243" t="str">
        <f>IF(ngay15!BE10&lt;&gt;"",ngay15!BE10,"")</f>
        <v>ENE</v>
      </c>
      <c r="T9" s="243" t="str">
        <f>IF(ngay16!BE10&lt;&gt;"",ngay16!BE10,"")</f>
        <v>WSW</v>
      </c>
      <c r="U9" s="243" t="str">
        <f>IF(ngay17!BE10&lt;&gt;"",ngay17!BE10,"")</f>
        <v>N</v>
      </c>
      <c r="V9" s="243" t="str">
        <f>IF(ngay18!BE10&lt;&gt;"",ngay18!BE10,"")</f>
        <v>SSE</v>
      </c>
      <c r="W9" s="243" t="str">
        <f>IF(ngay19!BE10&lt;&gt;"",ngay19!BE10,"")</f>
        <v>SE</v>
      </c>
      <c r="X9" s="243" t="str">
        <f>IF(ngay20!BE10&lt;&gt;"",ngay20!BE10,"")</f>
        <v>ENE</v>
      </c>
      <c r="Y9" s="243" t="str">
        <f>IF(ngay21!BE10&lt;&gt;"",ngay21!BE10,"")</f>
        <v>NE</v>
      </c>
      <c r="Z9" s="243" t="str">
        <f>IF(ngay22!BE10&lt;&gt;"",ngay22!BE10,"")</f>
        <v>NNE</v>
      </c>
      <c r="AA9" s="243" t="str">
        <f>IF(ngay23!BE10&lt;&gt;"",ngay23!BE10,"")</f>
        <v>SE</v>
      </c>
      <c r="AB9" s="243" t="str">
        <f>IF(ngay24!BE10&lt;&gt;"",ngay24!BE10,"")</f>
        <v>E</v>
      </c>
      <c r="AC9" s="243" t="str">
        <f>IF(ngay25!BE10&lt;&gt;"",ngay25!BE10,"")</f>
        <v>SSE</v>
      </c>
      <c r="AD9" s="243" t="str">
        <f>IF(ngay26!BE10&lt;&gt;"",ngay26!BE10,"")</f>
        <v>SE</v>
      </c>
      <c r="AE9" s="243" t="str">
        <f>IF(ngay27!BE10&lt;&gt;"",ngay27!BE10,"")</f>
        <v>SE</v>
      </c>
      <c r="AF9" s="243" t="str">
        <f>IF(ngay28!BE10&lt;&gt;"",ngay28!BE10,"")</f>
        <v>NE</v>
      </c>
      <c r="AG9" s="243" t="str">
        <f>IF(ngay29!BE10&lt;&gt;"",ngay29!BE10,"")</f>
        <v>E</v>
      </c>
      <c r="AH9" s="243" t="str">
        <f>IF(ngay30!BE10&lt;&gt;"",ngay30!BE10,"")</f>
        <v>NE</v>
      </c>
      <c r="AI9" s="243" t="str">
        <f>IF(ngay31!BE10&lt;&gt;"",ngay31!BE10,"")</f>
        <v>SSW</v>
      </c>
      <c r="AJ9" s="128" t="str">
        <f t="shared" si="0"/>
        <v/>
      </c>
      <c r="AK9" s="127" t="str">
        <f t="shared" si="1"/>
        <v/>
      </c>
      <c r="AL9" s="128" t="str">
        <f>IF(COUNT(E9:AI9)=0,"",INDEX(E2:AI9,1,MATCH(MAX(E9:AI9),E9:AI9,0)))</f>
        <v/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 t="str">
        <f>IF(ngay1!BE11&lt;&gt;"",ngay1!BE11,"")</f>
        <v>SSE</v>
      </c>
      <c r="F10" s="243" t="str">
        <f>IF(ngay2!BE11&lt;&gt;"",ngay2!BE11,"")</f>
        <v>SSE</v>
      </c>
      <c r="G10" s="243" t="str">
        <f>IF(ngay3!BE11&lt;&gt;"",ngay3!BE11,"")</f>
        <v>SSE</v>
      </c>
      <c r="H10" s="243" t="str">
        <f>IF(ngay4!BE11&lt;&gt;"",ngay4!BE11,"")</f>
        <v>ESE</v>
      </c>
      <c r="I10" s="243" t="str">
        <f>IF(ngay5!BE11&lt;&gt;"",ngay5!BE11,"")</f>
        <v>SE</v>
      </c>
      <c r="J10" s="243" t="str">
        <f>IF(ngay6!BE11&lt;&gt;"",ngay6!BE11,"")</f>
        <v>SE</v>
      </c>
      <c r="K10" s="243" t="str">
        <f>IF(ngay7!BE11&lt;&gt;"",ngay7!BE11,"")</f>
        <v>SSE</v>
      </c>
      <c r="L10" s="243" t="str">
        <f>IF(ngay8!BE11&lt;&gt;"",ngay8!BE11,"")</f>
        <v>S</v>
      </c>
      <c r="M10" s="243" t="str">
        <f>IF(ngay9!BE11&lt;&gt;"",ngay9!BE11,"")</f>
        <v>S</v>
      </c>
      <c r="N10" s="243" t="str">
        <f>IF(ngay10!BE11&lt;&gt;"",ngay10!BE11,"")</f>
        <v>SE</v>
      </c>
      <c r="O10" s="243" t="str">
        <f>IF(ngay11!BE11&lt;&gt;"",ngay11!BE11,"")</f>
        <v>SE</v>
      </c>
      <c r="P10" s="243" t="str">
        <f>IF(ngay12!BE11&lt;&gt;"",ngay12!BE11,"")</f>
        <v>SSE</v>
      </c>
      <c r="Q10" s="243" t="str">
        <f>IF(ngay13!BE11&lt;&gt;"",ngay13!BE11,"")</f>
        <v>WNW</v>
      </c>
      <c r="R10" s="243" t="str">
        <f>IF(ngay14!BE11&lt;&gt;"",ngay14!BE11,"")</f>
        <v>SSE</v>
      </c>
      <c r="S10" s="243" t="str">
        <f>IF(ngay15!BE11&lt;&gt;"",ngay15!BE11,"")</f>
        <v>WSW</v>
      </c>
      <c r="T10" s="243" t="str">
        <f>IF(ngay16!BE11&lt;&gt;"",ngay16!BE11,"")</f>
        <v>N</v>
      </c>
      <c r="U10" s="243" t="str">
        <f>IF(ngay17!BE11&lt;&gt;"",ngay17!BE11,"")</f>
        <v>NNW</v>
      </c>
      <c r="V10" s="243" t="str">
        <f>IF(ngay18!BE11&lt;&gt;"",ngay18!BE11,"")</f>
        <v>NW</v>
      </c>
      <c r="W10" s="243" t="str">
        <f>IF(ngay19!BE11&lt;&gt;"",ngay19!BE11,"")</f>
        <v>NNE</v>
      </c>
      <c r="X10" s="243" t="str">
        <f>IF(ngay20!BE11&lt;&gt;"",ngay20!BE11,"")</f>
        <v>NE</v>
      </c>
      <c r="Y10" s="243" t="str">
        <f>IF(ngay21!BE11&lt;&gt;"",ngay21!BE11,"")</f>
        <v>WNW</v>
      </c>
      <c r="Z10" s="243" t="str">
        <f>IF(ngay22!BE11&lt;&gt;"",ngay22!BE11,"")</f>
        <v>E</v>
      </c>
      <c r="AA10" s="243" t="str">
        <f>IF(ngay23!BE11&lt;&gt;"",ngay23!BE11,"")</f>
        <v>S</v>
      </c>
      <c r="AB10" s="243" t="str">
        <f>IF(ngay24!BE11&lt;&gt;"",ngay24!BE11,"")</f>
        <v>SSE</v>
      </c>
      <c r="AC10" s="243" t="str">
        <f>IF(ngay25!BE11&lt;&gt;"",ngay25!BE11,"")</f>
        <v>S</v>
      </c>
      <c r="AD10" s="243" t="str">
        <f>IF(ngay26!BE11&lt;&gt;"",ngay26!BE11,"")</f>
        <v>S</v>
      </c>
      <c r="AE10" s="243" t="str">
        <f>IF(ngay27!BE11&lt;&gt;"",ngay27!BE11,"")</f>
        <v>SE</v>
      </c>
      <c r="AF10" s="243" t="str">
        <f>IF(ngay28!BE11&lt;&gt;"",ngay28!BE11,"")</f>
        <v>NW</v>
      </c>
      <c r="AG10" s="243" t="str">
        <f>IF(ngay29!BE11&lt;&gt;"",ngay29!BE11,"")</f>
        <v>SE</v>
      </c>
      <c r="AH10" s="243" t="str">
        <f>IF(ngay30!BE11&lt;&gt;"",ngay30!BE11,"")</f>
        <v>SSE</v>
      </c>
      <c r="AI10" s="243" t="str">
        <f>IF(ngay31!BE11&lt;&gt;"",ngay31!BE11,"")</f>
        <v>SE</v>
      </c>
      <c r="AJ10" s="128" t="str">
        <f t="shared" ref="AJ10" si="2">IF(COUNT(E10:AH10)=0,"",AVERAGE(E10:AH10))</f>
        <v/>
      </c>
      <c r="AK10" s="127" t="str">
        <f t="shared" ref="AK10" si="3">IF(COUNT(E10:AI10)=0,"",MAX(E10:AI10))</f>
        <v/>
      </c>
      <c r="AL10" s="128" t="str">
        <f>IF(COUNT(E10:AI10)=0,"",INDEX(E3:AI10,1,MATCH(MAX(E10:AI10),E10:AI10,0)))</f>
        <v/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36" t="str">
        <f>IF(ngay1!BE12&lt;&gt;"",ngay1!BE12,"")</f>
        <v>S</v>
      </c>
      <c r="F11" s="237" t="str">
        <f>IF(ngay2!BE12&lt;&gt;"",ngay2!BE12,"")</f>
        <v/>
      </c>
      <c r="G11" s="237" t="str">
        <f>IF(ngay3!BE12&lt;&gt;"",ngay3!BE12,"")</f>
        <v>WSW</v>
      </c>
      <c r="H11" s="237" t="str">
        <f>IF(ngay4!BE12&lt;&gt;"",ngay4!BE12,"")</f>
        <v/>
      </c>
      <c r="I11" s="237" t="str">
        <f>IF(ngay5!BE12&lt;&gt;"",ngay5!BE12,"")</f>
        <v>NE</v>
      </c>
      <c r="J11" s="237" t="str">
        <f>IF(ngay6!BE12&lt;&gt;"",ngay6!BE12,"")</f>
        <v>ENE</v>
      </c>
      <c r="K11" s="237" t="str">
        <f>IF(ngay7!BE12&lt;&gt;"",ngay7!BE12,"")</f>
        <v>NW</v>
      </c>
      <c r="L11" s="237" t="str">
        <f>IF(ngay8!BE12&lt;&gt;"",ngay8!BE12,"")</f>
        <v>NE</v>
      </c>
      <c r="M11" s="237" t="str">
        <f>IF(ngay9!BE12&lt;&gt;"",ngay9!BE12,"")</f>
        <v/>
      </c>
      <c r="N11" s="237" t="str">
        <f>IF(ngay10!BE12&lt;&gt;"",ngay10!BE12,"")</f>
        <v/>
      </c>
      <c r="O11" s="237" t="str">
        <f>IF(ngay11!BE12&lt;&gt;"",ngay11!BE12,"")</f>
        <v/>
      </c>
      <c r="P11" s="237" t="str">
        <f>IF(ngay12!BE12&lt;&gt;"",ngay12!BE12,"")</f>
        <v>SW</v>
      </c>
      <c r="Q11" s="237" t="str">
        <f>IF(ngay13!BE12&lt;&gt;"",ngay13!BE12,"")</f>
        <v>NNE</v>
      </c>
      <c r="R11" s="237" t="str">
        <f>IF(ngay14!BE12&lt;&gt;"",ngay14!BE12,"")</f>
        <v>NE</v>
      </c>
      <c r="S11" s="237" t="str">
        <f>IF(ngay15!BE12&lt;&gt;"",ngay15!BE12,"")</f>
        <v>N</v>
      </c>
      <c r="T11" s="237" t="str">
        <f>IF(ngay16!BE12&lt;&gt;"",ngay16!BE12,"")</f>
        <v>SSW</v>
      </c>
      <c r="U11" s="237" t="str">
        <f>IF(ngay17!BE12&lt;&gt;"",ngay17!BE12,"")</f>
        <v/>
      </c>
      <c r="V11" s="237" t="str">
        <f>IF(ngay18!BE12&lt;&gt;"",ngay18!BE12,"")</f>
        <v>ESE</v>
      </c>
      <c r="W11" s="237" t="str">
        <f>IF(ngay19!BE12&lt;&gt;"",ngay19!BE12,"")</f>
        <v/>
      </c>
      <c r="X11" s="237" t="str">
        <f>IF(ngay20!BE12&lt;&gt;"",ngay20!BE12,"")</f>
        <v/>
      </c>
      <c r="Y11" s="237" t="str">
        <f>IF(ngay21!BE12&lt;&gt;"",ngay21!BE12,"")</f>
        <v/>
      </c>
      <c r="Z11" s="237" t="str">
        <f>IF(ngay22!BE12&lt;&gt;"",ngay22!BE12,"")</f>
        <v>NW</v>
      </c>
      <c r="AA11" s="237" t="str">
        <f>IF(ngay23!BE12&lt;&gt;"",ngay23!BE12,"")</f>
        <v>NE</v>
      </c>
      <c r="AB11" s="237" t="str">
        <f>IF(ngay24!BE12&lt;&gt;"",ngay24!BE12,"")</f>
        <v>NE</v>
      </c>
      <c r="AC11" s="237" t="str">
        <f>IF(ngay25!BE12&lt;&gt;"",ngay25!BE12,"")</f>
        <v>NE</v>
      </c>
      <c r="AD11" s="237" t="str">
        <f>IF(ngay26!BE12&lt;&gt;"",ngay26!BE12,"")</f>
        <v>WNW</v>
      </c>
      <c r="AE11" s="237" t="str">
        <f>IF(ngay27!BE12&lt;&gt;"",ngay27!BE12,"")</f>
        <v>N</v>
      </c>
      <c r="AF11" s="237" t="str">
        <f>IF(ngay28!BE12&lt;&gt;"",ngay28!BE12,"")</f>
        <v/>
      </c>
      <c r="AG11" s="237" t="str">
        <f>IF(ngay29!BE12&lt;&gt;"",ngay29!BE12,"")</f>
        <v>NNE</v>
      </c>
      <c r="AH11" s="237" t="str">
        <f>IF(ngay30!BE12&lt;&gt;"",ngay30!BE12,"")</f>
        <v>ENE</v>
      </c>
      <c r="AI11" s="237" t="str">
        <f>IF(ngay31!BE12&lt;&gt;"",ngay31!BE12,"")</f>
        <v>ESE</v>
      </c>
      <c r="AJ11" s="191" t="str">
        <f t="shared" si="0"/>
        <v/>
      </c>
      <c r="AK11" s="190" t="str">
        <f t="shared" si="1"/>
        <v/>
      </c>
      <c r="AL11" s="191" t="str">
        <f>IF(COUNT(E11:AI11)=0,"",INDEX(E2:AI11,1,MATCH(MAX(E11:AI11),E11:AI11,0)))</f>
        <v/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 t="str">
        <f>IF(ngay1!BE13&lt;&gt;"",ngay1!BE13,"")</f>
        <v>W</v>
      </c>
      <c r="F12" s="243" t="str">
        <f>IF(ngay2!BE13&lt;&gt;"",ngay2!BE13,"")</f>
        <v>N</v>
      </c>
      <c r="G12" s="243" t="str">
        <f>IF(ngay3!BE13&lt;&gt;"",ngay3!BE13,"")</f>
        <v>N</v>
      </c>
      <c r="H12" s="243" t="str">
        <f>IF(ngay4!BE13&lt;&gt;"",ngay4!BE13,"")</f>
        <v>W</v>
      </c>
      <c r="I12" s="243" t="str">
        <f>IF(ngay5!BE13&lt;&gt;"",ngay5!BE13,"")</f>
        <v>W</v>
      </c>
      <c r="J12" s="243" t="str">
        <f>IF(ngay6!BE13&lt;&gt;"",ngay6!BE13,"")</f>
        <v>S</v>
      </c>
      <c r="K12" s="243" t="str">
        <f>IF(ngay7!BE13&lt;&gt;"",ngay7!BE13,"")</f>
        <v>SE</v>
      </c>
      <c r="L12" s="243" t="str">
        <f>IF(ngay8!BE13&lt;&gt;"",ngay8!BE13,"")</f>
        <v>SE</v>
      </c>
      <c r="M12" s="243" t="str">
        <f>IF(ngay9!BE13&lt;&gt;"",ngay9!BE13,"")</f>
        <v>E</v>
      </c>
      <c r="N12" s="243" t="str">
        <f>IF(ngay10!BE13&lt;&gt;"",ngay10!BE13,"")</f>
        <v>N</v>
      </c>
      <c r="O12" s="243" t="str">
        <f>IF(ngay11!BE13&lt;&gt;"",ngay11!BE13,"")</f>
        <v>S</v>
      </c>
      <c r="P12" s="243" t="str">
        <f>IF(ngay12!BE13&lt;&gt;"",ngay12!BE13,"")</f>
        <v>W</v>
      </c>
      <c r="Q12" s="243" t="str">
        <f>IF(ngay13!BE13&lt;&gt;"",ngay13!BE13,"")</f>
        <v>W</v>
      </c>
      <c r="R12" s="243" t="str">
        <f>IF(ngay14!BE13&lt;&gt;"",ngay14!BE13,"")</f>
        <v>N</v>
      </c>
      <c r="S12" s="243" t="str">
        <f>IF(ngay15!BE13&lt;&gt;"",ngay15!BE13,"")</f>
        <v>SE</v>
      </c>
      <c r="T12" s="243" t="str">
        <f>IF(ngay16!BE13&lt;&gt;"",ngay16!BE13,"")</f>
        <v>N</v>
      </c>
      <c r="U12" s="243" t="str">
        <f>IF(ngay17!BE13&lt;&gt;"",ngay17!BE13,"")</f>
        <v>NW</v>
      </c>
      <c r="V12" s="243" t="str">
        <f>IF(ngay18!BE13&lt;&gt;"",ngay18!BE13,"")</f>
        <v>SW</v>
      </c>
      <c r="W12" s="243" t="str">
        <f>IF(ngay19!BE13&lt;&gt;"",ngay19!BE13,"")</f>
        <v>SE</v>
      </c>
      <c r="X12" s="243" t="str">
        <f>IF(ngay20!BE13&lt;&gt;"",ngay20!BE13,"")</f>
        <v>NE</v>
      </c>
      <c r="Y12" s="243" t="str">
        <f>IF(ngay21!BE13&lt;&gt;"",ngay21!BE13,"")</f>
        <v>SE</v>
      </c>
      <c r="Z12" s="243" t="str">
        <f>IF(ngay22!BE13&lt;&gt;"",ngay22!BE13,"")</f>
        <v>SE</v>
      </c>
      <c r="AA12" s="243" t="str">
        <f>IF(ngay23!BE13&lt;&gt;"",ngay23!BE13,"")</f>
        <v>SE</v>
      </c>
      <c r="AB12" s="243" t="str">
        <f>IF(ngay24!BE13&lt;&gt;"",ngay24!BE13,"")</f>
        <v>SW</v>
      </c>
      <c r="AC12" s="243" t="str">
        <f>IF(ngay25!BE13&lt;&gt;"",ngay25!BE13,"")</f>
        <v>S</v>
      </c>
      <c r="AD12" s="243" t="str">
        <f>IF(ngay26!BE13&lt;&gt;"",ngay26!BE13,"")</f>
        <v>SE</v>
      </c>
      <c r="AE12" s="243" t="str">
        <f>IF(ngay27!BE13&lt;&gt;"",ngay27!BE13,"")</f>
        <v>SE</v>
      </c>
      <c r="AF12" s="243" t="str">
        <f>IF(ngay28!BE13&lt;&gt;"",ngay28!BE13,"")</f>
        <v>E</v>
      </c>
      <c r="AG12" s="243" t="str">
        <f>IF(ngay29!BE13&lt;&gt;"",ngay29!BE13,"")</f>
        <v>E</v>
      </c>
      <c r="AH12" s="243" t="str">
        <f>IF(ngay30!BE13&lt;&gt;"",ngay30!BE13,"")</f>
        <v>E</v>
      </c>
      <c r="AI12" s="243" t="str">
        <f>IF(ngay31!BE13&lt;&gt;"",ngay31!BE13,"")</f>
        <v>N</v>
      </c>
      <c r="AJ12" s="128" t="str">
        <f t="shared" si="0"/>
        <v/>
      </c>
      <c r="AK12" s="127" t="str">
        <f t="shared" si="1"/>
        <v/>
      </c>
      <c r="AL12" s="128" t="str">
        <f>IF(COUNT(E12:AI12)=0,"",INDEX(E2:AI12,1,MATCH(MAX(E12:AI12),E12:AI12,0)))</f>
        <v/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 t="str">
        <f>IF(ngay1!BE14&lt;&gt;"",ngay1!BE14,"")</f>
        <v>SW</v>
      </c>
      <c r="F13" s="243" t="str">
        <f>IF(ngay2!BE14&lt;&gt;"",ngay2!BE14,"")</f>
        <v>SW</v>
      </c>
      <c r="G13" s="243" t="str">
        <f>IF(ngay3!BE14&lt;&gt;"",ngay3!BE14,"")</f>
        <v>SSW</v>
      </c>
      <c r="H13" s="243" t="str">
        <f>IF(ngay4!BE14&lt;&gt;"",ngay4!BE14,"")</f>
        <v>SE</v>
      </c>
      <c r="I13" s="243" t="str">
        <f>IF(ngay5!BE14&lt;&gt;"",ngay5!BE14,"")</f>
        <v>NE</v>
      </c>
      <c r="J13" s="243" t="str">
        <f>IF(ngay6!BE14&lt;&gt;"",ngay6!BE14,"")</f>
        <v/>
      </c>
      <c r="K13" s="243" t="str">
        <f>IF(ngay7!BE14&lt;&gt;"",ngay7!BE14,"")</f>
        <v>SW</v>
      </c>
      <c r="L13" s="243" t="str">
        <f>IF(ngay8!BE14&lt;&gt;"",ngay8!BE14,"")</f>
        <v>SE</v>
      </c>
      <c r="M13" s="243" t="str">
        <f>IF(ngay9!BE14&lt;&gt;"",ngay9!BE14,"")</f>
        <v>NW</v>
      </c>
      <c r="N13" s="243" t="str">
        <f>IF(ngay10!BE14&lt;&gt;"",ngay10!BE14,"")</f>
        <v>S</v>
      </c>
      <c r="O13" s="243" t="str">
        <f>IF(ngay11!BE14&lt;&gt;"",ngay11!BE14,"")</f>
        <v>W</v>
      </c>
      <c r="P13" s="243" t="str">
        <f>IF(ngay12!BE14&lt;&gt;"",ngay12!BE14,"")</f>
        <v>SW</v>
      </c>
      <c r="Q13" s="243" t="str">
        <f>IF(ngay13!BE14&lt;&gt;"",ngay13!BE14,"")</f>
        <v>W</v>
      </c>
      <c r="R13" s="243" t="str">
        <f>IF(ngay14!BE14&lt;&gt;"",ngay14!BE14,"")</f>
        <v/>
      </c>
      <c r="S13" s="243" t="str">
        <f>IF(ngay15!BE14&lt;&gt;"",ngay15!BE14,"")</f>
        <v>NE</v>
      </c>
      <c r="T13" s="243" t="str">
        <f>IF(ngay16!BE14&lt;&gt;"",ngay16!BE14,"")</f>
        <v/>
      </c>
      <c r="U13" s="243" t="str">
        <f>IF(ngay17!BE14&lt;&gt;"",ngay17!BE14,"")</f>
        <v/>
      </c>
      <c r="V13" s="243" t="str">
        <f>IF(ngay18!BE14&lt;&gt;"",ngay18!BE14,"")</f>
        <v>N</v>
      </c>
      <c r="W13" s="243" t="str">
        <f>IF(ngay19!BE14&lt;&gt;"",ngay19!BE14,"")</f>
        <v>NE</v>
      </c>
      <c r="X13" s="243" t="str">
        <f>IF(ngay20!BE14&lt;&gt;"",ngay20!BE14,"")</f>
        <v>NE</v>
      </c>
      <c r="Y13" s="243" t="str">
        <f>IF(ngay21!BE14&lt;&gt;"",ngay21!BE14,"")</f>
        <v/>
      </c>
      <c r="Z13" s="243" t="str">
        <f>IF(ngay22!BE14&lt;&gt;"",ngay22!BE14,"")</f>
        <v/>
      </c>
      <c r="AA13" s="243" t="str">
        <f>IF(ngay23!BE14&lt;&gt;"",ngay23!BE14,"")</f>
        <v>NE</v>
      </c>
      <c r="AB13" s="243" t="str">
        <f>IF(ngay24!BE14&lt;&gt;"",ngay24!BE14,"")</f>
        <v>E</v>
      </c>
      <c r="AC13" s="243" t="str">
        <f>IF(ngay25!BE14&lt;&gt;"",ngay25!BE14,"")</f>
        <v>NNE</v>
      </c>
      <c r="AD13" s="243" t="str">
        <f>IF(ngay26!BE14&lt;&gt;"",ngay26!BE14,"")</f>
        <v>SE</v>
      </c>
      <c r="AE13" s="243" t="str">
        <f>IF(ngay27!BE14&lt;&gt;"",ngay27!BE14,"")</f>
        <v/>
      </c>
      <c r="AF13" s="243" t="str">
        <f>IF(ngay28!BE14&lt;&gt;"",ngay28!BE14,"")</f>
        <v>NE</v>
      </c>
      <c r="AG13" s="243" t="str">
        <f>IF(ngay29!BE14&lt;&gt;"",ngay29!BE14,"")</f>
        <v>ESE</v>
      </c>
      <c r="AH13" s="243" t="str">
        <f>IF(ngay30!BE14&lt;&gt;"",ngay30!BE14,"")</f>
        <v>E</v>
      </c>
      <c r="AI13" s="243" t="str">
        <f>IF(ngay31!BE14&lt;&gt;"",ngay31!BE14,"")</f>
        <v>S</v>
      </c>
      <c r="AJ13" s="128" t="str">
        <f t="shared" ref="AJ13:AJ24" si="4">IF(COUNT(E13:AH13)=0,"",AVERAGE(E13:AH13))</f>
        <v/>
      </c>
      <c r="AK13" s="127" t="str">
        <f t="shared" ref="AK13:AK24" si="5">IF(COUNT(E13:AI13)=0,"",MAX(E13:AI13))</f>
        <v/>
      </c>
      <c r="AL13" s="128" t="str">
        <f>IF(COUNT(E13:AI13)=0,"",INDEX(E2:AI13,1,MATCH(MAX(E13:AI13),E13:AI13,0)))</f>
        <v/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 t="str">
        <f>IF(ngay1!BE15&lt;&gt;"",ngay1!BE15,"")</f>
        <v>SW</v>
      </c>
      <c r="F14" s="243" t="str">
        <f>IF(ngay2!BE15&lt;&gt;"",ngay2!BE15,"")</f>
        <v>SW</v>
      </c>
      <c r="G14" s="243" t="str">
        <f>IF(ngay3!BE15&lt;&gt;"",ngay3!BE15,"")</f>
        <v>WSW</v>
      </c>
      <c r="H14" s="243" t="str">
        <f>IF(ngay4!BE15&lt;&gt;"",ngay4!BE15,"")</f>
        <v>NW</v>
      </c>
      <c r="I14" s="243" t="str">
        <f>IF(ngay5!BE15&lt;&gt;"",ngay5!BE15,"")</f>
        <v>SW</v>
      </c>
      <c r="J14" s="243" t="str">
        <f>IF(ngay6!BE15&lt;&gt;"",ngay6!BE15,"")</f>
        <v>SW</v>
      </c>
      <c r="K14" s="243" t="str">
        <f>IF(ngay7!BE15&lt;&gt;"",ngay7!BE15,"")</f>
        <v>S</v>
      </c>
      <c r="L14" s="243" t="str">
        <f>IF(ngay8!BE15&lt;&gt;"",ngay8!BE15,"")</f>
        <v>SE</v>
      </c>
      <c r="M14" s="243" t="str">
        <f>IF(ngay9!BE15&lt;&gt;"",ngay9!BE15,"")</f>
        <v>NW</v>
      </c>
      <c r="N14" s="243" t="str">
        <f>IF(ngay10!BE15&lt;&gt;"",ngay10!BE15,"")</f>
        <v>SW</v>
      </c>
      <c r="O14" s="243" t="str">
        <f>IF(ngay11!BE15&lt;&gt;"",ngay11!BE15,"")</f>
        <v>SW</v>
      </c>
      <c r="P14" s="243" t="str">
        <f>IF(ngay12!BE15&lt;&gt;"",ngay12!BE15,"")</f>
        <v>S</v>
      </c>
      <c r="Q14" s="243" t="str">
        <f>IF(ngay13!BE15&lt;&gt;"",ngay13!BE15,"")</f>
        <v>SW</v>
      </c>
      <c r="R14" s="243" t="str">
        <f>IF(ngay14!BE15&lt;&gt;"",ngay14!BE15,"")</f>
        <v>NW</v>
      </c>
      <c r="S14" s="243" t="str">
        <f>IF(ngay15!BE15&lt;&gt;"",ngay15!BE15,"")</f>
        <v>N</v>
      </c>
      <c r="T14" s="243" t="str">
        <f>IF(ngay16!BE15&lt;&gt;"",ngay16!BE15,"")</f>
        <v/>
      </c>
      <c r="U14" s="243" t="str">
        <f>IF(ngay17!BE15&lt;&gt;"",ngay17!BE15,"")</f>
        <v/>
      </c>
      <c r="V14" s="243" t="str">
        <f>IF(ngay18!BE15&lt;&gt;"",ngay18!BE15,"")</f>
        <v>S</v>
      </c>
      <c r="W14" s="243" t="str">
        <f>IF(ngay19!BE15&lt;&gt;"",ngay19!BE15,"")</f>
        <v>NE</v>
      </c>
      <c r="X14" s="243" t="str">
        <f>IF(ngay20!BE15&lt;&gt;"",ngay20!BE15,"")</f>
        <v>E</v>
      </c>
      <c r="Y14" s="243" t="str">
        <f>IF(ngay21!BE15&lt;&gt;"",ngay21!BE15,"")</f>
        <v>SE</v>
      </c>
      <c r="Z14" s="243" t="str">
        <f>IF(ngay22!BE15&lt;&gt;"",ngay22!BE15,"")</f>
        <v>N</v>
      </c>
      <c r="AA14" s="243" t="str">
        <f>IF(ngay23!BE15&lt;&gt;"",ngay23!BE15,"")</f>
        <v>W</v>
      </c>
      <c r="AB14" s="243" t="str">
        <f>IF(ngay24!BE15&lt;&gt;"",ngay24!BE15,"")</f>
        <v>S</v>
      </c>
      <c r="AC14" s="243" t="str">
        <f>IF(ngay25!BE15&lt;&gt;"",ngay25!BE15,"")</f>
        <v>SW</v>
      </c>
      <c r="AD14" s="243" t="str">
        <f>IF(ngay26!BE15&lt;&gt;"",ngay26!BE15,"")</f>
        <v>SW</v>
      </c>
      <c r="AE14" s="243" t="str">
        <f>IF(ngay27!BE15&lt;&gt;"",ngay27!BE15,"")</f>
        <v/>
      </c>
      <c r="AF14" s="243" t="str">
        <f>IF(ngay28!BE15&lt;&gt;"",ngay28!BE15,"")</f>
        <v>E</v>
      </c>
      <c r="AG14" s="243" t="str">
        <f>IF(ngay29!BE15&lt;&gt;"",ngay29!BE15,"")</f>
        <v/>
      </c>
      <c r="AH14" s="243" t="str">
        <f>IF(ngay30!BE15&lt;&gt;"",ngay30!BE15,"")</f>
        <v>NW</v>
      </c>
      <c r="AI14" s="243" t="str">
        <f>IF(ngay31!BE15&lt;&gt;"",ngay31!BE15,"")</f>
        <v>NW</v>
      </c>
      <c r="AJ14" s="128" t="str">
        <f t="shared" si="4"/>
        <v/>
      </c>
      <c r="AK14" s="127" t="str">
        <f t="shared" si="5"/>
        <v/>
      </c>
      <c r="AL14" s="128" t="str">
        <f>IF(COUNT(E14:AI14)=0,"",INDEX(E2:AI14,1,MATCH(MAX(E14:AI14),E14:AI14,0)))</f>
        <v/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 t="str">
        <f>IF(ngay1!BE16&lt;&gt;"",ngay1!BE16,"")</f>
        <v>SSW</v>
      </c>
      <c r="F15" s="243" t="str">
        <f>IF(ngay2!BE16&lt;&gt;"",ngay2!BE16,"")</f>
        <v>SSW</v>
      </c>
      <c r="G15" s="243" t="str">
        <f>IF(ngay3!BE16&lt;&gt;"",ngay3!BE16,"")</f>
        <v>SW</v>
      </c>
      <c r="H15" s="243" t="str">
        <f>IF(ngay4!BE16&lt;&gt;"",ngay4!BE16,"")</f>
        <v>WNW</v>
      </c>
      <c r="I15" s="243" t="str">
        <f>IF(ngay5!BE16&lt;&gt;"",ngay5!BE16,"")</f>
        <v>WSW</v>
      </c>
      <c r="J15" s="243" t="str">
        <f>IF(ngay6!BE16&lt;&gt;"",ngay6!BE16,"")</f>
        <v>SSW</v>
      </c>
      <c r="K15" s="243" t="str">
        <f>IF(ngay7!BE16&lt;&gt;"",ngay7!BE16,"")</f>
        <v>WNW</v>
      </c>
      <c r="L15" s="243" t="str">
        <f>IF(ngay8!BE16&lt;&gt;"",ngay8!BE16,"")</f>
        <v>SSE</v>
      </c>
      <c r="M15" s="243" t="str">
        <f>IF(ngay9!BE16&lt;&gt;"",ngay9!BE16,"")</f>
        <v>NNW</v>
      </c>
      <c r="N15" s="243" t="str">
        <f>IF(ngay10!BE16&lt;&gt;"",ngay10!BE16,"")</f>
        <v>WNW</v>
      </c>
      <c r="O15" s="243" t="str">
        <f>IF(ngay11!BE16&lt;&gt;"",ngay11!BE16,"")</f>
        <v>NNW</v>
      </c>
      <c r="P15" s="243" t="str">
        <f>IF(ngay12!BE16&lt;&gt;"",ngay12!BE16,"")</f>
        <v>SSE</v>
      </c>
      <c r="Q15" s="243" t="str">
        <f>IF(ngay13!BE16&lt;&gt;"",ngay13!BE16,"")</f>
        <v>WNW</v>
      </c>
      <c r="R15" s="243" t="str">
        <f>IF(ngay14!BE16&lt;&gt;"",ngay14!BE16,"")</f>
        <v>WNW</v>
      </c>
      <c r="S15" s="243" t="str">
        <f>IF(ngay15!BE16&lt;&gt;"",ngay15!BE16,"")</f>
        <v>N</v>
      </c>
      <c r="T15" s="243" t="str">
        <f>IF(ngay16!BE16&lt;&gt;"",ngay16!BE16,"")</f>
        <v>WNW</v>
      </c>
      <c r="U15" s="243" t="str">
        <f>IF(ngay17!BE16&lt;&gt;"",ngay17!BE16,"")</f>
        <v>NW</v>
      </c>
      <c r="V15" s="243" t="str">
        <f>IF(ngay18!BE16&lt;&gt;"",ngay18!BE16,"")</f>
        <v>WNW</v>
      </c>
      <c r="W15" s="243" t="str">
        <f>IF(ngay19!BE16&lt;&gt;"",ngay19!BE16,"")</f>
        <v>ENE</v>
      </c>
      <c r="X15" s="243" t="str">
        <f>IF(ngay20!BE16&lt;&gt;"",ngay20!BE16,"")</f>
        <v>ESE</v>
      </c>
      <c r="Y15" s="243" t="str">
        <f>IF(ngay21!BE16&lt;&gt;"",ngay21!BE16,"")</f>
        <v>NW</v>
      </c>
      <c r="Z15" s="243" t="str">
        <f>IF(ngay22!BE16&lt;&gt;"",ngay22!BE16,"")</f>
        <v>ENE</v>
      </c>
      <c r="AA15" s="243" t="str">
        <f>IF(ngay23!BE16&lt;&gt;"",ngay23!BE16,"")</f>
        <v>ESE</v>
      </c>
      <c r="AB15" s="243" t="str">
        <f>IF(ngay24!BE16&lt;&gt;"",ngay24!BE16,"")</f>
        <v>ESE</v>
      </c>
      <c r="AC15" s="243" t="str">
        <f>IF(ngay25!BE16&lt;&gt;"",ngay25!BE16,"")</f>
        <v>NW</v>
      </c>
      <c r="AD15" s="243" t="str">
        <f>IF(ngay26!BE16&lt;&gt;"",ngay26!BE16,"")</f>
        <v>E</v>
      </c>
      <c r="AE15" s="243" t="str">
        <f>IF(ngay27!BE16&lt;&gt;"",ngay27!BE16,"")</f>
        <v>NNW</v>
      </c>
      <c r="AF15" s="243" t="str">
        <f>IF(ngay28!BE16&lt;&gt;"",ngay28!BE16,"")</f>
        <v>NW</v>
      </c>
      <c r="AG15" s="243" t="str">
        <f>IF(ngay29!BE16&lt;&gt;"",ngay29!BE16,"")</f>
        <v>NW</v>
      </c>
      <c r="AH15" s="243" t="str">
        <f>IF(ngay30!BE16&lt;&gt;"",ngay30!BE16,"")</f>
        <v>WNW</v>
      </c>
      <c r="AI15" s="243" t="str">
        <f>IF(ngay31!BE16&lt;&gt;"",ngay31!BE16,"")</f>
        <v>WSW</v>
      </c>
      <c r="AJ15" s="128" t="str">
        <f t="shared" si="4"/>
        <v/>
      </c>
      <c r="AK15" s="127" t="str">
        <f t="shared" si="5"/>
        <v/>
      </c>
      <c r="AL15" s="128" t="str">
        <f>IF(COUNT(E15:AI15)=0,"",INDEX(E2:AI15,1,MATCH(MAX(E15:AI15),E15:AI15,0)))</f>
        <v/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 t="str">
        <f>IF(ngay1!BE17&lt;&gt;"",ngay1!BE17,"")</f>
        <v>SW</v>
      </c>
      <c r="F16" s="243" t="str">
        <f>IF(ngay2!BE17&lt;&gt;"",ngay2!BE17,"")</f>
        <v>SW</v>
      </c>
      <c r="G16" s="243" t="str">
        <f>IF(ngay3!BE17&lt;&gt;"",ngay3!BE17,"")</f>
        <v>SSW</v>
      </c>
      <c r="H16" s="243" t="str">
        <f>IF(ngay4!BE17&lt;&gt;"",ngay4!BE17,"")</f>
        <v>SW</v>
      </c>
      <c r="I16" s="243" t="str">
        <f>IF(ngay5!BE17&lt;&gt;"",ngay5!BE17,"")</f>
        <v>SW</v>
      </c>
      <c r="J16" s="243" t="str">
        <f>IF(ngay6!BE17&lt;&gt;"",ngay6!BE17,"")</f>
        <v>ESE</v>
      </c>
      <c r="K16" s="243" t="str">
        <f>IF(ngay7!BE17&lt;&gt;"",ngay7!BE17,"")</f>
        <v>SSE</v>
      </c>
      <c r="L16" s="243" t="str">
        <f>IF(ngay8!BE17&lt;&gt;"",ngay8!BE17,"")</f>
        <v>SE</v>
      </c>
      <c r="M16" s="243" t="str">
        <f>IF(ngay9!BE17&lt;&gt;"",ngay9!BE17,"")</f>
        <v>E</v>
      </c>
      <c r="N16" s="243" t="str">
        <f>IF(ngay10!BE17&lt;&gt;"",ngay10!BE17,"")</f>
        <v>ESE</v>
      </c>
      <c r="O16" s="243" t="str">
        <f>IF(ngay11!BE17&lt;&gt;"",ngay11!BE17,"")</f>
        <v>SE</v>
      </c>
      <c r="P16" s="243" t="str">
        <f>IF(ngay12!BE17&lt;&gt;"",ngay12!BE17,"")</f>
        <v>SE</v>
      </c>
      <c r="Q16" s="243" t="str">
        <f>IF(ngay13!BE17&lt;&gt;"",ngay13!BE17,"")</f>
        <v>SW</v>
      </c>
      <c r="R16" s="243" t="str">
        <f>IF(ngay14!BE17&lt;&gt;"",ngay14!BE17,"")</f>
        <v>E</v>
      </c>
      <c r="S16" s="243" t="str">
        <f>IF(ngay15!BE17&lt;&gt;"",ngay15!BE17,"")</f>
        <v>ESE</v>
      </c>
      <c r="T16" s="243" t="str">
        <f>IF(ngay16!BE17&lt;&gt;"",ngay16!BE17,"")</f>
        <v>N</v>
      </c>
      <c r="U16" s="243" t="str">
        <f>IF(ngay17!BE17&lt;&gt;"",ngay17!BE17,"")</f>
        <v>NNW</v>
      </c>
      <c r="V16" s="243" t="str">
        <f>IF(ngay18!BE17&lt;&gt;"",ngay18!BE17,"")</f>
        <v>SE</v>
      </c>
      <c r="W16" s="243" t="str">
        <f>IF(ngay19!BE17&lt;&gt;"",ngay19!BE17,"")</f>
        <v>NNE</v>
      </c>
      <c r="X16" s="243" t="str">
        <f>IF(ngay20!BE17&lt;&gt;"",ngay20!BE17,"")</f>
        <v>NNE</v>
      </c>
      <c r="Y16" s="243" t="str">
        <f>IF(ngay21!BE17&lt;&gt;"",ngay21!BE17,"")</f>
        <v>ENE</v>
      </c>
      <c r="Z16" s="243" t="str">
        <f>IF(ngay22!BE17&lt;&gt;"",ngay22!BE17,"")</f>
        <v>ESE</v>
      </c>
      <c r="AA16" s="243" t="str">
        <f>IF(ngay23!BE17&lt;&gt;"",ngay23!BE17,"")</f>
        <v>SSE</v>
      </c>
      <c r="AB16" s="243" t="str">
        <f>IF(ngay24!BE17&lt;&gt;"",ngay24!BE17,"")</f>
        <v>ENE</v>
      </c>
      <c r="AC16" s="243" t="str">
        <f>IF(ngay25!BE17&lt;&gt;"",ngay25!BE17,"")</f>
        <v>ESE</v>
      </c>
      <c r="AD16" s="243" t="str">
        <f>IF(ngay26!BE17&lt;&gt;"",ngay26!BE17,"")</f>
        <v>SSE</v>
      </c>
      <c r="AE16" s="243" t="str">
        <f>IF(ngay27!BE17&lt;&gt;"",ngay27!BE17,"")</f>
        <v>SSE</v>
      </c>
      <c r="AF16" s="243" t="str">
        <f>IF(ngay28!BE17&lt;&gt;"",ngay28!BE17,"")</f>
        <v>N</v>
      </c>
      <c r="AG16" s="243" t="str">
        <f>IF(ngay29!BE17&lt;&gt;"",ngay29!BE17,"")</f>
        <v>E</v>
      </c>
      <c r="AH16" s="243" t="str">
        <f>IF(ngay30!BE17&lt;&gt;"",ngay30!BE17,"")</f>
        <v>SW</v>
      </c>
      <c r="AI16" s="243" t="str">
        <f>IF(ngay31!BE17&lt;&gt;"",ngay31!BE17,"")</f>
        <v>SW</v>
      </c>
      <c r="AJ16" s="128" t="str">
        <f t="shared" si="4"/>
        <v/>
      </c>
      <c r="AK16" s="127" t="str">
        <f t="shared" si="5"/>
        <v/>
      </c>
      <c r="AL16" s="128" t="str">
        <f>IF(COUNT(E16:AI16)=0,"",INDEX(E2:AI16,1,MATCH(MAX(E16:AI16),E16:AI16,0)))</f>
        <v/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 t="str">
        <f>IF(ngay1!BE18&lt;&gt;"",ngay1!BE18,"")</f>
        <v>SW</v>
      </c>
      <c r="F17" s="243" t="str">
        <f>IF(ngay2!BE18&lt;&gt;"",ngay2!BE18,"")</f>
        <v>NW</v>
      </c>
      <c r="G17" s="243" t="str">
        <f>IF(ngay3!BE18&lt;&gt;"",ngay3!BE18,"")</f>
        <v>NW</v>
      </c>
      <c r="H17" s="243" t="str">
        <f>IF(ngay4!BE18&lt;&gt;"",ngay4!BE18,"")</f>
        <v>W</v>
      </c>
      <c r="I17" s="243" t="str">
        <f>IF(ngay5!BE18&lt;&gt;"",ngay5!BE18,"")</f>
        <v>SW</v>
      </c>
      <c r="J17" s="243" t="str">
        <f>IF(ngay6!BE18&lt;&gt;"",ngay6!BE18,"")</f>
        <v>S</v>
      </c>
      <c r="K17" s="243" t="str">
        <f>IF(ngay7!BE18&lt;&gt;"",ngay7!BE18,"")</f>
        <v>S</v>
      </c>
      <c r="L17" s="243" t="str">
        <f>IF(ngay8!BE18&lt;&gt;"",ngay8!BE18,"")</f>
        <v>NE</v>
      </c>
      <c r="M17" s="243" t="str">
        <f>IF(ngay9!BE18&lt;&gt;"",ngay9!BE18,"")</f>
        <v>E</v>
      </c>
      <c r="N17" s="243" t="str">
        <f>IF(ngay10!BE18&lt;&gt;"",ngay10!BE18,"")</f>
        <v>SW</v>
      </c>
      <c r="O17" s="243" t="str">
        <f>IF(ngay11!BE18&lt;&gt;"",ngay11!BE18,"")</f>
        <v>SW</v>
      </c>
      <c r="P17" s="243" t="str">
        <f>IF(ngay12!BE18&lt;&gt;"",ngay12!BE18,"")</f>
        <v>N</v>
      </c>
      <c r="Q17" s="243" t="str">
        <f>IF(ngay13!BE18&lt;&gt;"",ngay13!BE18,"")</f>
        <v>SE</v>
      </c>
      <c r="R17" s="243" t="str">
        <f>IF(ngay14!BE18&lt;&gt;"",ngay14!BE18,"")</f>
        <v>E</v>
      </c>
      <c r="S17" s="243" t="str">
        <f>IF(ngay15!BE18&lt;&gt;"",ngay15!BE18,"")</f>
        <v>W</v>
      </c>
      <c r="T17" s="243" t="str">
        <f>IF(ngay16!BE18&lt;&gt;"",ngay16!BE18,"")</f>
        <v>NW</v>
      </c>
      <c r="U17" s="243" t="str">
        <f>IF(ngay17!BE18&lt;&gt;"",ngay17!BE18,"")</f>
        <v>SW</v>
      </c>
      <c r="V17" s="243" t="str">
        <f>IF(ngay18!BE18&lt;&gt;"",ngay18!BE18,"")</f>
        <v>E</v>
      </c>
      <c r="W17" s="243" t="str">
        <f>IF(ngay19!BE18&lt;&gt;"",ngay19!BE18,"")</f>
        <v>NE</v>
      </c>
      <c r="X17" s="243" t="str">
        <f>IF(ngay20!BE18&lt;&gt;"",ngay20!BE18,"")</f>
        <v>S</v>
      </c>
      <c r="Y17" s="243" t="str">
        <f>IF(ngay21!BE18&lt;&gt;"",ngay21!BE18,"")</f>
        <v>NW</v>
      </c>
      <c r="Z17" s="243" t="str">
        <f>IF(ngay22!BE18&lt;&gt;"",ngay22!BE18,"")</f>
        <v>E</v>
      </c>
      <c r="AA17" s="243" t="str">
        <f>IF(ngay23!BE18&lt;&gt;"",ngay23!BE18,"")</f>
        <v>N</v>
      </c>
      <c r="AB17" s="243" t="str">
        <f>IF(ngay24!BE18&lt;&gt;"",ngay24!BE18,"")</f>
        <v>SW</v>
      </c>
      <c r="AC17" s="243" t="str">
        <f>IF(ngay25!BE18&lt;&gt;"",ngay25!BE18,"")</f>
        <v>S</v>
      </c>
      <c r="AD17" s="243" t="str">
        <f>IF(ngay26!BE18&lt;&gt;"",ngay26!BE18,"")</f>
        <v>NE</v>
      </c>
      <c r="AE17" s="243" t="str">
        <f>IF(ngay27!BE18&lt;&gt;"",ngay27!BE18,"")</f>
        <v>NW</v>
      </c>
      <c r="AF17" s="243" t="str">
        <f>IF(ngay28!BE18&lt;&gt;"",ngay28!BE18,"")</f>
        <v>N</v>
      </c>
      <c r="AG17" s="243" t="str">
        <f>IF(ngay29!BE18&lt;&gt;"",ngay29!BE18,"")</f>
        <v>N</v>
      </c>
      <c r="AH17" s="243" t="str">
        <f>IF(ngay30!BE18&lt;&gt;"",ngay30!BE18,"")</f>
        <v>W</v>
      </c>
      <c r="AI17" s="243" t="str">
        <f>IF(ngay31!BE18&lt;&gt;"",ngay31!BE18,"")</f>
        <v>NW</v>
      </c>
      <c r="AJ17" s="128" t="str">
        <f t="shared" si="4"/>
        <v/>
      </c>
      <c r="AK17" s="127" t="str">
        <f t="shared" si="5"/>
        <v/>
      </c>
      <c r="AL17" s="128" t="str">
        <f>IF(COUNT(E17:AI17)=0,"",INDEX(E2:AI17,1,MATCH(MAX(E17:AI17),E17:AI17,0)))</f>
        <v/>
      </c>
      <c r="AM17" s="127"/>
      <c r="AN17" s="129"/>
    </row>
    <row r="18" spans="1:40">
      <c r="A18" s="28">
        <v>16</v>
      </c>
      <c r="B18" s="509"/>
      <c r="C18" s="35" t="s">
        <v>156</v>
      </c>
      <c r="D18" s="445" t="s">
        <v>103</v>
      </c>
      <c r="E18" s="242" t="str">
        <f>IF(ngay1!BE19&lt;&gt;"",ngay1!BE19,"")</f>
        <v>SSE</v>
      </c>
      <c r="F18" s="243" t="str">
        <f>IF(ngay2!BE19&lt;&gt;"",ngay2!BE19,"")</f>
        <v>SSW</v>
      </c>
      <c r="G18" s="243" t="str">
        <f>IF(ngay3!BE19&lt;&gt;"",ngay3!BE19,"")</f>
        <v>S</v>
      </c>
      <c r="H18" s="243" t="str">
        <f>IF(ngay4!BE19&lt;&gt;"",ngay4!BE19,"")</f>
        <v>SSW</v>
      </c>
      <c r="I18" s="243" t="str">
        <f>IF(ngay5!BE19&lt;&gt;"",ngay5!BE19,"")</f>
        <v>SSE</v>
      </c>
      <c r="J18" s="243" t="str">
        <f>IF(ngay6!BE19&lt;&gt;"",ngay6!BE19,"")</f>
        <v>SSE</v>
      </c>
      <c r="K18" s="243" t="str">
        <f>IF(ngay7!BE19&lt;&gt;"",ngay7!BE19,"")</f>
        <v>SE</v>
      </c>
      <c r="L18" s="243" t="str">
        <f>IF(ngay8!BE19&lt;&gt;"",ngay8!BE19,"")</f>
        <v>SSE</v>
      </c>
      <c r="M18" s="243" t="str">
        <f>IF(ngay9!BE19&lt;&gt;"",ngay9!BE19,"")</f>
        <v>SSE</v>
      </c>
      <c r="N18" s="243" t="str">
        <f>IF(ngay10!BE19&lt;&gt;"",ngay10!BE19,"")</f>
        <v>NW</v>
      </c>
      <c r="O18" s="243" t="str">
        <f>IF(ngay11!BE19&lt;&gt;"",ngay11!BE19,"")</f>
        <v>SE</v>
      </c>
      <c r="P18" s="243" t="str">
        <f>IF(ngay12!BE19&lt;&gt;"",ngay12!BE19,"")</f>
        <v>SSE</v>
      </c>
      <c r="Q18" s="243" t="str">
        <f>IF(ngay13!BE19&lt;&gt;"",ngay13!BE19,"")</f>
        <v>SSE</v>
      </c>
      <c r="R18" s="243" t="str">
        <f>IF(ngay14!BE19&lt;&gt;"",ngay14!BE19,"")</f>
        <v>W</v>
      </c>
      <c r="S18" s="243" t="str">
        <f>IF(ngay15!BE19&lt;&gt;"",ngay15!BE19,"")</f>
        <v>WNW</v>
      </c>
      <c r="T18" s="243" t="str">
        <f>IF(ngay16!BE19&lt;&gt;"",ngay16!BE19,"")</f>
        <v>NNW</v>
      </c>
      <c r="U18" s="243" t="str">
        <f>IF(ngay17!BE19&lt;&gt;"",ngay17!BE19,"")</f>
        <v>SSW</v>
      </c>
      <c r="V18" s="243" t="str">
        <f>IF(ngay18!BE19&lt;&gt;"",ngay18!BE19,"")</f>
        <v>S</v>
      </c>
      <c r="W18" s="243" t="str">
        <f>IF(ngay19!BE19&lt;&gt;"",ngay19!BE19,"")</f>
        <v>NW</v>
      </c>
      <c r="X18" s="243" t="str">
        <f>IF(ngay20!BE19&lt;&gt;"",ngay20!BE19,"")</f>
        <v>N</v>
      </c>
      <c r="Y18" s="243" t="str">
        <f>IF(ngay21!BE19&lt;&gt;"",ngay21!BE19,"")</f>
        <v>NNE</v>
      </c>
      <c r="Z18" s="243" t="str">
        <f>IF(ngay22!BE19&lt;&gt;"",ngay22!BE19,"")</f>
        <v>NW</v>
      </c>
      <c r="AA18" s="243" t="str">
        <f>IF(ngay23!BE19&lt;&gt;"",ngay23!BE19,"")</f>
        <v>SE</v>
      </c>
      <c r="AB18" s="243" t="str">
        <f>IF(ngay24!BE19&lt;&gt;"",ngay24!BE19,"")</f>
        <v>SSE</v>
      </c>
      <c r="AC18" s="243" t="str">
        <f>IF(ngay25!BE19&lt;&gt;"",ngay25!BE19,"")</f>
        <v>SE</v>
      </c>
      <c r="AD18" s="243" t="str">
        <f>IF(ngay26!BE19&lt;&gt;"",ngay26!BE19,"")</f>
        <v>SSE</v>
      </c>
      <c r="AE18" s="243" t="str">
        <f>IF(ngay27!BE19&lt;&gt;"",ngay27!BE19,"")</f>
        <v>SE</v>
      </c>
      <c r="AF18" s="243" t="str">
        <f>IF(ngay28!BE19&lt;&gt;"",ngay28!BE19,"")</f>
        <v>N</v>
      </c>
      <c r="AG18" s="243" t="str">
        <f>IF(ngay29!BE19&lt;&gt;"",ngay29!BE19,"")</f>
        <v>SE</v>
      </c>
      <c r="AH18" s="243" t="str">
        <f>IF(ngay30!BE19&lt;&gt;"",ngay30!BE19,"")</f>
        <v>SSW</v>
      </c>
      <c r="AI18" s="243" t="str">
        <f>IF(ngay31!BE19&lt;&gt;"",ngay31!BE19,"")</f>
        <v>S</v>
      </c>
      <c r="AJ18" s="307" t="str">
        <f t="shared" si="4"/>
        <v/>
      </c>
      <c r="AK18" s="308" t="str">
        <f t="shared" si="5"/>
        <v/>
      </c>
      <c r="AL18" s="307" t="str">
        <f>IF(COUNT(E18:AI18)=0,"",INDEX(E2:AI18,1,MATCH(MAX(E18:AI18),E18:AI18,0)))</f>
        <v/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40" t="str">
        <f>IF(ngay1!BE20&lt;&gt;"",ngay1!BE20,"")</f>
        <v>W</v>
      </c>
      <c r="F19" s="241" t="str">
        <f>IF(ngay2!BE20&lt;&gt;"",ngay2!BE20,"")</f>
        <v>WSW</v>
      </c>
      <c r="G19" s="241" t="str">
        <f>IF(ngay3!BE20&lt;&gt;"",ngay3!BE20,"")</f>
        <v>WSW</v>
      </c>
      <c r="H19" s="241" t="str">
        <f>IF(ngay4!BE20&lt;&gt;"",ngay4!BE20,"")</f>
        <v>SW</v>
      </c>
      <c r="I19" s="241" t="str">
        <f>IF(ngay5!BE20&lt;&gt;"",ngay5!BE20,"")</f>
        <v>SW</v>
      </c>
      <c r="J19" s="241" t="str">
        <f>IF(ngay6!BE20&lt;&gt;"",ngay6!BE20,"")</f>
        <v>SW</v>
      </c>
      <c r="K19" s="241" t="str">
        <f>IF(ngay7!BE20&lt;&gt;"",ngay7!BE20,"")</f>
        <v>E</v>
      </c>
      <c r="L19" s="241" t="str">
        <f>IF(ngay8!BE20&lt;&gt;"",ngay8!BE20,"")</f>
        <v>ENE</v>
      </c>
      <c r="M19" s="241" t="str">
        <f>IF(ngay9!BE20&lt;&gt;"",ngay9!BE20,"")</f>
        <v>NE</v>
      </c>
      <c r="N19" s="241" t="str">
        <f>IF(ngay10!BE20&lt;&gt;"",ngay10!BE20,"")</f>
        <v>E</v>
      </c>
      <c r="O19" s="241" t="str">
        <f>IF(ngay11!BE20&lt;&gt;"",ngay11!BE20,"")</f>
        <v>SW</v>
      </c>
      <c r="P19" s="241" t="str">
        <f>IF(ngay12!BE20&lt;&gt;"",ngay12!BE20,"")</f>
        <v>SSW</v>
      </c>
      <c r="Q19" s="241" t="str">
        <f>IF(ngay13!BE20&lt;&gt;"",ngay13!BE20,"")</f>
        <v>SW</v>
      </c>
      <c r="R19" s="241" t="str">
        <f>IF(ngay14!BE20&lt;&gt;"",ngay14!BE20,"")</f>
        <v>NNW</v>
      </c>
      <c r="S19" s="241" t="str">
        <f>IF(ngay15!BE20&lt;&gt;"",ngay15!BE20,"")</f>
        <v>NNE</v>
      </c>
      <c r="T19" s="241" t="str">
        <f>IF(ngay16!BE20&lt;&gt;"",ngay16!BE20,"")</f>
        <v>W</v>
      </c>
      <c r="U19" s="241" t="str">
        <f>IF(ngay17!BE20&lt;&gt;"",ngay17!BE20,"")</f>
        <v>SW</v>
      </c>
      <c r="V19" s="241" t="str">
        <f>IF(ngay18!BE20&lt;&gt;"",ngay18!BE20,"")</f>
        <v>W</v>
      </c>
      <c r="W19" s="241" t="str">
        <f>IF(ngay19!BE20&lt;&gt;"",ngay19!BE20,"")</f>
        <v>ENE</v>
      </c>
      <c r="X19" s="241" t="str">
        <f>IF(ngay20!BE20&lt;&gt;"",ngay20!BE20,"")</f>
        <v>NNE</v>
      </c>
      <c r="Y19" s="241" t="str">
        <f>IF(ngay21!BE20&lt;&gt;"",ngay21!BE20,"")</f>
        <v>NE</v>
      </c>
      <c r="Z19" s="241" t="str">
        <f>IF(ngay22!BE20&lt;&gt;"",ngay22!BE20,"")</f>
        <v>S</v>
      </c>
      <c r="AA19" s="241" t="str">
        <f>IF(ngay23!BE20&lt;&gt;"",ngay23!BE20,"")</f>
        <v>ENE</v>
      </c>
      <c r="AB19" s="241" t="str">
        <f>IF(ngay24!BE20&lt;&gt;"",ngay24!BE20,"")</f>
        <v>E</v>
      </c>
      <c r="AC19" s="241" t="str">
        <f>IF(ngay25!BE20&lt;&gt;"",ngay25!BE20,"")</f>
        <v>ENE</v>
      </c>
      <c r="AD19" s="241" t="str">
        <f>IF(ngay26!BE20&lt;&gt;"",ngay26!BE20,"")</f>
        <v>ESE</v>
      </c>
      <c r="AE19" s="241" t="str">
        <f>IF(ngay27!BE20&lt;&gt;"",ngay27!BE20,"")</f>
        <v>SW</v>
      </c>
      <c r="AF19" s="241" t="str">
        <f>IF(ngay28!BE20&lt;&gt;"",ngay28!BE20,"")</f>
        <v>S</v>
      </c>
      <c r="AG19" s="241" t="str">
        <f>IF(ngay29!BE20&lt;&gt;"",ngay29!BE20,"")</f>
        <v>WNW</v>
      </c>
      <c r="AH19" s="241" t="str">
        <f>IF(ngay30!BE20&lt;&gt;"",ngay30!BE20,"")</f>
        <v>SSE</v>
      </c>
      <c r="AI19" s="241" t="str">
        <f>IF(ngay31!BE20&lt;&gt;"",ngay31!BE20,"")</f>
        <v>SSE</v>
      </c>
      <c r="AJ19" s="216" t="str">
        <f t="shared" si="4"/>
        <v/>
      </c>
      <c r="AK19" s="217" t="str">
        <f t="shared" si="5"/>
        <v/>
      </c>
      <c r="AL19" s="216" t="str">
        <f>IF(COUNT(E19:AI19)=0,"",INDEX(E2:AI19,1,MATCH(MAX(E19:AI19),E19:AI19,0)))</f>
        <v/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 t="str">
        <f>IF(ngay1!BE21&lt;&gt;"",ngay1!BE21,"")</f>
        <v>NW</v>
      </c>
      <c r="F20" s="243" t="str">
        <f>IF(ngay2!BE21&lt;&gt;"",ngay2!BE21,"")</f>
        <v>NNW</v>
      </c>
      <c r="G20" s="243" t="str">
        <f>IF(ngay3!BE21&lt;&gt;"",ngay3!BE21,"")</f>
        <v>NW</v>
      </c>
      <c r="H20" s="243" t="str">
        <f>IF(ngay4!BE21&lt;&gt;"",ngay4!BE21,"")</f>
        <v>SW</v>
      </c>
      <c r="I20" s="243" t="str">
        <f>IF(ngay5!BE21&lt;&gt;"",ngay5!BE21,"")</f>
        <v>SW</v>
      </c>
      <c r="J20" s="243" t="str">
        <f>IF(ngay6!BE21&lt;&gt;"",ngay6!BE21,"")</f>
        <v>SW</v>
      </c>
      <c r="K20" s="243" t="str">
        <f>IF(ngay7!BE21&lt;&gt;"",ngay7!BE21,"")</f>
        <v>SW</v>
      </c>
      <c r="L20" s="243" t="str">
        <f>IF(ngay8!BE21&lt;&gt;"",ngay8!BE21,"")</f>
        <v>NW</v>
      </c>
      <c r="M20" s="243" t="str">
        <f>IF(ngay9!BE21&lt;&gt;"",ngay9!BE21,"")</f>
        <v>SSW</v>
      </c>
      <c r="N20" s="243" t="str">
        <f>IF(ngay10!BE21&lt;&gt;"",ngay10!BE21,"")</f>
        <v>SW</v>
      </c>
      <c r="O20" s="243" t="str">
        <f>IF(ngay11!BE21&lt;&gt;"",ngay11!BE21,"")</f>
        <v>WSW</v>
      </c>
      <c r="P20" s="243" t="str">
        <f>IF(ngay12!BE21&lt;&gt;"",ngay12!BE21,"")</f>
        <v>NNW</v>
      </c>
      <c r="Q20" s="243" t="str">
        <f>IF(ngay13!BE21&lt;&gt;"",ngay13!BE21,"")</f>
        <v>SW</v>
      </c>
      <c r="R20" s="243" t="str">
        <f>IF(ngay14!BE21&lt;&gt;"",ngay14!BE21,"")</f>
        <v>SW</v>
      </c>
      <c r="S20" s="243" t="str">
        <f>IF(ngay15!BE21&lt;&gt;"",ngay15!BE21,"")</f>
        <v>NW</v>
      </c>
      <c r="T20" s="243" t="str">
        <f>IF(ngay16!BE21&lt;&gt;"",ngay16!BE21,"")</f>
        <v>NE</v>
      </c>
      <c r="U20" s="243" t="str">
        <f>IF(ngay17!BE21&lt;&gt;"",ngay17!BE21,"")</f>
        <v>NE</v>
      </c>
      <c r="V20" s="243" t="str">
        <f>IF(ngay18!BE21&lt;&gt;"",ngay18!BE21,"")</f>
        <v>NW</v>
      </c>
      <c r="W20" s="243" t="str">
        <f>IF(ngay19!BE21&lt;&gt;"",ngay19!BE21,"")</f>
        <v>NW</v>
      </c>
      <c r="X20" s="243" t="str">
        <f>IF(ngay20!BE21&lt;&gt;"",ngay20!BE21,"")</f>
        <v>NNE</v>
      </c>
      <c r="Y20" s="243" t="str">
        <f>IF(ngay21!BE21&lt;&gt;"",ngay21!BE21,"")</f>
        <v>NW</v>
      </c>
      <c r="Z20" s="243" t="str">
        <f>IF(ngay22!BE21&lt;&gt;"",ngay22!BE21,"")</f>
        <v>NW</v>
      </c>
      <c r="AA20" s="243" t="str">
        <f>IF(ngay23!BE21&lt;&gt;"",ngay23!BE21,"")</f>
        <v>SW</v>
      </c>
      <c r="AB20" s="243" t="str">
        <f>IF(ngay24!BE21&lt;&gt;"",ngay24!BE21,"")</f>
        <v>NW</v>
      </c>
      <c r="AC20" s="243" t="str">
        <f>IF(ngay25!BE21&lt;&gt;"",ngay25!BE21,"")</f>
        <v>NW</v>
      </c>
      <c r="AD20" s="243" t="str">
        <f>IF(ngay26!BE21&lt;&gt;"",ngay26!BE21,"")</f>
        <v>SW</v>
      </c>
      <c r="AE20" s="243" t="str">
        <f>IF(ngay27!BE21&lt;&gt;"",ngay27!BE21,"")</f>
        <v>SSW</v>
      </c>
      <c r="AF20" s="243" t="str">
        <f>IF(ngay28!BE21&lt;&gt;"",ngay28!BE21,"")</f>
        <v>NE</v>
      </c>
      <c r="AG20" s="243" t="str">
        <f>IF(ngay29!BE21&lt;&gt;"",ngay29!BE21,"")</f>
        <v>NNE</v>
      </c>
      <c r="AH20" s="243" t="str">
        <f>IF(ngay30!BE21&lt;&gt;"",ngay30!BE21,"")</f>
        <v>SW</v>
      </c>
      <c r="AI20" s="243" t="str">
        <f>IF(ngay31!BE21&lt;&gt;"",ngay31!BE21,"")</f>
        <v>NW</v>
      </c>
      <c r="AJ20" s="128" t="str">
        <f t="shared" si="4"/>
        <v/>
      </c>
      <c r="AK20" s="127" t="str">
        <f t="shared" si="5"/>
        <v/>
      </c>
      <c r="AL20" s="128" t="str">
        <f>IF(COUNT(E20:AI20)=0,"",INDEX(E2:AI20,1,MATCH(MAX(E20:AI20),E20:AI20,0)))</f>
        <v/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 t="str">
        <f>IF(ngay1!BE22&lt;&gt;"",ngay1!BE22,"")</f>
        <v>SSW</v>
      </c>
      <c r="F21" s="243" t="str">
        <f>IF(ngay2!BE22&lt;&gt;"",ngay2!BE22,"")</f>
        <v>WSW</v>
      </c>
      <c r="G21" s="243" t="str">
        <f>IF(ngay3!BE22&lt;&gt;"",ngay3!BE22,"")</f>
        <v>S</v>
      </c>
      <c r="H21" s="243" t="str">
        <f>IF(ngay4!BE22&lt;&gt;"",ngay4!BE22,"")</f>
        <v>S</v>
      </c>
      <c r="I21" s="243" t="str">
        <f>IF(ngay5!BE22&lt;&gt;"",ngay5!BE22,"")</f>
        <v>SSW</v>
      </c>
      <c r="J21" s="243" t="str">
        <f>IF(ngay6!BE22&lt;&gt;"",ngay6!BE22,"")</f>
        <v>ESE</v>
      </c>
      <c r="K21" s="243" t="str">
        <f>IF(ngay7!BE22&lt;&gt;"",ngay7!BE22,"")</f>
        <v>ENE</v>
      </c>
      <c r="L21" s="243" t="str">
        <f>IF(ngay8!BE22&lt;&gt;"",ngay8!BE22,"")</f>
        <v>ENE</v>
      </c>
      <c r="M21" s="243" t="str">
        <f>IF(ngay9!BE22&lt;&gt;"",ngay9!BE22,"")</f>
        <v>ENE</v>
      </c>
      <c r="N21" s="243" t="str">
        <f>IF(ngay10!BE22&lt;&gt;"",ngay10!BE22,"")</f>
        <v>ENE</v>
      </c>
      <c r="O21" s="243" t="str">
        <f>IF(ngay11!BE22&lt;&gt;"",ngay11!BE22,"")</f>
        <v>ESE</v>
      </c>
      <c r="P21" s="243" t="str">
        <f>IF(ngay12!BE22&lt;&gt;"",ngay12!BE22,"")</f>
        <v>SSE</v>
      </c>
      <c r="Q21" s="243" t="str">
        <f>IF(ngay13!BE22&lt;&gt;"",ngay13!BE22,"")</f>
        <v>E</v>
      </c>
      <c r="R21" s="243" t="str">
        <f>IF(ngay14!BE22&lt;&gt;"",ngay14!BE22,"")</f>
        <v>W</v>
      </c>
      <c r="S21" s="243" t="str">
        <f>IF(ngay15!BE22&lt;&gt;"",ngay15!BE22,"")</f>
        <v>ENE</v>
      </c>
      <c r="T21" s="243" t="str">
        <f>IF(ngay16!BE22&lt;&gt;"",ngay16!BE22,"")</f>
        <v>WNW</v>
      </c>
      <c r="U21" s="243" t="str">
        <f>IF(ngay17!BE22&lt;&gt;"",ngay17!BE22,"")</f>
        <v>SSW</v>
      </c>
      <c r="V21" s="243" t="str">
        <f>IF(ngay18!BE22&lt;&gt;"",ngay18!BE22,"")</f>
        <v>SE</v>
      </c>
      <c r="W21" s="243" t="str">
        <f>IF(ngay19!BE22&lt;&gt;"",ngay19!BE22,"")</f>
        <v>NNE</v>
      </c>
      <c r="X21" s="243" t="str">
        <f>IF(ngay20!BE22&lt;&gt;"",ngay20!BE22,"")</f>
        <v>N</v>
      </c>
      <c r="Y21" s="243" t="str">
        <f>IF(ngay21!BE22&lt;&gt;"",ngay21!BE22,"")</f>
        <v>NW</v>
      </c>
      <c r="Z21" s="243" t="str">
        <f>IF(ngay22!BE22&lt;&gt;"",ngay22!BE22,"")</f>
        <v>E</v>
      </c>
      <c r="AA21" s="243" t="str">
        <f>IF(ngay23!BE22&lt;&gt;"",ngay23!BE22,"")</f>
        <v>NNE</v>
      </c>
      <c r="AB21" s="243" t="str">
        <f>IF(ngay24!BE22&lt;&gt;"",ngay24!BE22,"")</f>
        <v>ENE</v>
      </c>
      <c r="AC21" s="243" t="str">
        <f>IF(ngay25!BE22&lt;&gt;"",ngay25!BE22,"")</f>
        <v>ESE</v>
      </c>
      <c r="AD21" s="243" t="str">
        <f>IF(ngay26!BE22&lt;&gt;"",ngay26!BE22,"")</f>
        <v>SE</v>
      </c>
      <c r="AE21" s="243" t="str">
        <f>IF(ngay27!BE22&lt;&gt;"",ngay27!BE22,"")</f>
        <v>SW</v>
      </c>
      <c r="AF21" s="243" t="str">
        <f>IF(ngay28!BE22&lt;&gt;"",ngay28!BE22,"")</f>
        <v>W</v>
      </c>
      <c r="AG21" s="243" t="str">
        <f>IF(ngay29!BE22&lt;&gt;"",ngay29!BE22,"")</f>
        <v>WNW</v>
      </c>
      <c r="AH21" s="243" t="str">
        <f>IF(ngay30!BE22&lt;&gt;"",ngay30!BE22,"")</f>
        <v>W</v>
      </c>
      <c r="AI21" s="243" t="str">
        <f>IF(ngay31!BE22&lt;&gt;"",ngay31!BE22,"")</f>
        <v>SSW</v>
      </c>
      <c r="AJ21" s="128" t="str">
        <f t="shared" si="4"/>
        <v/>
      </c>
      <c r="AK21" s="127" t="str">
        <f t="shared" si="5"/>
        <v/>
      </c>
      <c r="AL21" s="128" t="str">
        <f>IF(COUNT(E21:AI21)=0,"",INDEX(E2:AI21,1,MATCH(MAX(E21:AI21),E21:AI21,0)))</f>
        <v/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 t="str">
        <f>IF(ngay1!BE23&lt;&gt;"",ngay1!BE23,"")</f>
        <v>SSW</v>
      </c>
      <c r="F22" s="243" t="str">
        <f>IF(ngay2!BE23&lt;&gt;"",ngay2!BE23,"")</f>
        <v>S</v>
      </c>
      <c r="G22" s="243" t="str">
        <f>IF(ngay3!BE23&lt;&gt;"",ngay3!BE23,"")</f>
        <v>SE</v>
      </c>
      <c r="H22" s="243" t="str">
        <f>IF(ngay4!BE23&lt;&gt;"",ngay4!BE23,"")</f>
        <v>S</v>
      </c>
      <c r="I22" s="243" t="str">
        <f>IF(ngay5!BE23&lt;&gt;"",ngay5!BE23,"")</f>
        <v>NW</v>
      </c>
      <c r="J22" s="243" t="str">
        <f>IF(ngay6!BE23&lt;&gt;"",ngay6!BE23,"")</f>
        <v>N</v>
      </c>
      <c r="K22" s="243" t="str">
        <f>IF(ngay7!BE23&lt;&gt;"",ngay7!BE23,"")</f>
        <v>W</v>
      </c>
      <c r="L22" s="243" t="str">
        <f>IF(ngay8!BE23&lt;&gt;"",ngay8!BE23,"")</f>
        <v>NNE</v>
      </c>
      <c r="M22" s="243" t="str">
        <f>IF(ngay9!BE23&lt;&gt;"",ngay9!BE23,"")</f>
        <v>S</v>
      </c>
      <c r="N22" s="243" t="str">
        <f>IF(ngay10!BE23&lt;&gt;"",ngay10!BE23,"")</f>
        <v>S</v>
      </c>
      <c r="O22" s="243" t="str">
        <f>IF(ngay11!BE23&lt;&gt;"",ngay11!BE23,"")</f>
        <v>E</v>
      </c>
      <c r="P22" s="243" t="str">
        <f>IF(ngay12!BE23&lt;&gt;"",ngay12!BE23,"")</f>
        <v>NW</v>
      </c>
      <c r="Q22" s="243" t="str">
        <f>IF(ngay13!BE23&lt;&gt;"",ngay13!BE23,"")</f>
        <v>E</v>
      </c>
      <c r="R22" s="243" t="str">
        <f>IF(ngay14!BE23&lt;&gt;"",ngay14!BE23,"")</f>
        <v>SSW</v>
      </c>
      <c r="S22" s="243" t="str">
        <f>IF(ngay15!BE23&lt;&gt;"",ngay15!BE23,"")</f>
        <v>SSW</v>
      </c>
      <c r="T22" s="243" t="str">
        <f>IF(ngay16!BE23&lt;&gt;"",ngay16!BE23,"")</f>
        <v>NW</v>
      </c>
      <c r="U22" s="243" t="str">
        <f>IF(ngay17!BE23&lt;&gt;"",ngay17!BE23,"")</f>
        <v>NE</v>
      </c>
      <c r="V22" s="243" t="str">
        <f>IF(ngay18!BE23&lt;&gt;"",ngay18!BE23,"")</f>
        <v>S</v>
      </c>
      <c r="W22" s="243" t="str">
        <f>IF(ngay19!BE23&lt;&gt;"",ngay19!BE23,"")</f>
        <v>WSW</v>
      </c>
      <c r="X22" s="243" t="str">
        <f>IF(ngay20!BE23&lt;&gt;"",ngay20!BE23,"")</f>
        <v>NNE</v>
      </c>
      <c r="Y22" s="243" t="str">
        <f>IF(ngay21!BE23&lt;&gt;"",ngay21!BE23,"")</f>
        <v>NE</v>
      </c>
      <c r="Z22" s="243" t="str">
        <f>IF(ngay22!BE23&lt;&gt;"",ngay22!BE23,"")</f>
        <v>NE</v>
      </c>
      <c r="AA22" s="243" t="str">
        <f>IF(ngay23!BE23&lt;&gt;"",ngay23!BE23,"")</f>
        <v>NNE</v>
      </c>
      <c r="AB22" s="243" t="str">
        <f>IF(ngay24!BE23&lt;&gt;"",ngay24!BE23,"")</f>
        <v>E</v>
      </c>
      <c r="AC22" s="243" t="str">
        <f>IF(ngay25!BE23&lt;&gt;"",ngay25!BE23,"")</f>
        <v>NW</v>
      </c>
      <c r="AD22" s="243" t="str">
        <f>IF(ngay26!BE23&lt;&gt;"",ngay26!BE23,"")</f>
        <v>S</v>
      </c>
      <c r="AE22" s="243" t="str">
        <f>IF(ngay27!BE23&lt;&gt;"",ngay27!BE23,"")</f>
        <v>N</v>
      </c>
      <c r="AF22" s="243" t="str">
        <f>IF(ngay28!BE23&lt;&gt;"",ngay28!BE23,"")</f>
        <v>WSW</v>
      </c>
      <c r="AG22" s="243" t="str">
        <f>IF(ngay29!BE23&lt;&gt;"",ngay29!BE23,"")</f>
        <v>SW</v>
      </c>
      <c r="AH22" s="243" t="str">
        <f>IF(ngay30!BE23&lt;&gt;"",ngay30!BE23,"")</f>
        <v>SW</v>
      </c>
      <c r="AI22" s="243" t="str">
        <f>IF(ngay31!BE23&lt;&gt;"",ngay31!BE23,"")</f>
        <v>E</v>
      </c>
      <c r="AJ22" s="128" t="str">
        <f t="shared" si="4"/>
        <v/>
      </c>
      <c r="AK22" s="127" t="str">
        <f t="shared" si="5"/>
        <v/>
      </c>
      <c r="AL22" s="128" t="str">
        <f>IF(COUNT(E22:AI22)=0,"",INDEX(E2:AI22,1,MATCH(MAX(E22:AI22),E22:AI22,0)))</f>
        <v/>
      </c>
      <c r="AM22" s="127"/>
      <c r="AN22" s="129"/>
    </row>
    <row r="23" spans="1:40">
      <c r="A23" s="39">
        <v>21</v>
      </c>
      <c r="B23" s="509"/>
      <c r="C23" s="30" t="s">
        <v>191</v>
      </c>
      <c r="D23" s="42" t="s">
        <v>203</v>
      </c>
      <c r="E23" s="242" t="str">
        <f>IF(ngay1!BE24&lt;&gt;"",ngay1!BE24,"")</f>
        <v>SSW</v>
      </c>
      <c r="F23" s="243" t="str">
        <f>IF(ngay2!BE24&lt;&gt;"",ngay2!BE24,"")</f>
        <v>WSW</v>
      </c>
      <c r="G23" s="243" t="str">
        <f>IF(ngay3!BE24&lt;&gt;"",ngay3!BE24,"")</f>
        <v>SW</v>
      </c>
      <c r="H23" s="243" t="str">
        <f>IF(ngay4!BE24&lt;&gt;"",ngay4!BE24,"")</f>
        <v>SW</v>
      </c>
      <c r="I23" s="243" t="str">
        <f>IF(ngay5!BE24&lt;&gt;"",ngay5!BE24,"")</f>
        <v>SW</v>
      </c>
      <c r="J23" s="243" t="str">
        <f>IF(ngay6!BE24&lt;&gt;"",ngay6!BE24,"")</f>
        <v>SW</v>
      </c>
      <c r="K23" s="243" t="str">
        <f>IF(ngay7!BE24&lt;&gt;"",ngay7!BE24,"")</f>
        <v>SW</v>
      </c>
      <c r="L23" s="243" t="str">
        <f>IF(ngay8!BE24&lt;&gt;"",ngay8!BE24,"")</f>
        <v>S</v>
      </c>
      <c r="M23" s="243" t="str">
        <f>IF(ngay9!BE24&lt;&gt;"",ngay9!BE24,"")</f>
        <v>S</v>
      </c>
      <c r="N23" s="243" t="str">
        <f>IF(ngay10!BE24&lt;&gt;"",ngay10!BE24,"")</f>
        <v>SSE</v>
      </c>
      <c r="O23" s="243" t="str">
        <f>IF(ngay11!BE24&lt;&gt;"",ngay11!BE24,"")</f>
        <v>SSE</v>
      </c>
      <c r="P23" s="243" t="str">
        <f>IF(ngay12!BE24&lt;&gt;"",ngay12!BE24,"")</f>
        <v>SSE</v>
      </c>
      <c r="Q23" s="243" t="str">
        <f>IF(ngay13!BE24&lt;&gt;"",ngay13!BE24,"")</f>
        <v>S</v>
      </c>
      <c r="R23" s="243" t="str">
        <f>IF(ngay14!BE24&lt;&gt;"",ngay14!BE24,"")</f>
        <v>SW</v>
      </c>
      <c r="S23" s="243" t="str">
        <f>IF(ngay15!BE24&lt;&gt;"",ngay15!BE24,"")</f>
        <v>NNE</v>
      </c>
      <c r="T23" s="243" t="str">
        <f>IF(ngay16!BE24&lt;&gt;"",ngay16!BE24,"")</f>
        <v>SSW</v>
      </c>
      <c r="U23" s="243" t="str">
        <f>IF(ngay17!BE24&lt;&gt;"",ngay17!BE24,"")</f>
        <v>WNW</v>
      </c>
      <c r="V23" s="243" t="str">
        <f>IF(ngay18!BE24&lt;&gt;"",ngay18!BE24,"")</f>
        <v>WNW</v>
      </c>
      <c r="W23" s="243" t="str">
        <f>IF(ngay19!BE24&lt;&gt;"",ngay19!BE24,"")</f>
        <v>S</v>
      </c>
      <c r="X23" s="243" t="str">
        <f>IF(ngay20!BE24&lt;&gt;"",ngay20!BE24,"")</f>
        <v>NNE</v>
      </c>
      <c r="Y23" s="243" t="str">
        <f>IF(ngay21!BE24&lt;&gt;"",ngay21!BE24,"")</f>
        <v>NE</v>
      </c>
      <c r="Z23" s="243" t="str">
        <f>IF(ngay22!BE24&lt;&gt;"",ngay22!BE24,"")</f>
        <v>S</v>
      </c>
      <c r="AA23" s="243" t="str">
        <f>IF(ngay23!BE24&lt;&gt;"",ngay23!BE24,"")</f>
        <v>E</v>
      </c>
      <c r="AB23" s="243" t="str">
        <f>IF(ngay24!BE24&lt;&gt;"",ngay24!BE24,"")</f>
        <v>NE</v>
      </c>
      <c r="AC23" s="243" t="str">
        <f>IF(ngay25!BE24&lt;&gt;"",ngay25!BE24,"")</f>
        <v>SSE</v>
      </c>
      <c r="AD23" s="243" t="str">
        <f>IF(ngay26!BE24&lt;&gt;"",ngay26!BE24,"")</f>
        <v>NE</v>
      </c>
      <c r="AE23" s="243" t="str">
        <f>IF(ngay27!BE24&lt;&gt;"",ngay27!BE24,"")</f>
        <v>SW</v>
      </c>
      <c r="AF23" s="243" t="str">
        <f>IF(ngay28!BE24&lt;&gt;"",ngay28!BE24,"")</f>
        <v>SSW</v>
      </c>
      <c r="AG23" s="243" t="str">
        <f>IF(ngay29!BE24&lt;&gt;"",ngay29!BE24,"")</f>
        <v>WSW</v>
      </c>
      <c r="AH23" s="243" t="str">
        <f>IF(ngay30!BE24&lt;&gt;"",ngay30!BE24,"")</f>
        <v>SW</v>
      </c>
      <c r="AI23" s="243" t="str">
        <f>IF(ngay31!BE24&lt;&gt;"",ngay31!BE24,"")</f>
        <v>SW</v>
      </c>
      <c r="AJ23" s="128" t="str">
        <f t="shared" si="4"/>
        <v/>
      </c>
      <c r="AK23" s="127" t="str">
        <f t="shared" si="5"/>
        <v/>
      </c>
      <c r="AL23" s="128" t="str">
        <f>IF(COUNT(E23:AI23)=0,"",INDEX(E2:AI23,1,MATCH(MAX(E23:AI23),E23:AI23,0)))</f>
        <v/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 t="str">
        <f>IF(ngay1!BE25&lt;&gt;"",ngay1!BE25,"")</f>
        <v>SSW</v>
      </c>
      <c r="F24" s="239" t="str">
        <f>IF(ngay2!BE25&lt;&gt;"",ngay2!BE25,"")</f>
        <v>SSW</v>
      </c>
      <c r="G24" s="239" t="str">
        <f>IF(ngay3!BE25&lt;&gt;"",ngay3!BE25,"")</f>
        <v>SSW</v>
      </c>
      <c r="H24" s="239" t="str">
        <f>IF(ngay4!BE25&lt;&gt;"",ngay4!BE25,"")</f>
        <v>SSW</v>
      </c>
      <c r="I24" s="239" t="str">
        <f>IF(ngay5!BE25&lt;&gt;"",ngay5!BE25,"")</f>
        <v>SSW</v>
      </c>
      <c r="J24" s="239" t="str">
        <f>IF(ngay6!BE25&lt;&gt;"",ngay6!BE25,"")</f>
        <v>ESE</v>
      </c>
      <c r="K24" s="239" t="str">
        <f>IF(ngay7!BE25&lt;&gt;"",ngay7!BE25,"")</f>
        <v>E</v>
      </c>
      <c r="L24" s="239" t="str">
        <f>IF(ngay8!BE25&lt;&gt;"",ngay8!BE25,"")</f>
        <v>ESE</v>
      </c>
      <c r="M24" s="239" t="str">
        <f>IF(ngay9!BE25&lt;&gt;"",ngay9!BE25,"")</f>
        <v>ESE</v>
      </c>
      <c r="N24" s="239" t="str">
        <f>IF(ngay10!BE25&lt;&gt;"",ngay10!BE25,"")</f>
        <v>NE</v>
      </c>
      <c r="O24" s="239" t="str">
        <f>IF(ngay11!BE25&lt;&gt;"",ngay11!BE25,"")</f>
        <v>ESE</v>
      </c>
      <c r="P24" s="239" t="str">
        <f>IF(ngay12!BE25&lt;&gt;"",ngay12!BE25,"")</f>
        <v>WSW</v>
      </c>
      <c r="Q24" s="239" t="str">
        <f>IF(ngay13!BE25&lt;&gt;"",ngay13!BE25,"")</f>
        <v>WSW</v>
      </c>
      <c r="R24" s="239" t="str">
        <f>IF(ngay14!BE25&lt;&gt;"",ngay14!BE25,"")</f>
        <v>NE</v>
      </c>
      <c r="S24" s="239" t="str">
        <f>IF(ngay15!BE25&lt;&gt;"",ngay15!BE25,"")</f>
        <v>NE</v>
      </c>
      <c r="T24" s="239" t="str">
        <f>IF(ngay16!BE25&lt;&gt;"",ngay16!BE25,"")</f>
        <v>WNW</v>
      </c>
      <c r="U24" s="239" t="str">
        <f>IF(ngay17!BE25&lt;&gt;"",ngay17!BE25,"")</f>
        <v>SSW</v>
      </c>
      <c r="V24" s="239" t="str">
        <f>IF(ngay18!BE25&lt;&gt;"",ngay18!BE25,"")</f>
        <v>SSW</v>
      </c>
      <c r="W24" s="239" t="str">
        <f>IF(ngay19!BE25&lt;&gt;"",ngay19!BE25,"")</f>
        <v>SSW</v>
      </c>
      <c r="X24" s="239" t="str">
        <f>IF(ngay20!BE25&lt;&gt;"",ngay20!BE25,"")</f>
        <v>NE</v>
      </c>
      <c r="Y24" s="239" t="str">
        <f>IF(ngay21!BE25&lt;&gt;"",ngay21!BE25,"")</f>
        <v>NE</v>
      </c>
      <c r="Z24" s="239" t="str">
        <f>IF(ngay22!BE25&lt;&gt;"",ngay22!BE25,"")</f>
        <v>E</v>
      </c>
      <c r="AA24" s="239" t="str">
        <f>IF(ngay23!BE25&lt;&gt;"",ngay23!BE25,"")</f>
        <v>NE</v>
      </c>
      <c r="AB24" s="239" t="str">
        <f>IF(ngay24!BE25&lt;&gt;"",ngay24!BE25,"")</f>
        <v>NE</v>
      </c>
      <c r="AC24" s="239" t="str">
        <f>IF(ngay25!BE25&lt;&gt;"",ngay25!BE25,"")</f>
        <v>SE</v>
      </c>
      <c r="AD24" s="239" t="str">
        <f>IF(ngay26!BE25&lt;&gt;"",ngay26!BE25,"")</f>
        <v>SSW</v>
      </c>
      <c r="AE24" s="239" t="str">
        <f>IF(ngay27!BE25&lt;&gt;"",ngay27!BE25,"")</f>
        <v>SW</v>
      </c>
      <c r="AF24" s="239" t="str">
        <f>IF(ngay28!BE25&lt;&gt;"",ngay28!BE25,"")</f>
        <v>WSW</v>
      </c>
      <c r="AG24" s="239" t="str">
        <f>IF(ngay29!BE25&lt;&gt;"",ngay29!BE25,"")</f>
        <v>SW</v>
      </c>
      <c r="AH24" s="239" t="str">
        <f>IF(ngay30!BE25&lt;&gt;"",ngay30!BE25,"")</f>
        <v>SW</v>
      </c>
      <c r="AI24" s="239" t="str">
        <f>IF(ngay31!BE25&lt;&gt;"",ngay31!BE25,"")</f>
        <v>WSW</v>
      </c>
      <c r="AJ24" s="218" t="str">
        <f t="shared" si="4"/>
        <v/>
      </c>
      <c r="AK24" s="219" t="str">
        <f t="shared" si="5"/>
        <v/>
      </c>
      <c r="AL24" s="218" t="str">
        <f>IF(COUNT(E24:AI24)=0,"",INDEX(E2:AI24,1,MATCH(MAX(E24:AI24),E24:AI24,0)))</f>
        <v/>
      </c>
      <c r="AM24" s="219"/>
      <c r="AN24" s="220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A1:AI1"/>
    <mergeCell ref="B3:B10"/>
    <mergeCell ref="B11:B19"/>
    <mergeCell ref="B20:B2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N79"/>
  <sheetViews>
    <sheetView showGridLines="0"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C18" sqref="C18:D18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265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197</v>
      </c>
      <c r="AK2" s="122" t="s">
        <v>196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IF(ngay1!BF4&lt;&gt;"",ngay1!BF4,"")</f>
        <v>2</v>
      </c>
      <c r="F3" s="245">
        <f>IF(ngay2!BF4&lt;&gt;"",ngay2!BF4,"")</f>
        <v>2</v>
      </c>
      <c r="G3" s="245">
        <f>IF(ngay3!BF4&lt;&gt;"",ngay3!BF4,"")</f>
        <v>1</v>
      </c>
      <c r="H3" s="245">
        <f>IF(ngay4!BF4&lt;&gt;"",ngay4!BF4,"")</f>
        <v>0</v>
      </c>
      <c r="I3" s="245">
        <f>IF(ngay5!BF4&lt;&gt;"",ngay5!BF4,"")</f>
        <v>1</v>
      </c>
      <c r="J3" s="245">
        <f>IF(ngay1!BF4&lt;&gt;"",ngay1!BF4,"")</f>
        <v>2</v>
      </c>
      <c r="K3" s="245">
        <f>IF(ngay7!BF4&lt;&gt;"",ngay7!BF4,"")</f>
        <v>2</v>
      </c>
      <c r="L3" s="245">
        <f>IF(ngay8!BF4&lt;&gt;"",ngay8!BF4,"")</f>
        <v>3</v>
      </c>
      <c r="M3" s="245">
        <f>IF(ngay9!BF4&lt;&gt;"",ngay9!BF4,"")</f>
        <v>6</v>
      </c>
      <c r="N3" s="245">
        <f>IF(ngay10!BF4&lt;&gt;"",ngay10!BF4,"")</f>
        <v>3</v>
      </c>
      <c r="O3" s="245">
        <f>IF(ngay11!BF4&lt;&gt;"",ngay11!BF4,"")</f>
        <v>3</v>
      </c>
      <c r="P3" s="245">
        <f>IF(ngay12!BF4&lt;&gt;"",ngay12!BF4,"")</f>
        <v>2</v>
      </c>
      <c r="Q3" s="245">
        <f>IF(ngay13!BF4&lt;&gt;"",ngay13!BF4,"")</f>
        <v>2</v>
      </c>
      <c r="R3" s="245">
        <f>IF(ngay14!BF4&lt;&gt;"",ngay14!BF4,"")</f>
        <v>0</v>
      </c>
      <c r="S3" s="245">
        <f>IF(ngay15!BF4&lt;&gt;"",ngay15!BF4,"")</f>
        <v>0</v>
      </c>
      <c r="T3" s="245">
        <f>IF(ngay16!BF4&lt;&gt;"",ngay16!BF4,"")</f>
        <v>0</v>
      </c>
      <c r="U3" s="245">
        <f>IF(ngay17!BF4&lt;&gt;"",ngay17!BF4,"")</f>
        <v>2</v>
      </c>
      <c r="V3" s="245">
        <f>IF(ngay18!BF4&lt;&gt;"",ngay18!BF4,"")</f>
        <v>2</v>
      </c>
      <c r="W3" s="245">
        <f>IF(ngay19!BF4&lt;&gt;"",ngay19!BF4,"")</f>
        <v>0</v>
      </c>
      <c r="X3" s="245">
        <f>IF(ngay20!BF4&lt;&gt;"",ngay20!BF4,"")</f>
        <v>0</v>
      </c>
      <c r="Y3" s="245">
        <f>IF(ngay21!BF4&lt;&gt;"",ngay21!BF4,"")</f>
        <v>0</v>
      </c>
      <c r="Z3" s="245">
        <f>IF(ngay22!BF4&lt;&gt;"",ngay22!BF4,"")</f>
        <v>0</v>
      </c>
      <c r="AA3" s="245">
        <f>IF(ngay23!BF4&lt;&gt;"",ngay23!BF4,"")</f>
        <v>2</v>
      </c>
      <c r="AB3" s="245">
        <f>IF(ngay24!BF4&lt;&gt;"",ngay24!BF4,"")</f>
        <v>1</v>
      </c>
      <c r="AC3" s="245">
        <f>IF(ngay25!BF4&lt;&gt;"",ngay25!BF4,"")</f>
        <v>2</v>
      </c>
      <c r="AD3" s="245">
        <f>IF(ngay26!BF4&lt;&gt;"",ngay26!BF4,"")</f>
        <v>0</v>
      </c>
      <c r="AE3" s="245">
        <f>IF(ngay27!BF4&lt;&gt;"",ngay27!BF4,"")</f>
        <v>2</v>
      </c>
      <c r="AF3" s="245">
        <f>IF(ngay28!BF4&lt;&gt;"",ngay28!BF4,"")</f>
        <v>1</v>
      </c>
      <c r="AG3" s="245">
        <f>IF(ngay29!BF4&lt;&gt;"",ngay29!BF4,"")</f>
        <v>3</v>
      </c>
      <c r="AH3" s="245">
        <f>IF(ngay30!BF4&lt;&gt;"",ngay30!BF4,"")</f>
        <v>3</v>
      </c>
      <c r="AI3" s="245">
        <f>IF(ngay30!BF4&lt;&gt;"",ngay30!BF4,"")</f>
        <v>3</v>
      </c>
      <c r="AJ3" s="165">
        <f t="shared" ref="AJ3:AJ12" si="0">IF(COUNT(E3:AH3)=0,"",AVERAGE(E3:AH3))</f>
        <v>1.5666666666666667</v>
      </c>
      <c r="AK3" s="164">
        <f t="shared" ref="AK3:AK12" si="1">IF(COUNT(E3:AI3)=0,"",MAX(E3:AI3))</f>
        <v>6</v>
      </c>
      <c r="AL3" s="165">
        <f>IF(COUNT(E3:AI3)=0,"",INDEX(E2:AI3,1,MATCH(MAX(E3:AI3),E3:AI3,0)))</f>
        <v>9</v>
      </c>
      <c r="AM3" s="164"/>
      <c r="AN3" s="166"/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IF(ngay1!BF5&lt;&gt;"",ngay1!BF5,"")</f>
        <v>3</v>
      </c>
      <c r="F4" s="243">
        <f>IF(ngay2!BF5&lt;&gt;"",ngay2!BF5,"")</f>
        <v>2</v>
      </c>
      <c r="G4" s="243">
        <f>IF(ngay3!BF5&lt;&gt;"",ngay3!BF5,"")</f>
        <v>2</v>
      </c>
      <c r="H4" s="243">
        <f>IF(ngay4!BF5&lt;&gt;"",ngay4!BF5,"")</f>
        <v>2</v>
      </c>
      <c r="I4" s="243">
        <f>IF(ngay5!BF5&lt;&gt;"",ngay5!BF5,"")</f>
        <v>3</v>
      </c>
      <c r="J4" s="243">
        <f>IF(ngay1!BF5&lt;&gt;"",ngay1!BF5,"")</f>
        <v>3</v>
      </c>
      <c r="K4" s="243">
        <f>IF(ngay7!BF5&lt;&gt;"",ngay7!BF5,"")</f>
        <v>3</v>
      </c>
      <c r="L4" s="243">
        <f>IF(ngay8!BF5&lt;&gt;"",ngay8!BF5,"")</f>
        <v>3</v>
      </c>
      <c r="M4" s="243">
        <f>IF(ngay9!BF5&lt;&gt;"",ngay9!BF5,"")</f>
        <v>3</v>
      </c>
      <c r="N4" s="243">
        <f>IF(ngay10!BF5&lt;&gt;"",ngay10!BF5,"")</f>
        <v>2</v>
      </c>
      <c r="O4" s="243">
        <f>IF(ngay11!BF5&lt;&gt;"",ngay11!BF5,"")</f>
        <v>1</v>
      </c>
      <c r="P4" s="243">
        <f>IF(ngay12!BF5&lt;&gt;"",ngay12!BF5,"")</f>
        <v>2</v>
      </c>
      <c r="Q4" s="243">
        <f>IF(ngay13!BF5&lt;&gt;"",ngay13!BF5,"")</f>
        <v>2</v>
      </c>
      <c r="R4" s="243">
        <f>IF(ngay14!BF5&lt;&gt;"",ngay14!BF5,"")</f>
        <v>1</v>
      </c>
      <c r="S4" s="243">
        <f>IF(ngay15!BF5&lt;&gt;"",ngay15!BF5,"")</f>
        <v>2</v>
      </c>
      <c r="T4" s="243">
        <f>IF(ngay16!BF5&lt;&gt;"",ngay16!BF5,"")</f>
        <v>2</v>
      </c>
      <c r="U4" s="243">
        <f>IF(ngay17!BF5&lt;&gt;"",ngay17!BF5,"")</f>
        <v>1</v>
      </c>
      <c r="V4" s="243">
        <f>IF(ngay18!BF5&lt;&gt;"",ngay18!BF5,"")</f>
        <v>2</v>
      </c>
      <c r="W4" s="243">
        <f>IF(ngay19!BF5&lt;&gt;"",ngay19!BF5,"")</f>
        <v>2</v>
      </c>
      <c r="X4" s="243">
        <f>IF(ngay20!BF5&lt;&gt;"",ngay20!BF5,"")</f>
        <v>3</v>
      </c>
      <c r="Y4" s="243">
        <f>IF(ngay21!BF5&lt;&gt;"",ngay21!BF5,"")</f>
        <v>2</v>
      </c>
      <c r="Z4" s="243">
        <f>IF(ngay22!BF5&lt;&gt;"",ngay22!BF5,"")</f>
        <v>2</v>
      </c>
      <c r="AA4" s="243">
        <f>IF(ngay23!BF5&lt;&gt;"",ngay23!BF5,"")</f>
        <v>2</v>
      </c>
      <c r="AB4" s="243">
        <f>IF(ngay24!BF5&lt;&gt;"",ngay24!BF5,"")</f>
        <v>2</v>
      </c>
      <c r="AC4" s="243">
        <f>IF(ngay25!BF5&lt;&gt;"",ngay25!BF5,"")</f>
        <v>1</v>
      </c>
      <c r="AD4" s="243">
        <f>IF(ngay26!BF5&lt;&gt;"",ngay26!BF5,"")</f>
        <v>2</v>
      </c>
      <c r="AE4" s="243">
        <f>IF(ngay27!BF5&lt;&gt;"",ngay27!BF5,"")</f>
        <v>1</v>
      </c>
      <c r="AF4" s="243">
        <f>IF(ngay28!BF5&lt;&gt;"",ngay28!BF5,"")</f>
        <v>2</v>
      </c>
      <c r="AG4" s="243">
        <f>IF(ngay29!BF5&lt;&gt;"",ngay29!BF5,"")</f>
        <v>2</v>
      </c>
      <c r="AH4" s="243">
        <f>IF(ngay30!BF5&lt;&gt;"",ngay30!BF5,"")</f>
        <v>1</v>
      </c>
      <c r="AI4" s="243">
        <f>IF(ngay30!BF5&lt;&gt;"",ngay30!BF5,"")</f>
        <v>1</v>
      </c>
      <c r="AJ4" s="128">
        <f t="shared" si="0"/>
        <v>2.0333333333333332</v>
      </c>
      <c r="AK4" s="127">
        <f t="shared" si="1"/>
        <v>3</v>
      </c>
      <c r="AL4" s="128">
        <f>IF(COUNT(E4:AI4)=0,"",INDEX(E2:AI4,1,MATCH(MAX(E4:AI4),E4:AI4,0)))</f>
        <v>1</v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IF(ngay1!BF6&lt;&gt;"",ngay1!BF6,"")</f>
        <v>2</v>
      </c>
      <c r="F5" s="243">
        <f>IF(ngay2!BF6&lt;&gt;"",ngay2!BF6,"")</f>
        <v>2</v>
      </c>
      <c r="G5" s="243">
        <f>IF(ngay3!BF6&lt;&gt;"",ngay3!BF6,"")</f>
        <v>2</v>
      </c>
      <c r="H5" s="243">
        <f>IF(ngay4!BF6&lt;&gt;"",ngay4!BF6,"")</f>
        <v>4</v>
      </c>
      <c r="I5" s="243">
        <f>IF(ngay5!BF6&lt;&gt;"",ngay5!BF6,"")</f>
        <v>1</v>
      </c>
      <c r="J5" s="243">
        <f>IF(ngay1!BF6&lt;&gt;"",ngay1!BF6,"")</f>
        <v>2</v>
      </c>
      <c r="K5" s="243">
        <f>IF(ngay7!BF6&lt;&gt;"",ngay7!BF6,"")</f>
        <v>2</v>
      </c>
      <c r="L5" s="243">
        <f>IF(ngay8!BF6&lt;&gt;"",ngay8!BF6,"")</f>
        <v>4</v>
      </c>
      <c r="M5" s="243">
        <f>IF(ngay9!BF6&lt;&gt;"",ngay9!BF6,"")</f>
        <v>5</v>
      </c>
      <c r="N5" s="243">
        <f>IF(ngay10!BF6&lt;&gt;"",ngay10!BF6,"")</f>
        <v>2</v>
      </c>
      <c r="O5" s="243">
        <f>IF(ngay11!BF6&lt;&gt;"",ngay11!BF6,"")</f>
        <v>1</v>
      </c>
      <c r="P5" s="243">
        <f>IF(ngay12!BF6&lt;&gt;"",ngay12!BF6,"")</f>
        <v>1</v>
      </c>
      <c r="Q5" s="243">
        <f>IF(ngay13!BF6&lt;&gt;"",ngay13!BF6,"")</f>
        <v>1</v>
      </c>
      <c r="R5" s="243">
        <f>IF(ngay14!BF6&lt;&gt;"",ngay14!BF6,"")</f>
        <v>2</v>
      </c>
      <c r="S5" s="243">
        <f>IF(ngay15!BF6&lt;&gt;"",ngay15!BF6,"")</f>
        <v>2</v>
      </c>
      <c r="T5" s="243">
        <f>IF(ngay16!BF6&lt;&gt;"",ngay16!BF6,"")</f>
        <v>2</v>
      </c>
      <c r="U5" s="243">
        <f>IF(ngay17!BF6&lt;&gt;"",ngay17!BF6,"")</f>
        <v>2</v>
      </c>
      <c r="V5" s="243">
        <f>IF(ngay18!BF6&lt;&gt;"",ngay18!BF6,"")</f>
        <v>3</v>
      </c>
      <c r="W5" s="243">
        <f>IF(ngay19!BF6&lt;&gt;"",ngay19!BF6,"")</f>
        <v>2</v>
      </c>
      <c r="X5" s="243">
        <f>IF(ngay20!BF6&lt;&gt;"",ngay20!BF6,"")</f>
        <v>3</v>
      </c>
      <c r="Y5" s="243">
        <f>IF(ngay21!BF6&lt;&gt;"",ngay21!BF6,"")</f>
        <v>2</v>
      </c>
      <c r="Z5" s="243">
        <f>IF(ngay22!BF6&lt;&gt;"",ngay22!BF6,"")</f>
        <v>2</v>
      </c>
      <c r="AA5" s="243">
        <f>IF(ngay23!BF6&lt;&gt;"",ngay23!BF6,"")</f>
        <v>2</v>
      </c>
      <c r="AB5" s="243">
        <f>IF(ngay24!BF6&lt;&gt;"",ngay24!BF6,"")</f>
        <v>1</v>
      </c>
      <c r="AC5" s="243">
        <f>IF(ngay25!BF6&lt;&gt;"",ngay25!BF6,"")</f>
        <v>2</v>
      </c>
      <c r="AD5" s="243">
        <f>IF(ngay26!BF6&lt;&gt;"",ngay26!BF6,"")</f>
        <v>2</v>
      </c>
      <c r="AE5" s="243">
        <f>IF(ngay27!BF6&lt;&gt;"",ngay27!BF6,"")</f>
        <v>1</v>
      </c>
      <c r="AF5" s="243">
        <f>IF(ngay28!BF6&lt;&gt;"",ngay28!BF6,"")</f>
        <v>2</v>
      </c>
      <c r="AG5" s="243">
        <f>IF(ngay29!BF6&lt;&gt;"",ngay29!BF6,"")</f>
        <v>1</v>
      </c>
      <c r="AH5" s="243">
        <f>IF(ngay30!BF6&lt;&gt;"",ngay30!BF6,"")</f>
        <v>1</v>
      </c>
      <c r="AI5" s="243">
        <f>IF(ngay30!BF6&lt;&gt;"",ngay30!BF6,"")</f>
        <v>1</v>
      </c>
      <c r="AJ5" s="128">
        <f t="shared" si="0"/>
        <v>2.0333333333333332</v>
      </c>
      <c r="AK5" s="127">
        <f t="shared" si="1"/>
        <v>5</v>
      </c>
      <c r="AL5" s="128">
        <f>IF(COUNT(E5:AI5)=0,"",INDEX(E2:AI5,1,MATCH(MAX(E5:AI5),E5:AI5,0)))</f>
        <v>9</v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IF(ngay1!BF7&lt;&gt;"",ngay1!BF7,"")</f>
        <v>2</v>
      </c>
      <c r="F6" s="243">
        <f>IF(ngay2!BF7&lt;&gt;"",ngay2!BF7,"")</f>
        <v>2</v>
      </c>
      <c r="G6" s="243">
        <f>IF(ngay3!BF7&lt;&gt;"",ngay3!BF7,"")</f>
        <v>1</v>
      </c>
      <c r="H6" s="243">
        <f>IF(ngay4!BF7&lt;&gt;"",ngay4!BF7,"")</f>
        <v>1</v>
      </c>
      <c r="I6" s="243">
        <f>IF(ngay5!BF7&lt;&gt;"",ngay5!BF7,"")</f>
        <v>2</v>
      </c>
      <c r="J6" s="243">
        <f>IF(ngay1!BF7&lt;&gt;"",ngay1!BF7,"")</f>
        <v>2</v>
      </c>
      <c r="K6" s="243">
        <f>IF(ngay7!BF7&lt;&gt;"",ngay7!BF7,"")</f>
        <v>2</v>
      </c>
      <c r="L6" s="243">
        <f>IF(ngay8!BF7&lt;&gt;"",ngay8!BF7,"")</f>
        <v>2</v>
      </c>
      <c r="M6" s="243">
        <f>IF(ngay9!BF7&lt;&gt;"",ngay9!BF7,"")</f>
        <v>2</v>
      </c>
      <c r="N6" s="243">
        <f>IF(ngay10!BF7&lt;&gt;"",ngay10!BF7,"")</f>
        <v>2</v>
      </c>
      <c r="O6" s="243">
        <f>IF(ngay11!BF7&lt;&gt;"",ngay11!BF7,"")</f>
        <v>2</v>
      </c>
      <c r="P6" s="243">
        <f>IF(ngay12!BF7&lt;&gt;"",ngay12!BF7,"")</f>
        <v>2</v>
      </c>
      <c r="Q6" s="243">
        <f>IF(ngay13!BF7&lt;&gt;"",ngay13!BF7,"")</f>
        <v>2</v>
      </c>
      <c r="R6" s="243">
        <f>IF(ngay14!BF7&lt;&gt;"",ngay14!BF7,"")</f>
        <v>0</v>
      </c>
      <c r="S6" s="243">
        <f>IF(ngay15!BF7&lt;&gt;"",ngay15!BF7,"")</f>
        <v>2</v>
      </c>
      <c r="T6" s="243">
        <f>IF(ngay16!BF7&lt;&gt;"",ngay16!BF7,"")</f>
        <v>1</v>
      </c>
      <c r="U6" s="243">
        <f>IF(ngay17!BF7&lt;&gt;"",ngay17!BF7,"")</f>
        <v>1</v>
      </c>
      <c r="V6" s="243">
        <f>IF(ngay18!BF7&lt;&gt;"",ngay18!BF7,"")</f>
        <v>1</v>
      </c>
      <c r="W6" s="243">
        <f>IF(ngay19!BF7&lt;&gt;"",ngay19!BF7,"")</f>
        <v>2</v>
      </c>
      <c r="X6" s="243">
        <f>IF(ngay20!BF7&lt;&gt;"",ngay20!BF7,"")</f>
        <v>0</v>
      </c>
      <c r="Y6" s="243">
        <f>IF(ngay21!BF7&lt;&gt;"",ngay21!BF7,"")</f>
        <v>1</v>
      </c>
      <c r="Z6" s="243">
        <f>IF(ngay22!BF7&lt;&gt;"",ngay22!BF7,"")</f>
        <v>1</v>
      </c>
      <c r="AA6" s="243">
        <f>IF(ngay23!BF7&lt;&gt;"",ngay23!BF7,"")</f>
        <v>1</v>
      </c>
      <c r="AB6" s="243">
        <f>IF(ngay24!BF7&lt;&gt;"",ngay24!BF7,"")</f>
        <v>1</v>
      </c>
      <c r="AC6" s="243">
        <f>IF(ngay25!BF7&lt;&gt;"",ngay25!BF7,"")</f>
        <v>2</v>
      </c>
      <c r="AD6" s="243">
        <f>IF(ngay26!BF7&lt;&gt;"",ngay26!BF7,"")</f>
        <v>1</v>
      </c>
      <c r="AE6" s="243">
        <f>IF(ngay27!BF7&lt;&gt;"",ngay27!BF7,"")</f>
        <v>1</v>
      </c>
      <c r="AF6" s="243">
        <f>IF(ngay28!BF7&lt;&gt;"",ngay28!BF7,"")</f>
        <v>1</v>
      </c>
      <c r="AG6" s="243">
        <f>IF(ngay29!BF7&lt;&gt;"",ngay29!BF7,"")</f>
        <v>1</v>
      </c>
      <c r="AH6" s="243">
        <f>IF(ngay30!BF7&lt;&gt;"",ngay30!BF7,"")</f>
        <v>1</v>
      </c>
      <c r="AI6" s="243">
        <f>IF(ngay30!BF7&lt;&gt;"",ngay30!BF7,"")</f>
        <v>1</v>
      </c>
      <c r="AJ6" s="128">
        <f t="shared" si="0"/>
        <v>1.4</v>
      </c>
      <c r="AK6" s="127">
        <f t="shared" si="1"/>
        <v>2</v>
      </c>
      <c r="AL6" s="128">
        <f>IF(COUNT(E6:AI6)=0,"",INDEX(E2:AI6,1,MATCH(MAX(E6:AI6),E6:AI6,0)))</f>
        <v>1</v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IF(ngay1!BF8&lt;&gt;"",ngay1!BF8,"")</f>
        <v>4</v>
      </c>
      <c r="F7" s="243">
        <f>IF(ngay2!BF8&lt;&gt;"",ngay2!BF8,"")</f>
        <v>4</v>
      </c>
      <c r="G7" s="243">
        <f>IF(ngay3!BF8&lt;&gt;"",ngay3!BF8,"")</f>
        <v>4</v>
      </c>
      <c r="H7" s="243">
        <f>IF(ngay4!BF8&lt;&gt;"",ngay4!BF8,"")</f>
        <v>5</v>
      </c>
      <c r="I7" s="243">
        <f>IF(ngay5!BF8&lt;&gt;"",ngay5!BF8,"")</f>
        <v>5</v>
      </c>
      <c r="J7" s="243">
        <f>IF(ngay1!BF8&lt;&gt;"",ngay1!BF8,"")</f>
        <v>4</v>
      </c>
      <c r="K7" s="243">
        <f>IF(ngay7!BF8&lt;&gt;"",ngay7!BF8,"")</f>
        <v>5</v>
      </c>
      <c r="L7" s="243">
        <f>IF(ngay8!BF8&lt;&gt;"",ngay8!BF8,"")</f>
        <v>3</v>
      </c>
      <c r="M7" s="243">
        <f>IF(ngay9!BF8&lt;&gt;"",ngay9!BF8,"")</f>
        <v>5</v>
      </c>
      <c r="N7" s="243">
        <f>IF(ngay10!BF8&lt;&gt;"",ngay10!BF8,"")</f>
        <v>21</v>
      </c>
      <c r="O7" s="243">
        <f>IF(ngay11!BF8&lt;&gt;"",ngay11!BF8,"")</f>
        <v>3</v>
      </c>
      <c r="P7" s="243">
        <f>IF(ngay12!BF8&lt;&gt;"",ngay12!BF8,"")</f>
        <v>3</v>
      </c>
      <c r="Q7" s="243">
        <f>IF(ngay13!BF8&lt;&gt;"",ngay13!BF8,"")</f>
        <v>4</v>
      </c>
      <c r="R7" s="243">
        <f>IF(ngay14!BF8&lt;&gt;"",ngay14!BF8,"")</f>
        <v>2</v>
      </c>
      <c r="S7" s="243">
        <f>IF(ngay15!BF8&lt;&gt;"",ngay15!BF8,"")</f>
        <v>2</v>
      </c>
      <c r="T7" s="243">
        <f>IF(ngay16!BF8&lt;&gt;"",ngay16!BF8,"")</f>
        <v>3</v>
      </c>
      <c r="U7" s="243">
        <f>IF(ngay17!BF8&lt;&gt;"",ngay17!BF8,"")</f>
        <v>3</v>
      </c>
      <c r="V7" s="243">
        <f>IF(ngay18!BF8&lt;&gt;"",ngay18!BF8,"")</f>
        <v>2</v>
      </c>
      <c r="W7" s="243">
        <f>IF(ngay19!BF8&lt;&gt;"",ngay19!BF8,"")</f>
        <v>3</v>
      </c>
      <c r="X7" s="243">
        <f>IF(ngay20!BF8&lt;&gt;"",ngay20!BF8,"")</f>
        <v>2</v>
      </c>
      <c r="Y7" s="243">
        <f>IF(ngay21!BF8&lt;&gt;"",ngay21!BF8,"")</f>
        <v>4</v>
      </c>
      <c r="Z7" s="243">
        <f>IF(ngay22!BF8&lt;&gt;"",ngay22!BF8,"")</f>
        <v>3</v>
      </c>
      <c r="AA7" s="243">
        <f>IF(ngay23!BF8&lt;&gt;"",ngay23!BF8,"")</f>
        <v>3</v>
      </c>
      <c r="AB7" s="243">
        <f>IF(ngay24!BF8&lt;&gt;"",ngay24!BF8,"")</f>
        <v>3</v>
      </c>
      <c r="AC7" s="243">
        <f>IF(ngay25!BF8&lt;&gt;"",ngay25!BF8,"")</f>
        <v>3</v>
      </c>
      <c r="AD7" s="243">
        <f>IF(ngay26!BF8&lt;&gt;"",ngay26!BF8,"")</f>
        <v>3</v>
      </c>
      <c r="AE7" s="243">
        <f>IF(ngay27!BF8&lt;&gt;"",ngay27!BF8,"")</f>
        <v>3</v>
      </c>
      <c r="AF7" s="243">
        <f>IF(ngay28!BF8&lt;&gt;"",ngay28!BF8,"")</f>
        <v>5</v>
      </c>
      <c r="AG7" s="243">
        <f>IF(ngay29!BF8&lt;&gt;"",ngay29!BF8,"")</f>
        <v>3</v>
      </c>
      <c r="AH7" s="243">
        <f>IF(ngay30!BF8&lt;&gt;"",ngay30!BF8,"")</f>
        <v>3</v>
      </c>
      <c r="AI7" s="243">
        <f>IF(ngay30!BF8&lt;&gt;"",ngay30!BF8,"")</f>
        <v>3</v>
      </c>
      <c r="AJ7" s="128">
        <f t="shared" si="0"/>
        <v>4</v>
      </c>
      <c r="AK7" s="127">
        <f t="shared" si="1"/>
        <v>21</v>
      </c>
      <c r="AL7" s="128">
        <f>IF(COUNT(E7:AI7)=0,"",INDEX(E2:AI7,1,MATCH(MAX(E7:AI7),E7:AI7,0)))</f>
        <v>10</v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IF(ngay1!BF9&lt;&gt;"",ngay1!BF9,"")</f>
        <v>2</v>
      </c>
      <c r="F8" s="243">
        <f>IF(ngay2!BF9&lt;&gt;"",ngay2!BF9,"")</f>
        <v>3</v>
      </c>
      <c r="G8" s="243">
        <f>IF(ngay3!BF9&lt;&gt;"",ngay3!BF9,"")</f>
        <v>2</v>
      </c>
      <c r="H8" s="243">
        <f>IF(ngay4!BF9&lt;&gt;"",ngay4!BF9,"")</f>
        <v>0</v>
      </c>
      <c r="I8" s="243">
        <f>IF(ngay5!BF9&lt;&gt;"",ngay5!BF9,"")</f>
        <v>2</v>
      </c>
      <c r="J8" s="243">
        <f>IF(ngay1!BF9&lt;&gt;"",ngay1!BF9,"")</f>
        <v>2</v>
      </c>
      <c r="K8" s="243">
        <f>IF(ngay7!BF9&lt;&gt;"",ngay7!BF9,"")</f>
        <v>0</v>
      </c>
      <c r="L8" s="243">
        <f>IF(ngay8!BF9&lt;&gt;"",ngay8!BF9,"")</f>
        <v>2</v>
      </c>
      <c r="M8" s="243">
        <f>IF(ngay9!BF9&lt;&gt;"",ngay9!BF9,"")</f>
        <v>4</v>
      </c>
      <c r="N8" s="243">
        <f>IF(ngay10!BF9&lt;&gt;"",ngay10!BF9,"")</f>
        <v>0</v>
      </c>
      <c r="O8" s="243">
        <f>IF(ngay11!BF9&lt;&gt;"",ngay11!BF9,"")</f>
        <v>2</v>
      </c>
      <c r="P8" s="243">
        <f>IF(ngay12!BF9&lt;&gt;"",ngay12!BF9,"")</f>
        <v>2</v>
      </c>
      <c r="Q8" s="243">
        <f>IF(ngay13!BF9&lt;&gt;"",ngay13!BF9,"")</f>
        <v>0</v>
      </c>
      <c r="R8" s="243">
        <f>IF(ngay14!BF9&lt;&gt;"",ngay14!BF9,"")</f>
        <v>0</v>
      </c>
      <c r="S8" s="243">
        <f>IF(ngay15!BF9&lt;&gt;"",ngay15!BF9,"")</f>
        <v>0</v>
      </c>
      <c r="T8" s="243">
        <f>IF(ngay16!BF9&lt;&gt;"",ngay16!BF9,"")</f>
        <v>3</v>
      </c>
      <c r="U8" s="243">
        <f>IF(ngay17!BF9&lt;&gt;"",ngay17!BF9,"")</f>
        <v>3</v>
      </c>
      <c r="V8" s="243">
        <f>IF(ngay18!BF9&lt;&gt;"",ngay18!BF9,"")</f>
        <v>2</v>
      </c>
      <c r="W8" s="243">
        <f>IF(ngay19!BF9&lt;&gt;"",ngay19!BF9,"")</f>
        <v>0</v>
      </c>
      <c r="X8" s="243">
        <f>IF(ngay20!BF9&lt;&gt;"",ngay20!BF9,"")</f>
        <v>0</v>
      </c>
      <c r="Y8" s="243">
        <f>IF(ngay21!BF9&lt;&gt;"",ngay21!BF9,"")</f>
        <v>1</v>
      </c>
      <c r="Z8" s="243">
        <f>IF(ngay22!BF9&lt;&gt;"",ngay22!BF9,"")</f>
        <v>0</v>
      </c>
      <c r="AA8" s="243">
        <f>IF(ngay23!BF9&lt;&gt;"",ngay23!BF9,"")</f>
        <v>0</v>
      </c>
      <c r="AB8" s="243">
        <f>IF(ngay24!BF9&lt;&gt;"",ngay24!BF9,"")</f>
        <v>2</v>
      </c>
      <c r="AC8" s="243">
        <f>IF(ngay25!BF9&lt;&gt;"",ngay25!BF9,"")</f>
        <v>0</v>
      </c>
      <c r="AD8" s="243">
        <f>IF(ngay26!BF9&lt;&gt;"",ngay26!BF9,"")</f>
        <v>2</v>
      </c>
      <c r="AE8" s="243">
        <f>IF(ngay27!BF9&lt;&gt;"",ngay27!BF9,"")</f>
        <v>2</v>
      </c>
      <c r="AF8" s="243">
        <f>IF(ngay28!BF9&lt;&gt;"",ngay28!BF9,"")</f>
        <v>2</v>
      </c>
      <c r="AG8" s="243">
        <f>IF(ngay29!BF9&lt;&gt;"",ngay29!BF9,"")</f>
        <v>0</v>
      </c>
      <c r="AH8" s="243">
        <f>IF(ngay30!BF9&lt;&gt;"",ngay30!BF9,"")</f>
        <v>1</v>
      </c>
      <c r="AI8" s="243">
        <f>IF(ngay30!BF9&lt;&gt;"",ngay30!BF9,"")</f>
        <v>1</v>
      </c>
      <c r="AJ8" s="128">
        <f t="shared" si="0"/>
        <v>1.3</v>
      </c>
      <c r="AK8" s="127">
        <f t="shared" si="1"/>
        <v>4</v>
      </c>
      <c r="AL8" s="128">
        <f>IF(COUNT(E8:AI8)=0,"",INDEX(E2:AI8,1,MATCH(MAX(E8:AI8),E8:AI8,0)))</f>
        <v>9</v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>
        <f>IF(ngay1!BF10&lt;&gt;"",ngay1!BF10,"")</f>
        <v>3</v>
      </c>
      <c r="F9" s="243">
        <f>IF(ngay2!BF10&lt;&gt;"",ngay2!BF10,"")</f>
        <v>2</v>
      </c>
      <c r="G9" s="243">
        <f>IF(ngay3!BF10&lt;&gt;"",ngay3!BF10,"")</f>
        <v>3</v>
      </c>
      <c r="H9" s="243">
        <f>IF(ngay4!BF10&lt;&gt;"",ngay4!BF10,"")</f>
        <v>3</v>
      </c>
      <c r="I9" s="243">
        <f>IF(ngay5!BF10&lt;&gt;"",ngay5!BF10,"")</f>
        <v>3</v>
      </c>
      <c r="J9" s="243">
        <f>IF(ngay1!BF10&lt;&gt;"",ngay1!BF10,"")</f>
        <v>3</v>
      </c>
      <c r="K9" s="243">
        <f>IF(ngay7!BF10&lt;&gt;"",ngay7!BF10,"")</f>
        <v>3</v>
      </c>
      <c r="L9" s="243">
        <f>IF(ngay8!BF10&lt;&gt;"",ngay8!BF10,"")</f>
        <v>4</v>
      </c>
      <c r="M9" s="243">
        <f>IF(ngay9!BF10&lt;&gt;"",ngay9!BF10,"")</f>
        <v>3</v>
      </c>
      <c r="N9" s="243">
        <f>IF(ngay10!BF10&lt;&gt;"",ngay10!BF10,"")</f>
        <v>3</v>
      </c>
      <c r="O9" s="243">
        <f>IF(ngay11!BF10&lt;&gt;"",ngay11!BF10,"")</f>
        <v>3</v>
      </c>
      <c r="P9" s="243">
        <f>IF(ngay12!BF10&lt;&gt;"",ngay12!BF10,"")</f>
        <v>1</v>
      </c>
      <c r="Q9" s="243">
        <f>IF(ngay13!BF10&lt;&gt;"",ngay13!BF10,"")</f>
        <v>2</v>
      </c>
      <c r="R9" s="243">
        <f>IF(ngay14!BF10&lt;&gt;"",ngay14!BF10,"")</f>
        <v>2</v>
      </c>
      <c r="S9" s="243">
        <f>IF(ngay15!BF10&lt;&gt;"",ngay15!BF10,"")</f>
        <v>2</v>
      </c>
      <c r="T9" s="243">
        <f>IF(ngay16!BF10&lt;&gt;"",ngay16!BF10,"")</f>
        <v>1</v>
      </c>
      <c r="U9" s="243">
        <f>IF(ngay17!BF10&lt;&gt;"",ngay17!BF10,"")</f>
        <v>3</v>
      </c>
      <c r="V9" s="243">
        <f>IF(ngay18!BF10&lt;&gt;"",ngay18!BF10,"")</f>
        <v>1</v>
      </c>
      <c r="W9" s="243">
        <f>IF(ngay19!BF10&lt;&gt;"",ngay19!BF10,"")</f>
        <v>2</v>
      </c>
      <c r="X9" s="243">
        <f>IF(ngay20!BF10&lt;&gt;"",ngay20!BF10,"")</f>
        <v>2</v>
      </c>
      <c r="Y9" s="243">
        <f>IF(ngay21!BF10&lt;&gt;"",ngay21!BF10,"")</f>
        <v>3</v>
      </c>
      <c r="Z9" s="243">
        <f>IF(ngay22!BF10&lt;&gt;"",ngay22!BF10,"")</f>
        <v>2</v>
      </c>
      <c r="AA9" s="243">
        <f>IF(ngay23!BF10&lt;&gt;"",ngay23!BF10,"")</f>
        <v>3</v>
      </c>
      <c r="AB9" s="243">
        <f>IF(ngay24!BF10&lt;&gt;"",ngay24!BF10,"")</f>
        <v>3</v>
      </c>
      <c r="AC9" s="243">
        <f>IF(ngay25!BF10&lt;&gt;"",ngay25!BF10,"")</f>
        <v>3</v>
      </c>
      <c r="AD9" s="243">
        <f>IF(ngay26!BF10&lt;&gt;"",ngay26!BF10,"")</f>
        <v>2</v>
      </c>
      <c r="AE9" s="243">
        <f>IF(ngay27!BF10&lt;&gt;"",ngay27!BF10,"")</f>
        <v>2</v>
      </c>
      <c r="AF9" s="243">
        <f>IF(ngay28!BF10&lt;&gt;"",ngay28!BF10,"")</f>
        <v>3</v>
      </c>
      <c r="AG9" s="243">
        <f>IF(ngay29!BF10&lt;&gt;"",ngay29!BF10,"")</f>
        <v>2</v>
      </c>
      <c r="AH9" s="243">
        <f>IF(ngay30!BF10&lt;&gt;"",ngay30!BF10,"")</f>
        <v>1</v>
      </c>
      <c r="AI9" s="243">
        <f>IF(ngay30!BF10&lt;&gt;"",ngay30!BF10,"")</f>
        <v>1</v>
      </c>
      <c r="AJ9" s="128">
        <f t="shared" si="0"/>
        <v>2.4333333333333331</v>
      </c>
      <c r="AK9" s="127">
        <f t="shared" si="1"/>
        <v>4</v>
      </c>
      <c r="AL9" s="128">
        <f>IF(COUNT(E9:AI9)=0,"",INDEX(E2:AI9,1,MATCH(MAX(E9:AI9),E9:AI9,0)))</f>
        <v>8</v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>
        <f>IF(ngay1!BF11&lt;&gt;"",ngay1!BF11,"")</f>
        <v>4</v>
      </c>
      <c r="F10" s="243">
        <f>IF(ngay2!BF11&lt;&gt;"",ngay2!BF11,"")</f>
        <v>4</v>
      </c>
      <c r="G10" s="243">
        <f>IF(ngay3!BF11&lt;&gt;"",ngay3!BF11,"")</f>
        <v>5</v>
      </c>
      <c r="H10" s="243">
        <f>IF(ngay4!BF11&lt;&gt;"",ngay4!BF11,"")</f>
        <v>3</v>
      </c>
      <c r="I10" s="243">
        <f>IF(ngay5!BF11&lt;&gt;"",ngay5!BF11,"")</f>
        <v>4</v>
      </c>
      <c r="J10" s="243">
        <f>IF(ngay1!BF11&lt;&gt;"",ngay1!BF11,"")</f>
        <v>4</v>
      </c>
      <c r="K10" s="243">
        <f>IF(ngay7!BF11&lt;&gt;"",ngay7!BF11,"")</f>
        <v>5</v>
      </c>
      <c r="L10" s="243">
        <f>IF(ngay8!BF11&lt;&gt;"",ngay8!BF11,"")</f>
        <v>5</v>
      </c>
      <c r="M10" s="243">
        <f>IF(ngay9!BF11&lt;&gt;"",ngay9!BF11,"")</f>
        <v>5</v>
      </c>
      <c r="N10" s="243">
        <f>IF(ngay10!BF11&lt;&gt;"",ngay10!BF11,"")</f>
        <v>4</v>
      </c>
      <c r="O10" s="243">
        <f>IF(ngay11!BF11&lt;&gt;"",ngay11!BF11,"")</f>
        <v>4</v>
      </c>
      <c r="P10" s="243">
        <f>IF(ngay12!BF11&lt;&gt;"",ngay12!BF11,"")</f>
        <v>3</v>
      </c>
      <c r="Q10" s="243">
        <f>IF(ngay13!BF11&lt;&gt;"",ngay13!BF11,"")</f>
        <v>2</v>
      </c>
      <c r="R10" s="243">
        <f>IF(ngay14!BF11&lt;&gt;"",ngay14!BF11,"")</f>
        <v>2</v>
      </c>
      <c r="S10" s="243">
        <f>IF(ngay15!BF11&lt;&gt;"",ngay15!BF11,"")</f>
        <v>2</v>
      </c>
      <c r="T10" s="243">
        <f>IF(ngay16!BF11&lt;&gt;"",ngay16!BF11,"")</f>
        <v>4</v>
      </c>
      <c r="U10" s="243">
        <f>IF(ngay17!BF11&lt;&gt;"",ngay17!BF11,"")</f>
        <v>4</v>
      </c>
      <c r="V10" s="243">
        <f>IF(ngay18!BF11&lt;&gt;"",ngay18!BF11,"")</f>
        <v>4</v>
      </c>
      <c r="W10" s="243">
        <f>IF(ngay19!BF11&lt;&gt;"",ngay19!BF11,"")</f>
        <v>2</v>
      </c>
      <c r="X10" s="243">
        <f>IF(ngay20!BF11&lt;&gt;"",ngay20!BF11,"")</f>
        <v>1</v>
      </c>
      <c r="Y10" s="243">
        <f>IF(ngay21!BF11&lt;&gt;"",ngay21!BF11,"")</f>
        <v>2</v>
      </c>
      <c r="Z10" s="243">
        <f>IF(ngay22!BF11&lt;&gt;"",ngay22!BF11,"")</f>
        <v>3</v>
      </c>
      <c r="AA10" s="243">
        <f>IF(ngay23!BF11&lt;&gt;"",ngay23!BF11,"")</f>
        <v>2</v>
      </c>
      <c r="AB10" s="243">
        <f>IF(ngay24!BF11&lt;&gt;"",ngay24!BF11,"")</f>
        <v>3</v>
      </c>
      <c r="AC10" s="243">
        <f>IF(ngay25!BF11&lt;&gt;"",ngay25!BF11,"")</f>
        <v>3</v>
      </c>
      <c r="AD10" s="243">
        <f>IF(ngay26!BF11&lt;&gt;"",ngay26!BF11,"")</f>
        <v>3</v>
      </c>
      <c r="AE10" s="243">
        <f>IF(ngay27!BF11&lt;&gt;"",ngay27!BF11,"")</f>
        <v>3</v>
      </c>
      <c r="AF10" s="243">
        <f>IF(ngay28!BF11&lt;&gt;"",ngay28!BF11,"")</f>
        <v>3</v>
      </c>
      <c r="AG10" s="243">
        <f>IF(ngay29!BF11&lt;&gt;"",ngay29!BF11,"")</f>
        <v>3</v>
      </c>
      <c r="AH10" s="243">
        <f>IF(ngay30!BF11&lt;&gt;"",ngay30!BF11,"")</f>
        <v>3</v>
      </c>
      <c r="AI10" s="243">
        <f>IF(ngay30!BF11&lt;&gt;"",ngay30!BF11,"")</f>
        <v>3</v>
      </c>
      <c r="AJ10" s="128">
        <f t="shared" ref="AJ10" si="2">IF(COUNT(E10:AH10)=0,"",AVERAGE(E10:AH10))</f>
        <v>3.3</v>
      </c>
      <c r="AK10" s="127">
        <f t="shared" ref="AK10" si="3">IF(COUNT(E10:AI10)=0,"",MAX(E10:AI10))</f>
        <v>5</v>
      </c>
      <c r="AL10" s="128">
        <f>IF(COUNT(E10:AI10)=0,"",INDEX(E3:AI10,1,MATCH(MAX(E10:AI10),E10:AI10,0)))</f>
        <v>1</v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>
        <f>IF(ngay1!BF12&lt;&gt;"",ngay1!BF12,"")</f>
        <v>1</v>
      </c>
      <c r="F11" s="237">
        <f>IF(ngay2!BF12&lt;&gt;"",ngay2!BF12,"")</f>
        <v>0</v>
      </c>
      <c r="G11" s="237">
        <f>IF(ngay3!BF12&lt;&gt;"",ngay3!BF12,"")</f>
        <v>2</v>
      </c>
      <c r="H11" s="237">
        <f>IF(ngay4!BF12&lt;&gt;"",ngay4!BF12,"")</f>
        <v>0</v>
      </c>
      <c r="I11" s="237">
        <f>IF(ngay5!BF12&lt;&gt;"",ngay5!BF12,"")</f>
        <v>1</v>
      </c>
      <c r="J11" s="237">
        <f>IF(ngay1!BF12&lt;&gt;"",ngay1!BF12,"")</f>
        <v>1</v>
      </c>
      <c r="K11" s="237">
        <f>IF(ngay7!BF12&lt;&gt;"",ngay7!BF12,"")</f>
        <v>1</v>
      </c>
      <c r="L11" s="237">
        <f>IF(ngay8!BF12&lt;&gt;"",ngay8!BF12,"")</f>
        <v>1</v>
      </c>
      <c r="M11" s="237">
        <f>IF(ngay9!BF12&lt;&gt;"",ngay9!BF12,"")</f>
        <v>0</v>
      </c>
      <c r="N11" s="237">
        <f>IF(ngay10!BF12&lt;&gt;"",ngay10!BF12,"")</f>
        <v>0</v>
      </c>
      <c r="O11" s="237">
        <f>IF(ngay11!BF12&lt;&gt;"",ngay11!BF12,"")</f>
        <v>0</v>
      </c>
      <c r="P11" s="237">
        <f>IF(ngay12!BF12&lt;&gt;"",ngay12!BF12,"")</f>
        <v>2</v>
      </c>
      <c r="Q11" s="237">
        <f>IF(ngay13!BF12&lt;&gt;"",ngay13!BF12,"")</f>
        <v>2</v>
      </c>
      <c r="R11" s="237">
        <f>IF(ngay14!BF12&lt;&gt;"",ngay14!BF12,"")</f>
        <v>2</v>
      </c>
      <c r="S11" s="237">
        <f>IF(ngay15!BF12&lt;&gt;"",ngay15!BF12,"")</f>
        <v>1</v>
      </c>
      <c r="T11" s="237">
        <f>IF(ngay16!BF12&lt;&gt;"",ngay16!BF12,"")</f>
        <v>2</v>
      </c>
      <c r="U11" s="237">
        <f>IF(ngay17!BF12&lt;&gt;"",ngay17!BF12,"")</f>
        <v>0</v>
      </c>
      <c r="V11" s="237">
        <f>IF(ngay18!BF12&lt;&gt;"",ngay18!BF12,"")</f>
        <v>2</v>
      </c>
      <c r="W11" s="237">
        <f>IF(ngay19!BF12&lt;&gt;"",ngay19!BF12,"")</f>
        <v>0</v>
      </c>
      <c r="X11" s="237">
        <f>IF(ngay20!BF12&lt;&gt;"",ngay20!BF12,"")</f>
        <v>0</v>
      </c>
      <c r="Y11" s="237">
        <f>IF(ngay21!BF12&lt;&gt;"",ngay21!BF12,"")</f>
        <v>0</v>
      </c>
      <c r="Z11" s="237">
        <f>IF(ngay22!BF12&lt;&gt;"",ngay22!BF12,"")</f>
        <v>1</v>
      </c>
      <c r="AA11" s="237">
        <f>IF(ngay23!BF12&lt;&gt;"",ngay23!BF12,"")</f>
        <v>2</v>
      </c>
      <c r="AB11" s="237">
        <f>IF(ngay24!BF12&lt;&gt;"",ngay24!BF12,"")</f>
        <v>2</v>
      </c>
      <c r="AC11" s="237">
        <f>IF(ngay25!BF12&lt;&gt;"",ngay25!BF12,"")</f>
        <v>3</v>
      </c>
      <c r="AD11" s="237">
        <f>IF(ngay26!BF12&lt;&gt;"",ngay26!BF12,"")</f>
        <v>2</v>
      </c>
      <c r="AE11" s="237">
        <f>IF(ngay27!BF12&lt;&gt;"",ngay27!BF12,"")</f>
        <v>1</v>
      </c>
      <c r="AF11" s="237">
        <f>IF(ngay28!BF12&lt;&gt;"",ngay28!BF12,"")</f>
        <v>0</v>
      </c>
      <c r="AG11" s="237">
        <f>IF(ngay29!BF12&lt;&gt;"",ngay29!BF12,"")</f>
        <v>1</v>
      </c>
      <c r="AH11" s="237">
        <f>IF(ngay30!BF12&lt;&gt;"",ngay30!BF12,"")</f>
        <v>1</v>
      </c>
      <c r="AI11" s="237">
        <f>IF(ngay30!BF12&lt;&gt;"",ngay30!BF12,"")</f>
        <v>1</v>
      </c>
      <c r="AJ11" s="191">
        <f t="shared" si="0"/>
        <v>1.0333333333333334</v>
      </c>
      <c r="AK11" s="190">
        <f t="shared" si="1"/>
        <v>3</v>
      </c>
      <c r="AL11" s="191">
        <f>IF(COUNT(E11:AI11)=0,"",INDEX(E2:AI11,1,MATCH(MAX(E11:AI11),E11:AI11,0)))</f>
        <v>25</v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IF(ngay1!BF13&lt;&gt;"",ngay1!BF13,"")</f>
        <v>1</v>
      </c>
      <c r="F12" s="243">
        <f>IF(ngay2!BF13&lt;&gt;"",ngay2!BF13,"")</f>
        <v>1</v>
      </c>
      <c r="G12" s="243">
        <f>IF(ngay3!BF13&lt;&gt;"",ngay3!BF13,"")</f>
        <v>2</v>
      </c>
      <c r="H12" s="243">
        <f>IF(ngay4!BF13&lt;&gt;"",ngay4!BF13,"")</f>
        <v>1</v>
      </c>
      <c r="I12" s="243">
        <f>IF(ngay5!BF13&lt;&gt;"",ngay5!BF13,"")</f>
        <v>1</v>
      </c>
      <c r="J12" s="243">
        <f>IF(ngay1!BF13&lt;&gt;"",ngay1!BF13,"")</f>
        <v>1</v>
      </c>
      <c r="K12" s="243">
        <f>IF(ngay7!BF13&lt;&gt;"",ngay7!BF13,"")</f>
        <v>1</v>
      </c>
      <c r="L12" s="243">
        <f>IF(ngay8!BF13&lt;&gt;"",ngay8!BF13,"")</f>
        <v>1</v>
      </c>
      <c r="M12" s="243">
        <f>IF(ngay9!BF13&lt;&gt;"",ngay9!BF13,"")</f>
        <v>2</v>
      </c>
      <c r="N12" s="243">
        <f>IF(ngay10!BF13&lt;&gt;"",ngay10!BF13,"")</f>
        <v>1</v>
      </c>
      <c r="O12" s="243">
        <f>IF(ngay11!BF13&lt;&gt;"",ngay11!BF13,"")</f>
        <v>1</v>
      </c>
      <c r="P12" s="243">
        <f>IF(ngay12!BF13&lt;&gt;"",ngay12!BF13,"")</f>
        <v>1</v>
      </c>
      <c r="Q12" s="243">
        <f>IF(ngay13!BF13&lt;&gt;"",ngay13!BF13,"")</f>
        <v>1</v>
      </c>
      <c r="R12" s="243">
        <f>IF(ngay14!BF13&lt;&gt;"",ngay14!BF13,"")</f>
        <v>2</v>
      </c>
      <c r="S12" s="243">
        <f>IF(ngay15!BF13&lt;&gt;"",ngay15!BF13,"")</f>
        <v>2</v>
      </c>
      <c r="T12" s="243">
        <f>IF(ngay16!BF13&lt;&gt;"",ngay16!BF13,"")</f>
        <v>1</v>
      </c>
      <c r="U12" s="243">
        <f>IF(ngay17!BF13&lt;&gt;"",ngay17!BF13,"")</f>
        <v>1</v>
      </c>
      <c r="V12" s="243">
        <f>IF(ngay18!BF13&lt;&gt;"",ngay18!BF13,"")</f>
        <v>1</v>
      </c>
      <c r="W12" s="243">
        <f>IF(ngay19!BF13&lt;&gt;"",ngay19!BF13,"")</f>
        <v>2</v>
      </c>
      <c r="X12" s="243">
        <f>IF(ngay20!BF13&lt;&gt;"",ngay20!BF13,"")</f>
        <v>1</v>
      </c>
      <c r="Y12" s="243">
        <f>IF(ngay21!BF13&lt;&gt;"",ngay21!BF13,"")</f>
        <v>1</v>
      </c>
      <c r="Z12" s="243">
        <f>IF(ngay22!BF13&lt;&gt;"",ngay22!BF13,"")</f>
        <v>2</v>
      </c>
      <c r="AA12" s="243">
        <f>IF(ngay23!BF13&lt;&gt;"",ngay23!BF13,"")</f>
        <v>1</v>
      </c>
      <c r="AB12" s="243">
        <f>IF(ngay24!BF13&lt;&gt;"",ngay24!BF13,"")</f>
        <v>2</v>
      </c>
      <c r="AC12" s="243">
        <f>IF(ngay25!BF13&lt;&gt;"",ngay25!BF13,"")</f>
        <v>1</v>
      </c>
      <c r="AD12" s="243">
        <f>IF(ngay26!BF13&lt;&gt;"",ngay26!BF13,"")</f>
        <v>1</v>
      </c>
      <c r="AE12" s="243">
        <f>IF(ngay27!BF13&lt;&gt;"",ngay27!BF13,"")</f>
        <v>2</v>
      </c>
      <c r="AF12" s="243">
        <f>IF(ngay28!BF13&lt;&gt;"",ngay28!BF13,"")</f>
        <v>1</v>
      </c>
      <c r="AG12" s="243">
        <f>IF(ngay29!BF13&lt;&gt;"",ngay29!BF13,"")</f>
        <v>1</v>
      </c>
      <c r="AH12" s="243">
        <f>IF(ngay30!BF13&lt;&gt;"",ngay30!BF13,"")</f>
        <v>1</v>
      </c>
      <c r="AI12" s="243">
        <f>IF(ngay30!BF13&lt;&gt;"",ngay30!BF13,"")</f>
        <v>1</v>
      </c>
      <c r="AJ12" s="128">
        <f t="shared" si="0"/>
        <v>1.2666666666666666</v>
      </c>
      <c r="AK12" s="127">
        <f t="shared" si="1"/>
        <v>2</v>
      </c>
      <c r="AL12" s="128">
        <f>IF(COUNT(E12:AI12)=0,"",INDEX(E2:AI12,1,MATCH(MAX(E12:AI12),E12:AI12,0)))</f>
        <v>3</v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IF(ngay1!BF14&lt;&gt;"",ngay1!BF14,"")</f>
        <v>2</v>
      </c>
      <c r="F13" s="243">
        <f>IF(ngay2!BF14&lt;&gt;"",ngay2!BF14,"")</f>
        <v>1</v>
      </c>
      <c r="G13" s="243">
        <f>IF(ngay3!BF14&lt;&gt;"",ngay3!BF14,"")</f>
        <v>2</v>
      </c>
      <c r="H13" s="243">
        <f>IF(ngay4!BF14&lt;&gt;"",ngay4!BF14,"")</f>
        <v>1</v>
      </c>
      <c r="I13" s="243">
        <f>IF(ngay5!BF14&lt;&gt;"",ngay5!BF14,"")</f>
        <v>2</v>
      </c>
      <c r="J13" s="243">
        <f>IF(ngay1!BF14&lt;&gt;"",ngay1!BF14,"")</f>
        <v>2</v>
      </c>
      <c r="K13" s="243">
        <f>IF(ngay7!BF14&lt;&gt;"",ngay7!BF14,"")</f>
        <v>2</v>
      </c>
      <c r="L13" s="243">
        <f>IF(ngay8!BF14&lt;&gt;"",ngay8!BF14,"")</f>
        <v>1</v>
      </c>
      <c r="M13" s="243">
        <f>IF(ngay9!BF14&lt;&gt;"",ngay9!BF14,"")</f>
        <v>2</v>
      </c>
      <c r="N13" s="243">
        <f>IF(ngay10!BF14&lt;&gt;"",ngay10!BF14,"")</f>
        <v>1</v>
      </c>
      <c r="O13" s="243">
        <f>IF(ngay11!BF14&lt;&gt;"",ngay11!BF14,"")</f>
        <v>2</v>
      </c>
      <c r="P13" s="243">
        <f>IF(ngay12!BF14&lt;&gt;"",ngay12!BF14,"")</f>
        <v>1</v>
      </c>
      <c r="Q13" s="243">
        <f>IF(ngay13!BF14&lt;&gt;"",ngay13!BF14,"")</f>
        <v>2</v>
      </c>
      <c r="R13" s="243">
        <f>IF(ngay14!BF14&lt;&gt;"",ngay14!BF14,"")</f>
        <v>0</v>
      </c>
      <c r="S13" s="243">
        <f>IF(ngay15!BF14&lt;&gt;"",ngay15!BF14,"")</f>
        <v>1</v>
      </c>
      <c r="T13" s="243">
        <f>IF(ngay16!BF14&lt;&gt;"",ngay16!BF14,"")</f>
        <v>0</v>
      </c>
      <c r="U13" s="243">
        <f>IF(ngay17!BF14&lt;&gt;"",ngay17!BF14,"")</f>
        <v>0</v>
      </c>
      <c r="V13" s="243">
        <f>IF(ngay18!BF14&lt;&gt;"",ngay18!BF14,"")</f>
        <v>2</v>
      </c>
      <c r="W13" s="243">
        <f>IF(ngay19!BF14&lt;&gt;"",ngay19!BF14,"")</f>
        <v>1</v>
      </c>
      <c r="X13" s="243">
        <f>IF(ngay20!BF14&lt;&gt;"",ngay20!BF14,"")</f>
        <v>1</v>
      </c>
      <c r="Y13" s="243">
        <f>IF(ngay21!BF14&lt;&gt;"",ngay21!BF14,"")</f>
        <v>0</v>
      </c>
      <c r="Z13" s="243">
        <f>IF(ngay22!BF14&lt;&gt;"",ngay22!BF14,"")</f>
        <v>0</v>
      </c>
      <c r="AA13" s="243">
        <f>IF(ngay23!BF14&lt;&gt;"",ngay23!BF14,"")</f>
        <v>1</v>
      </c>
      <c r="AB13" s="243">
        <f>IF(ngay24!BF14&lt;&gt;"",ngay24!BF14,"")</f>
        <v>1</v>
      </c>
      <c r="AC13" s="243">
        <f>IF(ngay25!BF14&lt;&gt;"",ngay25!BF14,"")</f>
        <v>1</v>
      </c>
      <c r="AD13" s="243">
        <f>IF(ngay26!BF14&lt;&gt;"",ngay26!BF14,"")</f>
        <v>1</v>
      </c>
      <c r="AE13" s="243">
        <f>IF(ngay27!BF14&lt;&gt;"",ngay27!BF14,"")</f>
        <v>0</v>
      </c>
      <c r="AF13" s="243">
        <f>IF(ngay28!BF14&lt;&gt;"",ngay28!BF14,"")</f>
        <v>1</v>
      </c>
      <c r="AG13" s="243">
        <f>IF(ngay29!BF14&lt;&gt;"",ngay29!BF14,"")</f>
        <v>1</v>
      </c>
      <c r="AH13" s="243">
        <f>IF(ngay30!BF14&lt;&gt;"",ngay30!BF14,"")</f>
        <v>1</v>
      </c>
      <c r="AI13" s="243">
        <f>IF(ngay30!BF14&lt;&gt;"",ngay30!BF14,"")</f>
        <v>1</v>
      </c>
      <c r="AJ13" s="128">
        <f t="shared" ref="AJ13:AJ24" si="4">IF(COUNT(E13:AH13)=0,"",AVERAGE(E13:AH13))</f>
        <v>1.1000000000000001</v>
      </c>
      <c r="AK13" s="127">
        <f t="shared" ref="AK13:AK24" si="5">IF(COUNT(E13:AI13)=0,"",MAX(E13:AI13))</f>
        <v>2</v>
      </c>
      <c r="AL13" s="128">
        <f>IF(COUNT(E13:AI13)=0,"",INDEX(E2:AI13,1,MATCH(MAX(E13:AI13),E13:AI13,0)))</f>
        <v>1</v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IF(ngay1!BF15&lt;&gt;"",ngay1!BF15,"")</f>
        <v>2</v>
      </c>
      <c r="F14" s="243">
        <f>IF(ngay2!BF15&lt;&gt;"",ngay2!BF15,"")</f>
        <v>3</v>
      </c>
      <c r="G14" s="243">
        <f>IF(ngay3!BF15&lt;&gt;"",ngay3!BF15,"")</f>
        <v>3</v>
      </c>
      <c r="H14" s="243">
        <f>IF(ngay4!BF15&lt;&gt;"",ngay4!BF15,"")</f>
        <v>2</v>
      </c>
      <c r="I14" s="243">
        <f>IF(ngay5!BF15&lt;&gt;"",ngay5!BF15,"")</f>
        <v>2</v>
      </c>
      <c r="J14" s="243">
        <f>IF(ngay1!BF15&lt;&gt;"",ngay1!BF15,"")</f>
        <v>2</v>
      </c>
      <c r="K14" s="243">
        <f>IF(ngay7!BF15&lt;&gt;"",ngay7!BF15,"")</f>
        <v>3</v>
      </c>
      <c r="L14" s="243">
        <f>IF(ngay8!BF15&lt;&gt;"",ngay8!BF15,"")</f>
        <v>2</v>
      </c>
      <c r="M14" s="243">
        <f>IF(ngay9!BF15&lt;&gt;"",ngay9!BF15,"")</f>
        <v>2</v>
      </c>
      <c r="N14" s="243">
        <f>IF(ngay10!BF15&lt;&gt;"",ngay10!BF15,"")</f>
        <v>3</v>
      </c>
      <c r="O14" s="243">
        <f>IF(ngay11!BF15&lt;&gt;"",ngay11!BF15,"")</f>
        <v>1</v>
      </c>
      <c r="P14" s="243">
        <f>IF(ngay12!BF15&lt;&gt;"",ngay12!BF15,"")</f>
        <v>2</v>
      </c>
      <c r="Q14" s="243">
        <f>IF(ngay13!BF15&lt;&gt;"",ngay13!BF15,"")</f>
        <v>3</v>
      </c>
      <c r="R14" s="243">
        <f>IF(ngay14!BF15&lt;&gt;"",ngay14!BF15,"")</f>
        <v>1</v>
      </c>
      <c r="S14" s="243">
        <f>IF(ngay15!BF15&lt;&gt;"",ngay15!BF15,"")</f>
        <v>3</v>
      </c>
      <c r="T14" s="243">
        <f>IF(ngay16!BF15&lt;&gt;"",ngay16!BF15,"")</f>
        <v>0</v>
      </c>
      <c r="U14" s="243">
        <f>IF(ngay17!BF15&lt;&gt;"",ngay17!BF15,"")</f>
        <v>0</v>
      </c>
      <c r="V14" s="243">
        <f>IF(ngay18!BF15&lt;&gt;"",ngay18!BF15,"")</f>
        <v>2</v>
      </c>
      <c r="W14" s="243">
        <f>IF(ngay19!BF15&lt;&gt;"",ngay19!BF15,"")</f>
        <v>2</v>
      </c>
      <c r="X14" s="243">
        <f>IF(ngay20!BF15&lt;&gt;"",ngay20!BF15,"")</f>
        <v>2</v>
      </c>
      <c r="Y14" s="243">
        <f>IF(ngay21!BF15&lt;&gt;"",ngay21!BF15,"")</f>
        <v>3</v>
      </c>
      <c r="Z14" s="243">
        <f>IF(ngay22!BF15&lt;&gt;"",ngay22!BF15,"")</f>
        <v>1</v>
      </c>
      <c r="AA14" s="243">
        <f>IF(ngay23!BF15&lt;&gt;"",ngay23!BF15,"")</f>
        <v>2</v>
      </c>
      <c r="AB14" s="243">
        <f>IF(ngay24!BF15&lt;&gt;"",ngay24!BF15,"")</f>
        <v>2</v>
      </c>
      <c r="AC14" s="243">
        <f>IF(ngay25!BF15&lt;&gt;"",ngay25!BF15,"")</f>
        <v>1</v>
      </c>
      <c r="AD14" s="243">
        <f>IF(ngay26!BF15&lt;&gt;"",ngay26!BF15,"")</f>
        <v>2</v>
      </c>
      <c r="AE14" s="243">
        <f>IF(ngay27!BF15&lt;&gt;"",ngay27!BF15,"")</f>
        <v>0</v>
      </c>
      <c r="AF14" s="243">
        <f>IF(ngay28!BF15&lt;&gt;"",ngay28!BF15,"")</f>
        <v>2</v>
      </c>
      <c r="AG14" s="243">
        <f>IF(ngay29!BF15&lt;&gt;"",ngay29!BF15,"")</f>
        <v>0</v>
      </c>
      <c r="AH14" s="243">
        <f>IF(ngay30!BF15&lt;&gt;"",ngay30!BF15,"")</f>
        <v>2</v>
      </c>
      <c r="AI14" s="243">
        <f>IF(ngay30!BF15&lt;&gt;"",ngay30!BF15,"")</f>
        <v>2</v>
      </c>
      <c r="AJ14" s="128">
        <f t="shared" si="4"/>
        <v>1.8333333333333333</v>
      </c>
      <c r="AK14" s="127">
        <f t="shared" si="5"/>
        <v>3</v>
      </c>
      <c r="AL14" s="128">
        <f>IF(COUNT(E14:AI14)=0,"",INDEX(E2:AI14,1,MATCH(MAX(E14:AI14),E14:AI14,0)))</f>
        <v>2</v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IF(ngay1!BF16&lt;&gt;"",ngay1!BF16,"")</f>
        <v>3</v>
      </c>
      <c r="F15" s="243">
        <f>IF(ngay2!BF16&lt;&gt;"",ngay2!BF16,"")</f>
        <v>3</v>
      </c>
      <c r="G15" s="243">
        <f>IF(ngay3!BF16&lt;&gt;"",ngay3!BF16,"")</f>
        <v>5</v>
      </c>
      <c r="H15" s="243">
        <f>IF(ngay4!BF16&lt;&gt;"",ngay4!BF16,"")</f>
        <v>3</v>
      </c>
      <c r="I15" s="243">
        <f>IF(ngay5!BF16&lt;&gt;"",ngay5!BF16,"")</f>
        <v>3</v>
      </c>
      <c r="J15" s="243">
        <f>IF(ngay1!BF16&lt;&gt;"",ngay1!BF16,"")</f>
        <v>3</v>
      </c>
      <c r="K15" s="243">
        <f>IF(ngay7!BF16&lt;&gt;"",ngay7!BF16,"")</f>
        <v>2</v>
      </c>
      <c r="L15" s="243">
        <f>IF(ngay8!BF16&lt;&gt;"",ngay8!BF16,"")</f>
        <v>4</v>
      </c>
      <c r="M15" s="243">
        <f>IF(ngay9!BF16&lt;&gt;"",ngay9!BF16,"")</f>
        <v>2</v>
      </c>
      <c r="N15" s="243">
        <f>IF(ngay10!BF16&lt;&gt;"",ngay10!BF16,"")</f>
        <v>2</v>
      </c>
      <c r="O15" s="243">
        <f>IF(ngay11!BF16&lt;&gt;"",ngay11!BF16,"")</f>
        <v>2</v>
      </c>
      <c r="P15" s="243">
        <f>IF(ngay12!BF16&lt;&gt;"",ngay12!BF16,"")</f>
        <v>4</v>
      </c>
      <c r="Q15" s="243">
        <f>IF(ngay13!BF16&lt;&gt;"",ngay13!BF16,"")</f>
        <v>2</v>
      </c>
      <c r="R15" s="243">
        <f>IF(ngay14!BF16&lt;&gt;"",ngay14!BF16,"")</f>
        <v>2</v>
      </c>
      <c r="S15" s="243">
        <f>IF(ngay15!BF16&lt;&gt;"",ngay15!BF16,"")</f>
        <v>1</v>
      </c>
      <c r="T15" s="243">
        <f>IF(ngay16!BF16&lt;&gt;"",ngay16!BF16,"")</f>
        <v>1</v>
      </c>
      <c r="U15" s="243">
        <f>IF(ngay17!BF16&lt;&gt;"",ngay17!BF16,"")</f>
        <v>2</v>
      </c>
      <c r="V15" s="243">
        <f>IF(ngay18!BF16&lt;&gt;"",ngay18!BF16,"")</f>
        <v>2</v>
      </c>
      <c r="W15" s="243">
        <f>IF(ngay19!BF16&lt;&gt;"",ngay19!BF16,"")</f>
        <v>2</v>
      </c>
      <c r="X15" s="243">
        <f>IF(ngay20!BF16&lt;&gt;"",ngay20!BF16,"")</f>
        <v>3</v>
      </c>
      <c r="Y15" s="243">
        <f>IF(ngay21!BF16&lt;&gt;"",ngay21!BF16,"")</f>
        <v>1</v>
      </c>
      <c r="Z15" s="243">
        <f>IF(ngay22!BF16&lt;&gt;"",ngay22!BF16,"")</f>
        <v>2</v>
      </c>
      <c r="AA15" s="243">
        <f>IF(ngay23!BF16&lt;&gt;"",ngay23!BF16,"")</f>
        <v>3</v>
      </c>
      <c r="AB15" s="243">
        <f>IF(ngay24!BF16&lt;&gt;"",ngay24!BF16,"")</f>
        <v>3</v>
      </c>
      <c r="AC15" s="243">
        <f>IF(ngay25!BF16&lt;&gt;"",ngay25!BF16,"")</f>
        <v>2</v>
      </c>
      <c r="AD15" s="243">
        <f>IF(ngay26!BF16&lt;&gt;"",ngay26!BF16,"")</f>
        <v>2</v>
      </c>
      <c r="AE15" s="243">
        <f>IF(ngay27!BF16&lt;&gt;"",ngay27!BF16,"")</f>
        <v>2</v>
      </c>
      <c r="AF15" s="243">
        <f>IF(ngay28!BF16&lt;&gt;"",ngay28!BF16,"")</f>
        <v>1</v>
      </c>
      <c r="AG15" s="243">
        <f>IF(ngay29!BF16&lt;&gt;"",ngay29!BF16,"")</f>
        <v>1</v>
      </c>
      <c r="AH15" s="243">
        <f>IF(ngay30!BF16&lt;&gt;"",ngay30!BF16,"")</f>
        <v>1</v>
      </c>
      <c r="AI15" s="243">
        <f>IF(ngay30!BF16&lt;&gt;"",ngay30!BF16,"")</f>
        <v>1</v>
      </c>
      <c r="AJ15" s="128">
        <f t="shared" si="4"/>
        <v>2.2999999999999998</v>
      </c>
      <c r="AK15" s="127">
        <f t="shared" si="5"/>
        <v>5</v>
      </c>
      <c r="AL15" s="128">
        <f>IF(COUNT(E15:AI15)=0,"",INDEX(E2:AI15,1,MATCH(MAX(E15:AI15),E15:AI15,0)))</f>
        <v>3</v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IF(ngay1!BF17&lt;&gt;"",ngay1!BF17,"")</f>
        <v>4</v>
      </c>
      <c r="F16" s="243">
        <f>IF(ngay2!BF17&lt;&gt;"",ngay2!BF17,"")</f>
        <v>6</v>
      </c>
      <c r="G16" s="243">
        <f>IF(ngay3!BF17&lt;&gt;"",ngay3!BF17,"")</f>
        <v>5</v>
      </c>
      <c r="H16" s="243">
        <f>IF(ngay4!BF17&lt;&gt;"",ngay4!BF17,"")</f>
        <v>4</v>
      </c>
      <c r="I16" s="243">
        <f>IF(ngay5!BF17&lt;&gt;"",ngay5!BF17,"")</f>
        <v>4</v>
      </c>
      <c r="J16" s="243">
        <f>IF(ngay1!BF17&lt;&gt;"",ngay1!BF17,"")</f>
        <v>4</v>
      </c>
      <c r="K16" s="243">
        <f>IF(ngay7!BF17&lt;&gt;"",ngay7!BF17,"")</f>
        <v>4</v>
      </c>
      <c r="L16" s="243">
        <f>IF(ngay8!BF17&lt;&gt;"",ngay8!BF17,"")</f>
        <v>4</v>
      </c>
      <c r="M16" s="243">
        <f>IF(ngay9!BF17&lt;&gt;"",ngay9!BF17,"")</f>
        <v>6</v>
      </c>
      <c r="N16" s="243">
        <f>IF(ngay10!BF17&lt;&gt;"",ngay10!BF17,"")</f>
        <v>3</v>
      </c>
      <c r="O16" s="243">
        <f>IF(ngay11!BF17&lt;&gt;"",ngay11!BF17,"")</f>
        <v>4</v>
      </c>
      <c r="P16" s="243">
        <f>IF(ngay12!BF17&lt;&gt;"",ngay12!BF17,"")</f>
        <v>4</v>
      </c>
      <c r="Q16" s="243">
        <f>IF(ngay13!BF17&lt;&gt;"",ngay13!BF17,"")</f>
        <v>6</v>
      </c>
      <c r="R16" s="243">
        <f>IF(ngay14!BF17&lt;&gt;"",ngay14!BF17,"")</f>
        <v>5</v>
      </c>
      <c r="S16" s="243">
        <f>IF(ngay15!BF17&lt;&gt;"",ngay15!BF17,"")</f>
        <v>5</v>
      </c>
      <c r="T16" s="243">
        <f>IF(ngay16!BF17&lt;&gt;"",ngay16!BF17,"")</f>
        <v>3</v>
      </c>
      <c r="U16" s="243">
        <f>IF(ngay17!BF17&lt;&gt;"",ngay17!BF17,"")</f>
        <v>2</v>
      </c>
      <c r="V16" s="243">
        <f>IF(ngay18!BF17&lt;&gt;"",ngay18!BF17,"")</f>
        <v>5</v>
      </c>
      <c r="W16" s="243">
        <f>IF(ngay19!BF17&lt;&gt;"",ngay19!BF17,"")</f>
        <v>4</v>
      </c>
      <c r="X16" s="243">
        <f>IF(ngay20!BF17&lt;&gt;"",ngay20!BF17,"")</f>
        <v>4</v>
      </c>
      <c r="Y16" s="243">
        <f>IF(ngay21!BF17&lt;&gt;"",ngay21!BF17,"")</f>
        <v>3</v>
      </c>
      <c r="Z16" s="243">
        <f>IF(ngay22!BF17&lt;&gt;"",ngay22!BF17,"")</f>
        <v>4</v>
      </c>
      <c r="AA16" s="243">
        <f>IF(ngay23!BF17&lt;&gt;"",ngay23!BF17,"")</f>
        <v>4</v>
      </c>
      <c r="AB16" s="243">
        <f>IF(ngay24!BF17&lt;&gt;"",ngay24!BF17,"")</f>
        <v>4</v>
      </c>
      <c r="AC16" s="243">
        <f>IF(ngay25!BF17&lt;&gt;"",ngay25!BF17,"")</f>
        <v>3</v>
      </c>
      <c r="AD16" s="243">
        <f>IF(ngay26!BF17&lt;&gt;"",ngay26!BF17,"")</f>
        <v>3</v>
      </c>
      <c r="AE16" s="243">
        <f>IF(ngay27!BF17&lt;&gt;"",ngay27!BF17,"")</f>
        <v>2</v>
      </c>
      <c r="AF16" s="243">
        <f>IF(ngay28!BF17&lt;&gt;"",ngay28!BF17,"")</f>
        <v>4</v>
      </c>
      <c r="AG16" s="243">
        <f>IF(ngay29!BF17&lt;&gt;"",ngay29!BF17,"")</f>
        <v>3</v>
      </c>
      <c r="AH16" s="243">
        <f>IF(ngay30!BF17&lt;&gt;"",ngay30!BF17,"")</f>
        <v>2</v>
      </c>
      <c r="AI16" s="243">
        <f>IF(ngay30!BF17&lt;&gt;"",ngay30!BF17,"")</f>
        <v>2</v>
      </c>
      <c r="AJ16" s="128">
        <f t="shared" si="4"/>
        <v>3.9333333333333331</v>
      </c>
      <c r="AK16" s="127">
        <f t="shared" si="5"/>
        <v>6</v>
      </c>
      <c r="AL16" s="128">
        <f>IF(COUNT(E16:AI16)=0,"",INDEX(E2:AI16,1,MATCH(MAX(E16:AI16),E16:AI16,0)))</f>
        <v>2</v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IF(ngay1!BF18&lt;&gt;"",ngay1!BF18,"")</f>
        <v>2</v>
      </c>
      <c r="F17" s="243">
        <f>IF(ngay2!BF18&lt;&gt;"",ngay2!BF18,"")</f>
        <v>1</v>
      </c>
      <c r="G17" s="243">
        <f>IF(ngay3!BF18&lt;&gt;"",ngay3!BF18,"")</f>
        <v>2</v>
      </c>
      <c r="H17" s="243">
        <f>IF(ngay4!BF18&lt;&gt;"",ngay4!BF18,"")</f>
        <v>2</v>
      </c>
      <c r="I17" s="243">
        <f>IF(ngay5!BF18&lt;&gt;"",ngay5!BF18,"")</f>
        <v>1</v>
      </c>
      <c r="J17" s="243">
        <f>IF(ngay1!BF18&lt;&gt;"",ngay1!BF18,"")</f>
        <v>2</v>
      </c>
      <c r="K17" s="243">
        <f>IF(ngay7!BF18&lt;&gt;"",ngay7!BF18,"")</f>
        <v>2</v>
      </c>
      <c r="L17" s="243">
        <f>IF(ngay8!BF18&lt;&gt;"",ngay8!BF18,"")</f>
        <v>1</v>
      </c>
      <c r="M17" s="243">
        <f>IF(ngay9!BF18&lt;&gt;"",ngay9!BF18,"")</f>
        <v>2</v>
      </c>
      <c r="N17" s="243">
        <f>IF(ngay10!BF18&lt;&gt;"",ngay10!BF18,"")</f>
        <v>2</v>
      </c>
      <c r="O17" s="243">
        <f>IF(ngay11!BF18&lt;&gt;"",ngay11!BF18,"")</f>
        <v>1</v>
      </c>
      <c r="P17" s="243">
        <f>IF(ngay12!BF18&lt;&gt;"",ngay12!BF18,"")</f>
        <v>1</v>
      </c>
      <c r="Q17" s="243">
        <f>IF(ngay13!BF18&lt;&gt;"",ngay13!BF18,"")</f>
        <v>1</v>
      </c>
      <c r="R17" s="243">
        <f>IF(ngay14!BF18&lt;&gt;"",ngay14!BF18,"")</f>
        <v>1</v>
      </c>
      <c r="S17" s="243">
        <f>IF(ngay15!BF18&lt;&gt;"",ngay15!BF18,"")</f>
        <v>2</v>
      </c>
      <c r="T17" s="243">
        <f>IF(ngay16!BF18&lt;&gt;"",ngay16!BF18,"")</f>
        <v>2</v>
      </c>
      <c r="U17" s="243">
        <f>IF(ngay17!BF18&lt;&gt;"",ngay17!BF18,"")</f>
        <v>1</v>
      </c>
      <c r="V17" s="243">
        <f>IF(ngay18!BF18&lt;&gt;"",ngay18!BF18,"")</f>
        <v>2</v>
      </c>
      <c r="W17" s="243">
        <f>IF(ngay19!BF18&lt;&gt;"",ngay19!BF18,"")</f>
        <v>1</v>
      </c>
      <c r="X17" s="243">
        <f>IF(ngay20!BF18&lt;&gt;"",ngay20!BF18,"")</f>
        <v>1</v>
      </c>
      <c r="Y17" s="243">
        <f>IF(ngay21!BF18&lt;&gt;"",ngay21!BF18,"")</f>
        <v>1</v>
      </c>
      <c r="Z17" s="243">
        <f>IF(ngay22!BF18&lt;&gt;"",ngay22!BF18,"")</f>
        <v>1</v>
      </c>
      <c r="AA17" s="243">
        <f>IF(ngay23!BF18&lt;&gt;"",ngay23!BF18,"")</f>
        <v>1</v>
      </c>
      <c r="AB17" s="243">
        <f>IF(ngay24!BF18&lt;&gt;"",ngay24!BF18,"")</f>
        <v>1</v>
      </c>
      <c r="AC17" s="243">
        <f>IF(ngay25!BF18&lt;&gt;"",ngay25!BF18,"")</f>
        <v>3</v>
      </c>
      <c r="AD17" s="243">
        <f>IF(ngay26!BF18&lt;&gt;"",ngay26!BF18,"")</f>
        <v>1</v>
      </c>
      <c r="AE17" s="243">
        <f>IF(ngay27!BF18&lt;&gt;"",ngay27!BF18,"")</f>
        <v>1</v>
      </c>
      <c r="AF17" s="243">
        <f>IF(ngay28!BF18&lt;&gt;"",ngay28!BF18,"")</f>
        <v>2</v>
      </c>
      <c r="AG17" s="243">
        <f>IF(ngay29!BF18&lt;&gt;"",ngay29!BF18,"")</f>
        <v>1</v>
      </c>
      <c r="AH17" s="243">
        <f>IF(ngay30!BF18&lt;&gt;"",ngay30!BF18,"")</f>
        <v>2</v>
      </c>
      <c r="AI17" s="243">
        <f>IF(ngay30!BF18&lt;&gt;"",ngay30!BF18,"")</f>
        <v>2</v>
      </c>
      <c r="AJ17" s="128">
        <f t="shared" si="4"/>
        <v>1.4666666666666666</v>
      </c>
      <c r="AK17" s="127">
        <f t="shared" si="5"/>
        <v>3</v>
      </c>
      <c r="AL17" s="128">
        <f>IF(COUNT(E17:AI17)=0,"",INDEX(E2:AI17,1,MATCH(MAX(E17:AI17),E17:AI17,0)))</f>
        <v>25</v>
      </c>
      <c r="AM17" s="127"/>
      <c r="AN17" s="129"/>
    </row>
    <row r="18" spans="1:40">
      <c r="A18" s="28">
        <v>16</v>
      </c>
      <c r="B18" s="509"/>
      <c r="C18" s="35" t="s">
        <v>156</v>
      </c>
      <c r="D18" s="445" t="s">
        <v>103</v>
      </c>
      <c r="E18" s="228">
        <f>IF(ngay1!BF19&lt;&gt;"",ngay1!BF19,"")</f>
        <v>7</v>
      </c>
      <c r="F18" s="243">
        <f>IF(ngay2!BF19&lt;&gt;"",ngay2!BF19,"")</f>
        <v>7</v>
      </c>
      <c r="G18" s="243">
        <f>IF(ngay3!BF19&lt;&gt;"",ngay3!BF19,"")</f>
        <v>6</v>
      </c>
      <c r="H18" s="243">
        <f>IF(ngay4!BF19&lt;&gt;"",ngay4!BF19,"")</f>
        <v>8</v>
      </c>
      <c r="I18" s="243">
        <f>IF(ngay5!BF19&lt;&gt;"",ngay5!BF19,"")</f>
        <v>7</v>
      </c>
      <c r="J18" s="243">
        <f>IF(ngay1!BF19&lt;&gt;"",ngay1!BF19,"")</f>
        <v>7</v>
      </c>
      <c r="K18" s="243">
        <f>IF(ngay7!BF19&lt;&gt;"",ngay7!BF19,"")</f>
        <v>11</v>
      </c>
      <c r="L18" s="243">
        <f>IF(ngay8!BF19&lt;&gt;"",ngay8!BF19,"")</f>
        <v>9</v>
      </c>
      <c r="M18" s="243">
        <f>IF(ngay9!BF19&lt;&gt;"",ngay9!BF19,"")</f>
        <v>9</v>
      </c>
      <c r="N18" s="243">
        <f>IF(ngay10!BF19&lt;&gt;"",ngay10!BF19,"")</f>
        <v>4</v>
      </c>
      <c r="O18" s="243">
        <f>IF(ngay11!BF19&lt;&gt;"",ngay11!BF19,"")</f>
        <v>6</v>
      </c>
      <c r="P18" s="243">
        <f>IF(ngay12!BF19&lt;&gt;"",ngay12!BF19,"")</f>
        <v>6</v>
      </c>
      <c r="Q18" s="243">
        <f>IF(ngay13!BF19&lt;&gt;"",ngay13!BF19,"")</f>
        <v>6</v>
      </c>
      <c r="R18" s="243">
        <f>IF(ngay14!BF19&lt;&gt;"",ngay14!BF19,"")</f>
        <v>4</v>
      </c>
      <c r="S18" s="243">
        <f>IF(ngay15!BF19&lt;&gt;"",ngay15!BF19,"")</f>
        <v>4</v>
      </c>
      <c r="T18" s="243">
        <f>IF(ngay16!BF19&lt;&gt;"",ngay16!BF19,"")</f>
        <v>3</v>
      </c>
      <c r="U18" s="243">
        <f>IF(ngay17!BF19&lt;&gt;"",ngay17!BF19,"")</f>
        <v>8</v>
      </c>
      <c r="V18" s="243">
        <f>IF(ngay18!BF19&lt;&gt;"",ngay18!BF19,"")</f>
        <v>5</v>
      </c>
      <c r="W18" s="243">
        <f>IF(ngay19!BF19&lt;&gt;"",ngay19!BF19,"")</f>
        <v>4</v>
      </c>
      <c r="X18" s="243">
        <f>IF(ngay20!BF19&lt;&gt;"",ngay20!BF19,"")</f>
        <v>4</v>
      </c>
      <c r="Y18" s="243">
        <f>IF(ngay21!BF19&lt;&gt;"",ngay21!BF19,"")</f>
        <v>2</v>
      </c>
      <c r="Z18" s="243">
        <f>IF(ngay22!BF19&lt;&gt;"",ngay22!BF19,"")</f>
        <v>3</v>
      </c>
      <c r="AA18" s="243">
        <f>IF(ngay23!BF19&lt;&gt;"",ngay23!BF19,"")</f>
        <v>5</v>
      </c>
      <c r="AB18" s="243">
        <f>IF(ngay24!BF19&lt;&gt;"",ngay24!BF19,"")</f>
        <v>7</v>
      </c>
      <c r="AC18" s="243">
        <f>IF(ngay25!BF19&lt;&gt;"",ngay25!BF19,"")</f>
        <v>3</v>
      </c>
      <c r="AD18" s="243">
        <f>IF(ngay26!BF19&lt;&gt;"",ngay26!BF19,"")</f>
        <v>5</v>
      </c>
      <c r="AE18" s="243">
        <f>IF(ngay27!BF19&lt;&gt;"",ngay27!BF19,"")</f>
        <v>7</v>
      </c>
      <c r="AF18" s="243">
        <f>IF(ngay28!BF19&lt;&gt;"",ngay28!BF19,"")</f>
        <v>4</v>
      </c>
      <c r="AG18" s="243">
        <f>IF(ngay29!BF19&lt;&gt;"",ngay29!BF19,"")</f>
        <v>3</v>
      </c>
      <c r="AH18" s="243">
        <f>IF(ngay30!BF19&lt;&gt;"",ngay30!BF19,"")</f>
        <v>6</v>
      </c>
      <c r="AI18" s="243">
        <f>IF(ngay30!BF19&lt;&gt;"",ngay30!BF19,"")</f>
        <v>6</v>
      </c>
      <c r="AJ18" s="307">
        <f t="shared" si="4"/>
        <v>5.666666666666667</v>
      </c>
      <c r="AK18" s="308">
        <f t="shared" si="5"/>
        <v>11</v>
      </c>
      <c r="AL18" s="307">
        <f>IF(COUNT(E18:AI18)=0,"",INDEX(E2:AI18,1,MATCH(MAX(E18:AI18),E18:AI18,0)))</f>
        <v>7</v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14">
        <f>IF(ngay1!BF20&lt;&gt;"",ngay1!BF20,"")</f>
        <v>3</v>
      </c>
      <c r="F19" s="241">
        <f>IF(ngay2!BF20&lt;&gt;"",ngay2!BF20,"")</f>
        <v>4</v>
      </c>
      <c r="G19" s="241">
        <f>IF(ngay3!BF20&lt;&gt;"",ngay3!BF20,"")</f>
        <v>4</v>
      </c>
      <c r="H19" s="241">
        <f>IF(ngay4!BF20&lt;&gt;"",ngay4!BF20,"")</f>
        <v>4</v>
      </c>
      <c r="I19" s="241">
        <f>IF(ngay5!BF20&lt;&gt;"",ngay5!BF20,"")</f>
        <v>2</v>
      </c>
      <c r="J19" s="241">
        <f>IF(ngay1!BF20&lt;&gt;"",ngay1!BF20,"")</f>
        <v>3</v>
      </c>
      <c r="K19" s="241">
        <f>IF(ngay7!BF20&lt;&gt;"",ngay7!BF20,"")</f>
        <v>4</v>
      </c>
      <c r="L19" s="241">
        <f>IF(ngay8!BF20&lt;&gt;"",ngay8!BF20,"")</f>
        <v>4</v>
      </c>
      <c r="M19" s="241">
        <f>IF(ngay9!BF20&lt;&gt;"",ngay9!BF20,"")</f>
        <v>2</v>
      </c>
      <c r="N19" s="241">
        <f>IF(ngay10!BF20&lt;&gt;"",ngay10!BF20,"")</f>
        <v>2</v>
      </c>
      <c r="O19" s="241">
        <f>IF(ngay11!BF20&lt;&gt;"",ngay11!BF20,"")</f>
        <v>3</v>
      </c>
      <c r="P19" s="241">
        <f>IF(ngay12!BF20&lt;&gt;"",ngay12!BF20,"")</f>
        <v>3</v>
      </c>
      <c r="Q19" s="241">
        <f>IF(ngay13!BF20&lt;&gt;"",ngay13!BF20,"")</f>
        <v>4</v>
      </c>
      <c r="R19" s="241">
        <f>IF(ngay14!BF20&lt;&gt;"",ngay14!BF20,"")</f>
        <v>3</v>
      </c>
      <c r="S19" s="241">
        <f>IF(ngay15!BF20&lt;&gt;"",ngay15!BF20,"")</f>
        <v>3</v>
      </c>
      <c r="T19" s="241">
        <f>IF(ngay16!BF20&lt;&gt;"",ngay16!BF20,"")</f>
        <v>2</v>
      </c>
      <c r="U19" s="241">
        <f>IF(ngay17!BF20&lt;&gt;"",ngay17!BF20,"")</f>
        <v>3</v>
      </c>
      <c r="V19" s="241">
        <f>IF(ngay18!BF20&lt;&gt;"",ngay18!BF20,"")</f>
        <v>3</v>
      </c>
      <c r="W19" s="241">
        <f>IF(ngay19!BF20&lt;&gt;"",ngay19!BF20,"")</f>
        <v>2</v>
      </c>
      <c r="X19" s="241">
        <f>IF(ngay20!BF20&lt;&gt;"",ngay20!BF20,"")</f>
        <v>3</v>
      </c>
      <c r="Y19" s="241">
        <f>IF(ngay21!BF20&lt;&gt;"",ngay21!BF20,"")</f>
        <v>1</v>
      </c>
      <c r="Z19" s="241">
        <f>IF(ngay22!BF20&lt;&gt;"",ngay22!BF20,"")</f>
        <v>3</v>
      </c>
      <c r="AA19" s="241">
        <f>IF(ngay23!BF20&lt;&gt;"",ngay23!BF20,"")</f>
        <v>3</v>
      </c>
      <c r="AB19" s="241">
        <f>IF(ngay24!BF20&lt;&gt;"",ngay24!BF20,"")</f>
        <v>2</v>
      </c>
      <c r="AC19" s="241">
        <f>IF(ngay25!BF20&lt;&gt;"",ngay25!BF20,"")</f>
        <v>2</v>
      </c>
      <c r="AD19" s="241">
        <f>IF(ngay26!BF20&lt;&gt;"",ngay26!BF20,"")</f>
        <v>3</v>
      </c>
      <c r="AE19" s="241">
        <f>IF(ngay27!BF20&lt;&gt;"",ngay27!BF20,"")</f>
        <v>2</v>
      </c>
      <c r="AF19" s="241">
        <f>IF(ngay28!BF20&lt;&gt;"",ngay28!BF20,"")</f>
        <v>3</v>
      </c>
      <c r="AG19" s="241">
        <f>IF(ngay29!BF20&lt;&gt;"",ngay29!BF20,"")</f>
        <v>2</v>
      </c>
      <c r="AH19" s="241">
        <f>IF(ngay30!BF20&lt;&gt;"",ngay30!BF20,"")</f>
        <v>4</v>
      </c>
      <c r="AI19" s="241">
        <f>IF(ngay30!BF20&lt;&gt;"",ngay30!BF20,"")</f>
        <v>4</v>
      </c>
      <c r="AJ19" s="216">
        <f t="shared" si="4"/>
        <v>2.8666666666666667</v>
      </c>
      <c r="AK19" s="217">
        <f t="shared" si="5"/>
        <v>4</v>
      </c>
      <c r="AL19" s="216">
        <f>IF(COUNT(E19:AI19)=0,"",INDEX(E2:AI19,1,MATCH(MAX(E19:AI19),E19:AI19,0)))</f>
        <v>2</v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IF(ngay1!BF21&lt;&gt;"",ngay1!BF21,"")</f>
        <v>3</v>
      </c>
      <c r="F20" s="243">
        <f>IF(ngay2!BF21&lt;&gt;"",ngay2!BF21,"")</f>
        <v>5</v>
      </c>
      <c r="G20" s="243">
        <f>IF(ngay3!BF21&lt;&gt;"",ngay3!BF21,"")</f>
        <v>5</v>
      </c>
      <c r="H20" s="243">
        <f>IF(ngay4!BF21&lt;&gt;"",ngay4!BF21,"")</f>
        <v>4</v>
      </c>
      <c r="I20" s="243">
        <f>IF(ngay5!BF21&lt;&gt;"",ngay5!BF21,"")</f>
        <v>5</v>
      </c>
      <c r="J20" s="243">
        <f>IF(ngay1!BF21&lt;&gt;"",ngay1!BF21,"")</f>
        <v>3</v>
      </c>
      <c r="K20" s="243">
        <f>IF(ngay7!BF21&lt;&gt;"",ngay7!BF21,"")</f>
        <v>3</v>
      </c>
      <c r="L20" s="243">
        <f>IF(ngay8!BF21&lt;&gt;"",ngay8!BF21,"")</f>
        <v>4</v>
      </c>
      <c r="M20" s="243">
        <f>IF(ngay9!BF21&lt;&gt;"",ngay9!BF21,"")</f>
        <v>2</v>
      </c>
      <c r="N20" s="243">
        <f>IF(ngay10!BF21&lt;&gt;"",ngay10!BF21,"")</f>
        <v>2</v>
      </c>
      <c r="O20" s="243">
        <f>IF(ngay11!BF21&lt;&gt;"",ngay11!BF21,"")</f>
        <v>3</v>
      </c>
      <c r="P20" s="243">
        <f>IF(ngay12!BF21&lt;&gt;"",ngay12!BF21,"")</f>
        <v>4</v>
      </c>
      <c r="Q20" s="243">
        <f>IF(ngay13!BF21&lt;&gt;"",ngay13!BF21,"")</f>
        <v>4</v>
      </c>
      <c r="R20" s="243">
        <f>IF(ngay14!BF21&lt;&gt;"",ngay14!BF21,"")</f>
        <v>5</v>
      </c>
      <c r="S20" s="243">
        <f>IF(ngay15!BF21&lt;&gt;"",ngay15!BF21,"")</f>
        <v>2</v>
      </c>
      <c r="T20" s="243">
        <f>IF(ngay16!BF21&lt;&gt;"",ngay16!BF21,"")</f>
        <v>1</v>
      </c>
      <c r="U20" s="243">
        <f>IF(ngay17!BF21&lt;&gt;"",ngay17!BF21,"")</f>
        <v>1</v>
      </c>
      <c r="V20" s="243">
        <f>IF(ngay18!BF21&lt;&gt;"",ngay18!BF21,"")</f>
        <v>3</v>
      </c>
      <c r="W20" s="243">
        <f>IF(ngay19!BF21&lt;&gt;"",ngay19!BF21,"")</f>
        <v>1</v>
      </c>
      <c r="X20" s="243">
        <f>IF(ngay20!BF21&lt;&gt;"",ngay20!BF21,"")</f>
        <v>2</v>
      </c>
      <c r="Y20" s="243">
        <f>IF(ngay21!BF21&lt;&gt;"",ngay21!BF21,"")</f>
        <v>1</v>
      </c>
      <c r="Z20" s="243">
        <f>IF(ngay22!BF21&lt;&gt;"",ngay22!BF21,"")</f>
        <v>1</v>
      </c>
      <c r="AA20" s="243">
        <f>IF(ngay23!BF21&lt;&gt;"",ngay23!BF21,"")</f>
        <v>1</v>
      </c>
      <c r="AB20" s="243">
        <f>IF(ngay24!BF21&lt;&gt;"",ngay24!BF21,"")</f>
        <v>1</v>
      </c>
      <c r="AC20" s="243">
        <f>IF(ngay25!BF21&lt;&gt;"",ngay25!BF21,"")</f>
        <v>1</v>
      </c>
      <c r="AD20" s="243">
        <f>IF(ngay26!BF21&lt;&gt;"",ngay26!BF21,"")</f>
        <v>3</v>
      </c>
      <c r="AE20" s="243">
        <f>IF(ngay27!BF21&lt;&gt;"",ngay27!BF21,"")</f>
        <v>3</v>
      </c>
      <c r="AF20" s="243">
        <f>IF(ngay28!BF21&lt;&gt;"",ngay28!BF21,"")</f>
        <v>3</v>
      </c>
      <c r="AG20" s="243">
        <f>IF(ngay29!BF21&lt;&gt;"",ngay29!BF21,"")</f>
        <v>2</v>
      </c>
      <c r="AH20" s="243">
        <f>IF(ngay30!BF21&lt;&gt;"",ngay30!BF21,"")</f>
        <v>3</v>
      </c>
      <c r="AI20" s="243">
        <f>IF(ngay30!BF21&lt;&gt;"",ngay30!BF21,"")</f>
        <v>3</v>
      </c>
      <c r="AJ20" s="128">
        <f t="shared" si="4"/>
        <v>2.7</v>
      </c>
      <c r="AK20" s="127">
        <f t="shared" si="5"/>
        <v>5</v>
      </c>
      <c r="AL20" s="128">
        <f>IF(COUNT(E20:AI20)=0,"",INDEX(E2:AI20,1,MATCH(MAX(E20:AI20),E20:AI20,0)))</f>
        <v>2</v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IF(ngay1!BF22&lt;&gt;"",ngay1!BF22,"")</f>
        <v>3</v>
      </c>
      <c r="F21" s="243">
        <f>IF(ngay2!BF22&lt;&gt;"",ngay2!BF22,"")</f>
        <v>3</v>
      </c>
      <c r="G21" s="243">
        <f>IF(ngay3!BF22&lt;&gt;"",ngay3!BF22,"")</f>
        <v>3</v>
      </c>
      <c r="H21" s="243">
        <f>IF(ngay4!BF22&lt;&gt;"",ngay4!BF22,"")</f>
        <v>4</v>
      </c>
      <c r="I21" s="243">
        <f>IF(ngay5!BF22&lt;&gt;"",ngay5!BF22,"")</f>
        <v>2</v>
      </c>
      <c r="J21" s="243">
        <f>IF(ngay1!BF22&lt;&gt;"",ngay1!BF22,"")</f>
        <v>3</v>
      </c>
      <c r="K21" s="243">
        <f>IF(ngay7!BF22&lt;&gt;"",ngay7!BF22,"")</f>
        <v>3</v>
      </c>
      <c r="L21" s="243">
        <f>IF(ngay8!BF22&lt;&gt;"",ngay8!BF22,"")</f>
        <v>3</v>
      </c>
      <c r="M21" s="243">
        <f>IF(ngay9!BF22&lt;&gt;"",ngay9!BF22,"")</f>
        <v>3</v>
      </c>
      <c r="N21" s="243">
        <f>IF(ngay10!BF22&lt;&gt;"",ngay10!BF22,"")</f>
        <v>3</v>
      </c>
      <c r="O21" s="243">
        <f>IF(ngay11!BF22&lt;&gt;"",ngay11!BF22,"")</f>
        <v>3</v>
      </c>
      <c r="P21" s="243">
        <f>IF(ngay12!BF22&lt;&gt;"",ngay12!BF22,"")</f>
        <v>3</v>
      </c>
      <c r="Q21" s="243">
        <f>IF(ngay13!BF22&lt;&gt;"",ngay13!BF22,"")</f>
        <v>3</v>
      </c>
      <c r="R21" s="243">
        <f>IF(ngay14!BF22&lt;&gt;"",ngay14!BF22,"")</f>
        <v>2</v>
      </c>
      <c r="S21" s="243">
        <f>IF(ngay15!BF22&lt;&gt;"",ngay15!BF22,"")</f>
        <v>4</v>
      </c>
      <c r="T21" s="243">
        <f>IF(ngay16!BF22&lt;&gt;"",ngay16!BF22,"")</f>
        <v>3</v>
      </c>
      <c r="U21" s="243">
        <f>IF(ngay17!BF22&lt;&gt;"",ngay17!BF22,"")</f>
        <v>2</v>
      </c>
      <c r="V21" s="243">
        <f>IF(ngay18!BF22&lt;&gt;"",ngay18!BF22,"")</f>
        <v>3</v>
      </c>
      <c r="W21" s="243">
        <f>IF(ngay19!BF22&lt;&gt;"",ngay19!BF22,"")</f>
        <v>3</v>
      </c>
      <c r="X21" s="243">
        <f>IF(ngay20!BF22&lt;&gt;"",ngay20!BF22,"")</f>
        <v>3</v>
      </c>
      <c r="Y21" s="243">
        <f>IF(ngay21!BF22&lt;&gt;"",ngay21!BF22,"")</f>
        <v>2</v>
      </c>
      <c r="Z21" s="243">
        <f>IF(ngay22!BF22&lt;&gt;"",ngay22!BF22,"")</f>
        <v>3</v>
      </c>
      <c r="AA21" s="243">
        <f>IF(ngay23!BF22&lt;&gt;"",ngay23!BF22,"")</f>
        <v>2</v>
      </c>
      <c r="AB21" s="243">
        <f>IF(ngay24!BF22&lt;&gt;"",ngay24!BF22,"")</f>
        <v>3</v>
      </c>
      <c r="AC21" s="243">
        <f>IF(ngay25!BF22&lt;&gt;"",ngay25!BF22,"")</f>
        <v>3</v>
      </c>
      <c r="AD21" s="243">
        <f>IF(ngay26!BF22&lt;&gt;"",ngay26!BF22,"")</f>
        <v>3</v>
      </c>
      <c r="AE21" s="243">
        <f>IF(ngay27!BF22&lt;&gt;"",ngay27!BF22,"")</f>
        <v>2</v>
      </c>
      <c r="AF21" s="243">
        <f>IF(ngay28!BF22&lt;&gt;"",ngay28!BF22,"")</f>
        <v>2</v>
      </c>
      <c r="AG21" s="243">
        <f>IF(ngay29!BF22&lt;&gt;"",ngay29!BF22,"")</f>
        <v>2</v>
      </c>
      <c r="AH21" s="243">
        <f>IF(ngay30!BF22&lt;&gt;"",ngay30!BF22,"")</f>
        <v>5</v>
      </c>
      <c r="AI21" s="243">
        <f>IF(ngay30!BF22&lt;&gt;"",ngay30!BF22,"")</f>
        <v>5</v>
      </c>
      <c r="AJ21" s="128">
        <f t="shared" si="4"/>
        <v>2.8666666666666667</v>
      </c>
      <c r="AK21" s="127">
        <f t="shared" si="5"/>
        <v>5</v>
      </c>
      <c r="AL21" s="128">
        <f>IF(COUNT(E21:AI21)=0,"",INDEX(E2:AI21,1,MATCH(MAX(E21:AI21),E21:AI21,0)))</f>
        <v>30</v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IF(ngay1!BF23&lt;&gt;"",ngay1!BF23,"")</f>
        <v>2</v>
      </c>
      <c r="F22" s="243">
        <f>IF(ngay2!BF23&lt;&gt;"",ngay2!BF23,"")</f>
        <v>3</v>
      </c>
      <c r="G22" s="243">
        <f>IF(ngay3!BF23&lt;&gt;"",ngay3!BF23,"")</f>
        <v>2</v>
      </c>
      <c r="H22" s="243">
        <f>IF(ngay4!BF23&lt;&gt;"",ngay4!BF23,"")</f>
        <v>2</v>
      </c>
      <c r="I22" s="243">
        <f>IF(ngay5!BF23&lt;&gt;"",ngay5!BF23,"")</f>
        <v>2</v>
      </c>
      <c r="J22" s="243">
        <f>IF(ngay1!BF23&lt;&gt;"",ngay1!BF23,"")</f>
        <v>2</v>
      </c>
      <c r="K22" s="243">
        <f>IF(ngay7!BF23&lt;&gt;"",ngay7!BF23,"")</f>
        <v>1</v>
      </c>
      <c r="L22" s="243">
        <f>IF(ngay8!BF23&lt;&gt;"",ngay8!BF23,"")</f>
        <v>2</v>
      </c>
      <c r="M22" s="243">
        <f>IF(ngay9!BF23&lt;&gt;"",ngay9!BF23,"")</f>
        <v>2</v>
      </c>
      <c r="N22" s="243">
        <f>IF(ngay10!BF23&lt;&gt;"",ngay10!BF23,"")</f>
        <v>3</v>
      </c>
      <c r="O22" s="243">
        <f>IF(ngay11!BF23&lt;&gt;"",ngay11!BF23,"")</f>
        <v>1</v>
      </c>
      <c r="P22" s="243">
        <f>IF(ngay12!BF23&lt;&gt;"",ngay12!BF23,"")</f>
        <v>1</v>
      </c>
      <c r="Q22" s="243">
        <f>IF(ngay13!BF23&lt;&gt;"",ngay13!BF23,"")</f>
        <v>2</v>
      </c>
      <c r="R22" s="243">
        <f>IF(ngay14!BF23&lt;&gt;"",ngay14!BF23,"")</f>
        <v>2</v>
      </c>
      <c r="S22" s="243">
        <f>IF(ngay15!BF23&lt;&gt;"",ngay15!BF23,"")</f>
        <v>2</v>
      </c>
      <c r="T22" s="243">
        <f>IF(ngay16!BF23&lt;&gt;"",ngay16!BF23,"")</f>
        <v>2</v>
      </c>
      <c r="U22" s="243">
        <f>IF(ngay17!BF23&lt;&gt;"",ngay17!BF23,"")</f>
        <v>1</v>
      </c>
      <c r="V22" s="243">
        <f>IF(ngay18!BF23&lt;&gt;"",ngay18!BF23,"")</f>
        <v>2</v>
      </c>
      <c r="W22" s="243">
        <f>IF(ngay19!BF23&lt;&gt;"",ngay19!BF23,"")</f>
        <v>1</v>
      </c>
      <c r="X22" s="243">
        <f>IF(ngay20!BF23&lt;&gt;"",ngay20!BF23,"")</f>
        <v>2</v>
      </c>
      <c r="Y22" s="243">
        <f>IF(ngay21!BF23&lt;&gt;"",ngay21!BF23,"")</f>
        <v>2</v>
      </c>
      <c r="Z22" s="243">
        <f>IF(ngay22!BF23&lt;&gt;"",ngay22!BF23,"")</f>
        <v>2</v>
      </c>
      <c r="AA22" s="243">
        <f>IF(ngay23!BF23&lt;&gt;"",ngay23!BF23,"")</f>
        <v>2</v>
      </c>
      <c r="AB22" s="243">
        <f>IF(ngay24!BF23&lt;&gt;"",ngay24!BF23,"")</f>
        <v>2</v>
      </c>
      <c r="AC22" s="243">
        <f>IF(ngay25!BF23&lt;&gt;"",ngay25!BF23,"")</f>
        <v>2</v>
      </c>
      <c r="AD22" s="243">
        <f>IF(ngay26!BF23&lt;&gt;"",ngay26!BF23,"")</f>
        <v>1</v>
      </c>
      <c r="AE22" s="243">
        <f>IF(ngay27!BF23&lt;&gt;"",ngay27!BF23,"")</f>
        <v>2</v>
      </c>
      <c r="AF22" s="243">
        <f>IF(ngay28!BF23&lt;&gt;"",ngay28!BF23,"")</f>
        <v>2</v>
      </c>
      <c r="AG22" s="243">
        <f>IF(ngay29!BF23&lt;&gt;"",ngay29!BF23,"")</f>
        <v>1</v>
      </c>
      <c r="AH22" s="243">
        <f>IF(ngay30!BF23&lt;&gt;"",ngay30!BF23,"")</f>
        <v>1</v>
      </c>
      <c r="AI22" s="243">
        <f>IF(ngay30!BF23&lt;&gt;"",ngay30!BF23,"")</f>
        <v>1</v>
      </c>
      <c r="AJ22" s="128">
        <f t="shared" si="4"/>
        <v>1.8</v>
      </c>
      <c r="AK22" s="127">
        <f t="shared" si="5"/>
        <v>3</v>
      </c>
      <c r="AL22" s="128">
        <f>IF(COUNT(E22:AI22)=0,"",INDEX(E2:AI22,1,MATCH(MAX(E22:AI22),E22:AI22,0)))</f>
        <v>2</v>
      </c>
      <c r="AM22" s="127"/>
      <c r="AN22" s="129"/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IF(ngay1!BF24&lt;&gt;"",ngay1!BF24,"")</f>
        <v>4</v>
      </c>
      <c r="F23" s="243">
        <f>IF(ngay2!BF24&lt;&gt;"",ngay2!BF24,"")</f>
        <v>8</v>
      </c>
      <c r="G23" s="243">
        <f>IF(ngay3!BF24&lt;&gt;"",ngay3!BF24,"")</f>
        <v>11</v>
      </c>
      <c r="H23" s="243">
        <f>IF(ngay4!BF24&lt;&gt;"",ngay4!BF24,"")</f>
        <v>6</v>
      </c>
      <c r="I23" s="243">
        <f>IF(ngay5!BF24&lt;&gt;"",ngay5!BF24,"")</f>
        <v>6</v>
      </c>
      <c r="J23" s="243">
        <f>IF(ngay1!BF24&lt;&gt;"",ngay1!BF24,"")</f>
        <v>4</v>
      </c>
      <c r="K23" s="243">
        <f>IF(ngay7!BF24&lt;&gt;"",ngay7!BF24,"")</f>
        <v>4</v>
      </c>
      <c r="L23" s="243">
        <f>IF(ngay8!BF24&lt;&gt;"",ngay8!BF24,"")</f>
        <v>5</v>
      </c>
      <c r="M23" s="243">
        <f>IF(ngay9!BF24&lt;&gt;"",ngay9!BF24,"")</f>
        <v>2</v>
      </c>
      <c r="N23" s="243">
        <f>IF(ngay10!BF24&lt;&gt;"",ngay10!BF24,"")</f>
        <v>3</v>
      </c>
      <c r="O23" s="243">
        <f>IF(ngay11!BF24&lt;&gt;"",ngay11!BF24,"")</f>
        <v>3</v>
      </c>
      <c r="P23" s="243">
        <f>IF(ngay12!BF24&lt;&gt;"",ngay12!BF24,"")</f>
        <v>4</v>
      </c>
      <c r="Q23" s="243">
        <f>IF(ngay13!BF24&lt;&gt;"",ngay13!BF24,"")</f>
        <v>3</v>
      </c>
      <c r="R23" s="243">
        <f>IF(ngay14!BF24&lt;&gt;"",ngay14!BF24,"")</f>
        <v>4</v>
      </c>
      <c r="S23" s="243">
        <f>IF(ngay15!BF24&lt;&gt;"",ngay15!BF24,"")</f>
        <v>2</v>
      </c>
      <c r="T23" s="243">
        <f>IF(ngay16!BF24&lt;&gt;"",ngay16!BF24,"")</f>
        <v>5</v>
      </c>
      <c r="U23" s="243">
        <f>IF(ngay17!BF24&lt;&gt;"",ngay17!BF24,"")</f>
        <v>2</v>
      </c>
      <c r="V23" s="243">
        <f>IF(ngay18!BF24&lt;&gt;"",ngay18!BF24,"")</f>
        <v>1</v>
      </c>
      <c r="W23" s="243">
        <f>IF(ngay19!BF24&lt;&gt;"",ngay19!BF24,"")</f>
        <v>5</v>
      </c>
      <c r="X23" s="243">
        <f>IF(ngay20!BF24&lt;&gt;"",ngay20!BF24,"")</f>
        <v>4</v>
      </c>
      <c r="Y23" s="243">
        <f>IF(ngay21!BF24&lt;&gt;"",ngay21!BF24,"")</f>
        <v>3</v>
      </c>
      <c r="Z23" s="243">
        <f>IF(ngay22!BF24&lt;&gt;"",ngay22!BF24,"")</f>
        <v>2</v>
      </c>
      <c r="AA23" s="243">
        <f>IF(ngay23!BF24&lt;&gt;"",ngay23!BF24,"")</f>
        <v>2</v>
      </c>
      <c r="AB23" s="243">
        <f>IF(ngay24!BF24&lt;&gt;"",ngay24!BF24,"")</f>
        <v>3</v>
      </c>
      <c r="AC23" s="243">
        <f>IF(ngay25!BF24&lt;&gt;"",ngay25!BF24,"")</f>
        <v>3</v>
      </c>
      <c r="AD23" s="243">
        <f>IF(ngay26!BF24&lt;&gt;"",ngay26!BF24,"")</f>
        <v>3</v>
      </c>
      <c r="AE23" s="243">
        <f>IF(ngay27!BF24&lt;&gt;"",ngay27!BF24,"")</f>
        <v>6</v>
      </c>
      <c r="AF23" s="243">
        <f>IF(ngay28!BF24&lt;&gt;"",ngay28!BF24,"")</f>
        <v>3</v>
      </c>
      <c r="AG23" s="243">
        <f>IF(ngay29!BF24&lt;&gt;"",ngay29!BF24,"")</f>
        <v>5</v>
      </c>
      <c r="AH23" s="243">
        <f>IF(ngay30!BF24&lt;&gt;"",ngay30!BF24,"")</f>
        <v>5</v>
      </c>
      <c r="AI23" s="243">
        <f>IF(ngay30!BF24&lt;&gt;"",ngay30!BF24,"")</f>
        <v>5</v>
      </c>
      <c r="AJ23" s="128">
        <f t="shared" si="4"/>
        <v>4.0333333333333332</v>
      </c>
      <c r="AK23" s="127">
        <f t="shared" si="5"/>
        <v>11</v>
      </c>
      <c r="AL23" s="128">
        <f>IF(COUNT(E23:AI23)=0,"",INDEX(E2:AI23,1,MATCH(MAX(E23:AI23),E23:AI23,0)))</f>
        <v>3</v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IF(ngay1!BF25&lt;&gt;"",ngay1!BF25,"")</f>
        <v>5</v>
      </c>
      <c r="F24" s="239">
        <f>IF(ngay2!BF25&lt;&gt;"",ngay2!BF25,"")</f>
        <v>5</v>
      </c>
      <c r="G24" s="239">
        <f>IF(ngay3!BF25&lt;&gt;"",ngay3!BF25,"")</f>
        <v>5</v>
      </c>
      <c r="H24" s="239">
        <f>IF(ngay4!BF25&lt;&gt;"",ngay4!BF25,"")</f>
        <v>6</v>
      </c>
      <c r="I24" s="239">
        <f>IF(ngay5!BF25&lt;&gt;"",ngay5!BF25,"")</f>
        <v>4</v>
      </c>
      <c r="J24" s="239">
        <f>IF(ngay1!BF25&lt;&gt;"",ngay1!BF25,"")</f>
        <v>5</v>
      </c>
      <c r="K24" s="239">
        <f>IF(ngay7!BF25&lt;&gt;"",ngay7!BF25,"")</f>
        <v>4</v>
      </c>
      <c r="L24" s="239">
        <f>IF(ngay8!BF25&lt;&gt;"",ngay8!BF25,"")</f>
        <v>5</v>
      </c>
      <c r="M24" s="239">
        <f>IF(ngay9!BF25&lt;&gt;"",ngay9!BF25,"")</f>
        <v>3</v>
      </c>
      <c r="N24" s="239">
        <f>IF(ngay10!BF25&lt;&gt;"",ngay10!BF25,"")</f>
        <v>5</v>
      </c>
      <c r="O24" s="239">
        <f>IF(ngay11!BF25&lt;&gt;"",ngay11!BF25,"")</f>
        <v>6</v>
      </c>
      <c r="P24" s="239">
        <f>IF(ngay12!BF25&lt;&gt;"",ngay12!BF25,"")</f>
        <v>4</v>
      </c>
      <c r="Q24" s="239">
        <f>IF(ngay13!BF25&lt;&gt;"",ngay13!BF25,"")</f>
        <v>5</v>
      </c>
      <c r="R24" s="239">
        <f>IF(ngay14!BF25&lt;&gt;"",ngay14!BF25,"")</f>
        <v>4</v>
      </c>
      <c r="S24" s="239">
        <f>IF(ngay15!BF25&lt;&gt;"",ngay15!BF25,"")</f>
        <v>6</v>
      </c>
      <c r="T24" s="239">
        <f>IF(ngay16!BF25&lt;&gt;"",ngay16!BF25,"")</f>
        <v>3</v>
      </c>
      <c r="U24" s="239">
        <f>IF(ngay17!BF25&lt;&gt;"",ngay17!BF25,"")</f>
        <v>4</v>
      </c>
      <c r="V24" s="239">
        <f>IF(ngay18!BF25&lt;&gt;"",ngay18!BF25,"")</f>
        <v>5</v>
      </c>
      <c r="W24" s="239">
        <f>IF(ngay19!BF25&lt;&gt;"",ngay19!BF25,"")</f>
        <v>4</v>
      </c>
      <c r="X24" s="239">
        <f>IF(ngay20!BF25&lt;&gt;"",ngay20!BF25,"")</f>
        <v>3</v>
      </c>
      <c r="Y24" s="239">
        <f>IF(ngay21!BF25&lt;&gt;"",ngay21!BF25,"")</f>
        <v>5</v>
      </c>
      <c r="Z24" s="239">
        <f>IF(ngay22!BF25&lt;&gt;"",ngay22!BF25,"")</f>
        <v>2</v>
      </c>
      <c r="AA24" s="239">
        <f>IF(ngay23!BF25&lt;&gt;"",ngay23!BF25,"")</f>
        <v>3</v>
      </c>
      <c r="AB24" s="239">
        <f>IF(ngay24!BF25&lt;&gt;"",ngay24!BF25,"")</f>
        <v>3</v>
      </c>
      <c r="AC24" s="239">
        <f>IF(ngay25!BF25&lt;&gt;"",ngay25!BF25,"")</f>
        <v>3</v>
      </c>
      <c r="AD24" s="239">
        <f>IF(ngay26!BF25&lt;&gt;"",ngay26!BF25,"")</f>
        <v>2</v>
      </c>
      <c r="AE24" s="239">
        <f>IF(ngay27!BF25&lt;&gt;"",ngay27!BF25,"")</f>
        <v>3</v>
      </c>
      <c r="AF24" s="239">
        <f>IF(ngay28!BF25&lt;&gt;"",ngay28!BF25,"")</f>
        <v>5</v>
      </c>
      <c r="AG24" s="239">
        <f>IF(ngay29!BF25&lt;&gt;"",ngay29!BF25,"")</f>
        <v>3</v>
      </c>
      <c r="AH24" s="239">
        <f>IF(ngay30!BF25&lt;&gt;"",ngay30!BF25,"")</f>
        <v>4</v>
      </c>
      <c r="AI24" s="239">
        <f>IF(ngay30!BF25&lt;&gt;"",ngay30!BF25,"")</f>
        <v>4</v>
      </c>
      <c r="AJ24" s="218">
        <f t="shared" si="4"/>
        <v>4.1333333333333337</v>
      </c>
      <c r="AK24" s="219">
        <f t="shared" si="5"/>
        <v>6</v>
      </c>
      <c r="AL24" s="218">
        <f>IF(COUNT(E24:AI24)=0,"",INDEX(E2:AI24,1,MATCH(MAX(E24:AI24),E24:AI24,0)))</f>
        <v>4</v>
      </c>
      <c r="AM24" s="219"/>
      <c r="AN24" s="220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N79"/>
  <sheetViews>
    <sheetView workbookViewId="0">
      <pane xSplit="4" ySplit="2" topLeftCell="E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10" sqref="E10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242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93</v>
      </c>
      <c r="AK2" s="122" t="s">
        <v>164</v>
      </c>
      <c r="AL2" s="122" t="s">
        <v>106</v>
      </c>
      <c r="AM2" s="122" t="s">
        <v>165</v>
      </c>
      <c r="AN2" s="123" t="s">
        <v>106</v>
      </c>
    </row>
    <row r="3" spans="1:40">
      <c r="A3" s="39">
        <v>89</v>
      </c>
      <c r="B3" s="508" t="s">
        <v>125</v>
      </c>
      <c r="C3" s="30" t="s">
        <v>126</v>
      </c>
      <c r="D3" s="42" t="s">
        <v>116</v>
      </c>
      <c r="E3" s="242">
        <f>IF(ngay1!BG4&lt;&gt;"",ngay1!BG4,"")</f>
        <v>28.85</v>
      </c>
      <c r="F3" s="243" t="e">
        <f>IF(#REF!&lt;&gt;"",#REF!,"")</f>
        <v>#REF!</v>
      </c>
      <c r="G3" s="243" t="e">
        <f>IF(#REF!&lt;&gt;"",#REF!,"")</f>
        <v>#REF!</v>
      </c>
      <c r="H3" s="243" t="e">
        <f>IF(#REF!&lt;&gt;"",#REF!,"")</f>
        <v>#REF!</v>
      </c>
      <c r="I3" s="243" t="e">
        <f>IF(#REF!&lt;&gt;"",#REF!,"")</f>
        <v>#REF!</v>
      </c>
      <c r="J3" s="243" t="e">
        <f>IF(#REF!&lt;&gt;"",#REF!,"")</f>
        <v>#REF!</v>
      </c>
      <c r="K3" s="243" t="e">
        <f>IF(#REF!&lt;&gt;"",#REF!,"")</f>
        <v>#REF!</v>
      </c>
      <c r="L3" s="243" t="e">
        <f>IF(#REF!&lt;&gt;"",#REF!,"")</f>
        <v>#REF!</v>
      </c>
      <c r="M3" s="243" t="e">
        <f>IF(#REF!&lt;&gt;"",#REF!,"")</f>
        <v>#REF!</v>
      </c>
      <c r="N3" s="243" t="e">
        <f>IF(#REF!&lt;&gt;"",#REF!,"")</f>
        <v>#REF!</v>
      </c>
      <c r="O3" s="243" t="e">
        <f>IF(#REF!&lt;&gt;"",#REF!,"")</f>
        <v>#REF!</v>
      </c>
      <c r="P3" s="243" t="e">
        <f>IF(#REF!&lt;&gt;"",#REF!,"")</f>
        <v>#REF!</v>
      </c>
      <c r="Q3" s="243" t="e">
        <f>IF(#REF!&lt;&gt;"",#REF!,"")</f>
        <v>#REF!</v>
      </c>
      <c r="R3" s="243" t="e">
        <f>IF(#REF!&lt;&gt;"",#REF!,"")</f>
        <v>#REF!</v>
      </c>
      <c r="S3" s="243" t="e">
        <f>IF(#REF!&lt;&gt;"",#REF!,"")</f>
        <v>#REF!</v>
      </c>
      <c r="T3" s="243" t="e">
        <f>IF(#REF!&lt;&gt;"",#REF!,"")</f>
        <v>#REF!</v>
      </c>
      <c r="U3" s="243" t="e">
        <f>IF(#REF!&lt;&gt;"",#REF!,"")</f>
        <v>#REF!</v>
      </c>
      <c r="V3" s="243" t="e">
        <f>IF(#REF!&lt;&gt;"",#REF!,"")</f>
        <v>#REF!</v>
      </c>
      <c r="W3" s="243" t="e">
        <f>IF(#REF!&lt;&gt;"",#REF!,"")</f>
        <v>#REF!</v>
      </c>
      <c r="X3" s="243" t="e">
        <f>IF(#REF!&lt;&gt;"",#REF!,"")</f>
        <v>#REF!</v>
      </c>
      <c r="Y3" s="243" t="e">
        <f>IF(#REF!&lt;&gt;"",#REF!,"")</f>
        <v>#REF!</v>
      </c>
      <c r="Z3" s="243" t="e">
        <f>IF(#REF!&lt;&gt;"",#REF!,"")</f>
        <v>#REF!</v>
      </c>
      <c r="AA3" s="243" t="e">
        <f>IF(#REF!&lt;&gt;"",#REF!,"")</f>
        <v>#REF!</v>
      </c>
      <c r="AB3" s="243" t="e">
        <f>IF(#REF!&lt;&gt;"",#REF!,"")</f>
        <v>#REF!</v>
      </c>
      <c r="AC3" s="243" t="e">
        <f>IF(#REF!&lt;&gt;"",#REF!,"")</f>
        <v>#REF!</v>
      </c>
      <c r="AD3" s="243" t="e">
        <f>IF(#REF!&lt;&gt;"",#REF!,"")</f>
        <v>#REF!</v>
      </c>
      <c r="AE3" s="243" t="e">
        <f>IF(#REF!&lt;&gt;"",#REF!,"")</f>
        <v>#REF!</v>
      </c>
      <c r="AF3" s="243" t="e">
        <f>IF(#REF!&lt;&gt;"",#REF!,"")</f>
        <v>#REF!</v>
      </c>
      <c r="AG3" s="243" t="e">
        <f>IF(#REF!&lt;&gt;"",#REF!,"")</f>
        <v>#REF!</v>
      </c>
      <c r="AH3" s="243" t="e">
        <f>IF(#REF!&lt;&gt;"",#REF!,"")</f>
        <v>#REF!</v>
      </c>
      <c r="AI3" s="243" t="e">
        <f>IF(#REF!&lt;&gt;"",#REF!,"")</f>
        <v>#REF!</v>
      </c>
      <c r="AJ3" s="128" t="e">
        <f t="shared" ref="AJ3:AJ12" si="0">IF(COUNT(E3:AI3)=0,"",AVERAGE(E3:AI3))</f>
        <v>#REF!</v>
      </c>
      <c r="AK3" s="127" t="e">
        <f t="shared" ref="AK3:AK12" si="1">IF(COUNT(E3:AI3)=0,"",MIN(E3:AI3))</f>
        <v>#REF!</v>
      </c>
      <c r="AL3" s="128" t="e">
        <f>IF(COUNT(E3:AI3)=0,"",INDEX(E2:AI3,1,MATCH(MIN(E3:AI3),E3:AI3,0)))</f>
        <v>#REF!</v>
      </c>
      <c r="AM3" s="127" t="e">
        <f t="shared" ref="AM3:AM11" si="2">IF(COUNT(E3:AI3)=0,"",MAX(E3:AI3))</f>
        <v>#REF!</v>
      </c>
      <c r="AN3" s="129" t="e">
        <f>IF(COUNT(E3:AK3)=0,"",INDEX(E2:AK3,1,MATCH(MAX(E3:AK3),E3:AK3,0)))</f>
        <v>#REF!</v>
      </c>
    </row>
    <row r="4" spans="1:40">
      <c r="A4" s="28">
        <v>90</v>
      </c>
      <c r="B4" s="487"/>
      <c r="C4" s="30" t="s">
        <v>149</v>
      </c>
      <c r="D4" s="42" t="s">
        <v>98</v>
      </c>
      <c r="E4" s="242">
        <f>IF(ngay1!BG5&lt;&gt;"",ngay1!BG5,"")</f>
        <v>30.15</v>
      </c>
      <c r="F4" s="243" t="e">
        <f>IF(#REF!&lt;&gt;"",#REF!,"")</f>
        <v>#REF!</v>
      </c>
      <c r="G4" s="243" t="e">
        <f>IF(#REF!&lt;&gt;"",#REF!,"")</f>
        <v>#REF!</v>
      </c>
      <c r="H4" s="243" t="e">
        <f>IF(#REF!&lt;&gt;"",#REF!,"")</f>
        <v>#REF!</v>
      </c>
      <c r="I4" s="243" t="e">
        <f>IF(#REF!&lt;&gt;"",#REF!,"")</f>
        <v>#REF!</v>
      </c>
      <c r="J4" s="243" t="e">
        <f>IF(#REF!&lt;&gt;"",#REF!,"")</f>
        <v>#REF!</v>
      </c>
      <c r="K4" s="243" t="e">
        <f>IF(#REF!&lt;&gt;"",#REF!,"")</f>
        <v>#REF!</v>
      </c>
      <c r="L4" s="243" t="e">
        <f>IF(#REF!&lt;&gt;"",#REF!,"")</f>
        <v>#REF!</v>
      </c>
      <c r="M4" s="243" t="e">
        <f>IF(#REF!&lt;&gt;"",#REF!,"")</f>
        <v>#REF!</v>
      </c>
      <c r="N4" s="243" t="e">
        <f>IF(#REF!&lt;&gt;"",#REF!,"")</f>
        <v>#REF!</v>
      </c>
      <c r="O4" s="243" t="e">
        <f>IF(#REF!&lt;&gt;"",#REF!,"")</f>
        <v>#REF!</v>
      </c>
      <c r="P4" s="243" t="e">
        <f>IF(#REF!&lt;&gt;"",#REF!,"")</f>
        <v>#REF!</v>
      </c>
      <c r="Q4" s="243" t="e">
        <f>IF(#REF!&lt;&gt;"",#REF!,"")</f>
        <v>#REF!</v>
      </c>
      <c r="R4" s="243" t="e">
        <f>IF(#REF!&lt;&gt;"",#REF!,"")</f>
        <v>#REF!</v>
      </c>
      <c r="S4" s="243" t="e">
        <f>IF(#REF!&lt;&gt;"",#REF!,"")</f>
        <v>#REF!</v>
      </c>
      <c r="T4" s="243" t="e">
        <f>IF(#REF!&lt;&gt;"",#REF!,"")</f>
        <v>#REF!</v>
      </c>
      <c r="U4" s="243" t="e">
        <f>IF(#REF!&lt;&gt;"",#REF!,"")</f>
        <v>#REF!</v>
      </c>
      <c r="V4" s="243" t="e">
        <f>IF(#REF!&lt;&gt;"",#REF!,"")</f>
        <v>#REF!</v>
      </c>
      <c r="W4" s="243" t="e">
        <f>IF(#REF!&lt;&gt;"",#REF!,"")</f>
        <v>#REF!</v>
      </c>
      <c r="X4" s="243" t="e">
        <f>IF(#REF!&lt;&gt;"",#REF!,"")</f>
        <v>#REF!</v>
      </c>
      <c r="Y4" s="243" t="e">
        <f>IF(#REF!&lt;&gt;"",#REF!,"")</f>
        <v>#REF!</v>
      </c>
      <c r="Z4" s="243" t="e">
        <f>IF(#REF!&lt;&gt;"",#REF!,"")</f>
        <v>#REF!</v>
      </c>
      <c r="AA4" s="243" t="e">
        <f>IF(#REF!&lt;&gt;"",#REF!,"")</f>
        <v>#REF!</v>
      </c>
      <c r="AB4" s="243" t="e">
        <f>IF(#REF!&lt;&gt;"",#REF!,"")</f>
        <v>#REF!</v>
      </c>
      <c r="AC4" s="243" t="e">
        <f>IF(#REF!&lt;&gt;"",#REF!,"")</f>
        <v>#REF!</v>
      </c>
      <c r="AD4" s="243" t="e">
        <f>IF(#REF!&lt;&gt;"",#REF!,"")</f>
        <v>#REF!</v>
      </c>
      <c r="AE4" s="243" t="e">
        <f>IF(#REF!&lt;&gt;"",#REF!,"")</f>
        <v>#REF!</v>
      </c>
      <c r="AF4" s="243" t="e">
        <f>IF(#REF!&lt;&gt;"",#REF!,"")</f>
        <v>#REF!</v>
      </c>
      <c r="AG4" s="243" t="e">
        <f>IF(#REF!&lt;&gt;"",#REF!,"")</f>
        <v>#REF!</v>
      </c>
      <c r="AH4" s="243" t="e">
        <f>IF(#REF!&lt;&gt;"",#REF!,"")</f>
        <v>#REF!</v>
      </c>
      <c r="AI4" s="243" t="e">
        <f>IF(#REF!&lt;&gt;"",#REF!,"")</f>
        <v>#REF!</v>
      </c>
      <c r="AJ4" s="128" t="e">
        <f t="shared" si="0"/>
        <v>#REF!</v>
      </c>
      <c r="AK4" s="127" t="e">
        <f t="shared" si="1"/>
        <v>#REF!</v>
      </c>
      <c r="AL4" s="128" t="e">
        <f>IF(COUNT(E4:AI4)=0,"",INDEX(E2:AI4,1,MATCH(MIN(E4:AI4),E4:AI4,0)))</f>
        <v>#REF!</v>
      </c>
      <c r="AM4" s="127" t="e">
        <f t="shared" si="2"/>
        <v>#REF!</v>
      </c>
      <c r="AN4" s="129" t="e">
        <f>IF(COUNT(E4:AK4)=0,"",INDEX(E2:AK4,1,MATCH(MAX(E4:AK4),E4:AK4,0)))</f>
        <v>#REF!</v>
      </c>
    </row>
    <row r="5" spans="1:40">
      <c r="A5" s="28">
        <v>91</v>
      </c>
      <c r="B5" s="487"/>
      <c r="C5" s="30" t="s">
        <v>176</v>
      </c>
      <c r="D5" s="42" t="s">
        <v>171</v>
      </c>
      <c r="E5" s="242">
        <f>IF(ngay1!BG6&lt;&gt;"",ngay1!BG6,"")</f>
        <v>31.6</v>
      </c>
      <c r="F5" s="243" t="e">
        <f>IF(#REF!&lt;&gt;"",#REF!,"")</f>
        <v>#REF!</v>
      </c>
      <c r="G5" s="243" t="e">
        <f>IF(#REF!&lt;&gt;"",#REF!,"")</f>
        <v>#REF!</v>
      </c>
      <c r="H5" s="243" t="e">
        <f>IF(#REF!&lt;&gt;"",#REF!,"")</f>
        <v>#REF!</v>
      </c>
      <c r="I5" s="243" t="e">
        <f>IF(#REF!&lt;&gt;"",#REF!,"")</f>
        <v>#REF!</v>
      </c>
      <c r="J5" s="243" t="e">
        <f>IF(#REF!&lt;&gt;"",#REF!,"")</f>
        <v>#REF!</v>
      </c>
      <c r="K5" s="243" t="e">
        <f>IF(#REF!&lt;&gt;"",#REF!,"")</f>
        <v>#REF!</v>
      </c>
      <c r="L5" s="243" t="e">
        <f>IF(#REF!&lt;&gt;"",#REF!,"")</f>
        <v>#REF!</v>
      </c>
      <c r="M5" s="243" t="e">
        <f>IF(#REF!&lt;&gt;"",#REF!,"")</f>
        <v>#REF!</v>
      </c>
      <c r="N5" s="243" t="e">
        <f>IF(#REF!&lt;&gt;"",#REF!,"")</f>
        <v>#REF!</v>
      </c>
      <c r="O5" s="243" t="e">
        <f>IF(#REF!&lt;&gt;"",#REF!,"")</f>
        <v>#REF!</v>
      </c>
      <c r="P5" s="243" t="e">
        <f>IF(#REF!&lt;&gt;"",#REF!,"")</f>
        <v>#REF!</v>
      </c>
      <c r="Q5" s="243" t="e">
        <f>IF(#REF!&lt;&gt;"",#REF!,"")</f>
        <v>#REF!</v>
      </c>
      <c r="R5" s="243" t="e">
        <f>IF(#REF!&lt;&gt;"",#REF!,"")</f>
        <v>#REF!</v>
      </c>
      <c r="S5" s="243" t="e">
        <f>IF(#REF!&lt;&gt;"",#REF!,"")</f>
        <v>#REF!</v>
      </c>
      <c r="T5" s="243" t="e">
        <f>IF(#REF!&lt;&gt;"",#REF!,"")</f>
        <v>#REF!</v>
      </c>
      <c r="U5" s="243" t="e">
        <f>IF(#REF!&lt;&gt;"",#REF!,"")</f>
        <v>#REF!</v>
      </c>
      <c r="V5" s="243" t="e">
        <f>IF(#REF!&lt;&gt;"",#REF!,"")</f>
        <v>#REF!</v>
      </c>
      <c r="W5" s="243" t="e">
        <f>IF(#REF!&lt;&gt;"",#REF!,"")</f>
        <v>#REF!</v>
      </c>
      <c r="X5" s="243" t="e">
        <f>IF(#REF!&lt;&gt;"",#REF!,"")</f>
        <v>#REF!</v>
      </c>
      <c r="Y5" s="243" t="e">
        <f>IF(#REF!&lt;&gt;"",#REF!,"")</f>
        <v>#REF!</v>
      </c>
      <c r="Z5" s="243" t="e">
        <f>IF(#REF!&lt;&gt;"",#REF!,"")</f>
        <v>#REF!</v>
      </c>
      <c r="AA5" s="243" t="e">
        <f>IF(#REF!&lt;&gt;"",#REF!,"")</f>
        <v>#REF!</v>
      </c>
      <c r="AB5" s="243" t="e">
        <f>IF(#REF!&lt;&gt;"",#REF!,"")</f>
        <v>#REF!</v>
      </c>
      <c r="AC5" s="243" t="e">
        <f>IF(#REF!&lt;&gt;"",#REF!,"")</f>
        <v>#REF!</v>
      </c>
      <c r="AD5" s="243" t="e">
        <f>IF(#REF!&lt;&gt;"",#REF!,"")</f>
        <v>#REF!</v>
      </c>
      <c r="AE5" s="243" t="e">
        <f>IF(#REF!&lt;&gt;"",#REF!,"")</f>
        <v>#REF!</v>
      </c>
      <c r="AF5" s="243" t="e">
        <f>IF(#REF!&lt;&gt;"",#REF!,"")</f>
        <v>#REF!</v>
      </c>
      <c r="AG5" s="243" t="e">
        <f>IF(#REF!&lt;&gt;"",#REF!,"")</f>
        <v>#REF!</v>
      </c>
      <c r="AH5" s="243" t="e">
        <f>IF(#REF!&lt;&gt;"",#REF!,"")</f>
        <v>#REF!</v>
      </c>
      <c r="AI5" s="243" t="e">
        <f>IF(#REF!&lt;&gt;"",#REF!,"")</f>
        <v>#REF!</v>
      </c>
      <c r="AJ5" s="128" t="e">
        <f t="shared" si="0"/>
        <v>#REF!</v>
      </c>
      <c r="AK5" s="127" t="e">
        <f t="shared" si="1"/>
        <v>#REF!</v>
      </c>
      <c r="AL5" s="128" t="e">
        <f>IF(COUNT(E5:AI5)=0,"",INDEX(E2:AI5,1,MATCH(MIN(E5:AI5),E5:AI5,0)))</f>
        <v>#REF!</v>
      </c>
      <c r="AM5" s="127" t="e">
        <f t="shared" si="2"/>
        <v>#REF!</v>
      </c>
      <c r="AN5" s="129" t="e">
        <f>IF(COUNT(E5:AK5)=0,"",INDEX(E2:AK5,1,MATCH(MAX(E5:AK5),E5:AK5,0)))</f>
        <v>#REF!</v>
      </c>
    </row>
    <row r="6" spans="1:40">
      <c r="A6" s="28">
        <v>92</v>
      </c>
      <c r="B6" s="487"/>
      <c r="C6" s="30" t="s">
        <v>150</v>
      </c>
      <c r="D6" s="42" t="s">
        <v>130</v>
      </c>
      <c r="E6" s="242">
        <f>IF(ngay1!BG7&lt;&gt;"",ngay1!BG7,"")</f>
        <v>29.1</v>
      </c>
      <c r="F6" s="243" t="e">
        <f>IF(#REF!&lt;&gt;"",#REF!,"")</f>
        <v>#REF!</v>
      </c>
      <c r="G6" s="243" t="e">
        <f>IF(#REF!&lt;&gt;"",#REF!,"")</f>
        <v>#REF!</v>
      </c>
      <c r="H6" s="243" t="e">
        <f>IF(#REF!&lt;&gt;"",#REF!,"")</f>
        <v>#REF!</v>
      </c>
      <c r="I6" s="243" t="e">
        <f>IF(#REF!&lt;&gt;"",#REF!,"")</f>
        <v>#REF!</v>
      </c>
      <c r="J6" s="243" t="e">
        <f>IF(#REF!&lt;&gt;"",#REF!,"")</f>
        <v>#REF!</v>
      </c>
      <c r="K6" s="243" t="e">
        <f>IF(#REF!&lt;&gt;"",#REF!,"")</f>
        <v>#REF!</v>
      </c>
      <c r="L6" s="243" t="e">
        <f>IF(#REF!&lt;&gt;"",#REF!,"")</f>
        <v>#REF!</v>
      </c>
      <c r="M6" s="243" t="e">
        <f>IF(#REF!&lt;&gt;"",#REF!,"")</f>
        <v>#REF!</v>
      </c>
      <c r="N6" s="243" t="e">
        <f>IF(#REF!&lt;&gt;"",#REF!,"")</f>
        <v>#REF!</v>
      </c>
      <c r="O6" s="243" t="e">
        <f>IF(#REF!&lt;&gt;"",#REF!,"")</f>
        <v>#REF!</v>
      </c>
      <c r="P6" s="243" t="e">
        <f>IF(#REF!&lt;&gt;"",#REF!,"")</f>
        <v>#REF!</v>
      </c>
      <c r="Q6" s="243" t="e">
        <f>IF(#REF!&lt;&gt;"",#REF!,"")</f>
        <v>#REF!</v>
      </c>
      <c r="R6" s="243" t="e">
        <f>IF(#REF!&lt;&gt;"",#REF!,"")</f>
        <v>#REF!</v>
      </c>
      <c r="S6" s="243" t="e">
        <f>IF(#REF!&lt;&gt;"",#REF!,"")</f>
        <v>#REF!</v>
      </c>
      <c r="T6" s="243" t="e">
        <f>IF(#REF!&lt;&gt;"",#REF!,"")</f>
        <v>#REF!</v>
      </c>
      <c r="U6" s="243" t="e">
        <f>IF(#REF!&lt;&gt;"",#REF!,"")</f>
        <v>#REF!</v>
      </c>
      <c r="V6" s="243" t="e">
        <f>IF(#REF!&lt;&gt;"",#REF!,"")</f>
        <v>#REF!</v>
      </c>
      <c r="W6" s="243" t="e">
        <f>IF(#REF!&lt;&gt;"",#REF!,"")</f>
        <v>#REF!</v>
      </c>
      <c r="X6" s="243" t="e">
        <f>IF(#REF!&lt;&gt;"",#REF!,"")</f>
        <v>#REF!</v>
      </c>
      <c r="Y6" s="243" t="e">
        <f>IF(#REF!&lt;&gt;"",#REF!,"")</f>
        <v>#REF!</v>
      </c>
      <c r="Z6" s="243" t="e">
        <f>IF(#REF!&lt;&gt;"",#REF!,"")</f>
        <v>#REF!</v>
      </c>
      <c r="AA6" s="243" t="e">
        <f>IF(#REF!&lt;&gt;"",#REF!,"")</f>
        <v>#REF!</v>
      </c>
      <c r="AB6" s="243" t="e">
        <f>IF(#REF!&lt;&gt;"",#REF!,"")</f>
        <v>#REF!</v>
      </c>
      <c r="AC6" s="243" t="e">
        <f>IF(#REF!&lt;&gt;"",#REF!,"")</f>
        <v>#REF!</v>
      </c>
      <c r="AD6" s="243" t="e">
        <f>IF(#REF!&lt;&gt;"",#REF!,"")</f>
        <v>#REF!</v>
      </c>
      <c r="AE6" s="243" t="e">
        <f>IF(#REF!&lt;&gt;"",#REF!,"")</f>
        <v>#REF!</v>
      </c>
      <c r="AF6" s="243" t="e">
        <f>IF(#REF!&lt;&gt;"",#REF!,"")</f>
        <v>#REF!</v>
      </c>
      <c r="AG6" s="243" t="e">
        <f>IF(#REF!&lt;&gt;"",#REF!,"")</f>
        <v>#REF!</v>
      </c>
      <c r="AH6" s="243" t="e">
        <f>IF(#REF!&lt;&gt;"",#REF!,"")</f>
        <v>#REF!</v>
      </c>
      <c r="AI6" s="243" t="e">
        <f>IF(#REF!&lt;&gt;"",#REF!,"")</f>
        <v>#REF!</v>
      </c>
      <c r="AJ6" s="128" t="e">
        <f t="shared" si="0"/>
        <v>#REF!</v>
      </c>
      <c r="AK6" s="127" t="e">
        <f t="shared" si="1"/>
        <v>#REF!</v>
      </c>
      <c r="AL6" s="128" t="e">
        <f>IF(COUNT(E6:AI6)=0,"",INDEX(E2:AI6,1,MATCH(MIN(E6:AI6),E6:AI6,0)))</f>
        <v>#REF!</v>
      </c>
      <c r="AM6" s="127" t="e">
        <f t="shared" si="2"/>
        <v>#REF!</v>
      </c>
      <c r="AN6" s="129" t="e">
        <f>IF(COUNT(E6:AK6)=0,"",INDEX(E2:AK6,1,MATCH(MAX(E6:AK6),E6:AK6,0)))</f>
        <v>#REF!</v>
      </c>
    </row>
    <row r="7" spans="1:40">
      <c r="A7" s="28">
        <v>93</v>
      </c>
      <c r="B7" s="487"/>
      <c r="C7" s="30" t="s">
        <v>125</v>
      </c>
      <c r="D7" s="42" t="s">
        <v>115</v>
      </c>
      <c r="E7" s="242">
        <f>IF(ngay1!BG8&lt;&gt;"",ngay1!BG8,"")</f>
        <v>30.6</v>
      </c>
      <c r="F7" s="243" t="e">
        <f>IF(#REF!&lt;&gt;"",#REF!,"")</f>
        <v>#REF!</v>
      </c>
      <c r="G7" s="243" t="e">
        <f>IF(#REF!&lt;&gt;"",#REF!,"")</f>
        <v>#REF!</v>
      </c>
      <c r="H7" s="243" t="e">
        <f>IF(#REF!&lt;&gt;"",#REF!,"")</f>
        <v>#REF!</v>
      </c>
      <c r="I7" s="243" t="e">
        <f>IF(#REF!&lt;&gt;"",#REF!,"")</f>
        <v>#REF!</v>
      </c>
      <c r="J7" s="243" t="e">
        <f>IF(#REF!&lt;&gt;"",#REF!,"")</f>
        <v>#REF!</v>
      </c>
      <c r="K7" s="243" t="e">
        <f>IF(#REF!&lt;&gt;"",#REF!,"")</f>
        <v>#REF!</v>
      </c>
      <c r="L7" s="243" t="e">
        <f>IF(#REF!&lt;&gt;"",#REF!,"")</f>
        <v>#REF!</v>
      </c>
      <c r="M7" s="243" t="e">
        <f>IF(#REF!&lt;&gt;"",#REF!,"")</f>
        <v>#REF!</v>
      </c>
      <c r="N7" s="243" t="e">
        <f>IF(#REF!&lt;&gt;"",#REF!,"")</f>
        <v>#REF!</v>
      </c>
      <c r="O7" s="243" t="e">
        <f>IF(#REF!&lt;&gt;"",#REF!,"")</f>
        <v>#REF!</v>
      </c>
      <c r="P7" s="243" t="e">
        <f>IF(#REF!&lt;&gt;"",#REF!,"")</f>
        <v>#REF!</v>
      </c>
      <c r="Q7" s="243" t="e">
        <f>IF(#REF!&lt;&gt;"",#REF!,"")</f>
        <v>#REF!</v>
      </c>
      <c r="R7" s="243" t="e">
        <f>IF(#REF!&lt;&gt;"",#REF!,"")</f>
        <v>#REF!</v>
      </c>
      <c r="S7" s="243" t="e">
        <f>IF(#REF!&lt;&gt;"",#REF!,"")</f>
        <v>#REF!</v>
      </c>
      <c r="T7" s="243" t="e">
        <f>IF(#REF!&lt;&gt;"",#REF!,"")</f>
        <v>#REF!</v>
      </c>
      <c r="U7" s="243" t="e">
        <f>IF(#REF!&lt;&gt;"",#REF!,"")</f>
        <v>#REF!</v>
      </c>
      <c r="V7" s="243" t="e">
        <f>IF(#REF!&lt;&gt;"",#REF!,"")</f>
        <v>#REF!</v>
      </c>
      <c r="W7" s="243" t="e">
        <f>IF(#REF!&lt;&gt;"",#REF!,"")</f>
        <v>#REF!</v>
      </c>
      <c r="X7" s="243" t="e">
        <f>IF(#REF!&lt;&gt;"",#REF!,"")</f>
        <v>#REF!</v>
      </c>
      <c r="Y7" s="243" t="e">
        <f>IF(#REF!&lt;&gt;"",#REF!,"")</f>
        <v>#REF!</v>
      </c>
      <c r="Z7" s="243" t="e">
        <f>IF(#REF!&lt;&gt;"",#REF!,"")</f>
        <v>#REF!</v>
      </c>
      <c r="AA7" s="243" t="e">
        <f>IF(#REF!&lt;&gt;"",#REF!,"")</f>
        <v>#REF!</v>
      </c>
      <c r="AB7" s="243" t="e">
        <f>IF(#REF!&lt;&gt;"",#REF!,"")</f>
        <v>#REF!</v>
      </c>
      <c r="AC7" s="243" t="e">
        <f>IF(#REF!&lt;&gt;"",#REF!,"")</f>
        <v>#REF!</v>
      </c>
      <c r="AD7" s="243" t="e">
        <f>IF(#REF!&lt;&gt;"",#REF!,"")</f>
        <v>#REF!</v>
      </c>
      <c r="AE7" s="243" t="e">
        <f>IF(#REF!&lt;&gt;"",#REF!,"")</f>
        <v>#REF!</v>
      </c>
      <c r="AF7" s="243" t="e">
        <f>IF(#REF!&lt;&gt;"",#REF!,"")</f>
        <v>#REF!</v>
      </c>
      <c r="AG7" s="243" t="e">
        <f>IF(#REF!&lt;&gt;"",#REF!,"")</f>
        <v>#REF!</v>
      </c>
      <c r="AH7" s="243" t="e">
        <f>IF(#REF!&lt;&gt;"",#REF!,"")</f>
        <v>#REF!</v>
      </c>
      <c r="AI7" s="243" t="e">
        <f>IF(#REF!&lt;&gt;"",#REF!,"")</f>
        <v>#REF!</v>
      </c>
      <c r="AJ7" s="128" t="e">
        <f t="shared" si="0"/>
        <v>#REF!</v>
      </c>
      <c r="AK7" s="127" t="e">
        <f t="shared" si="1"/>
        <v>#REF!</v>
      </c>
      <c r="AL7" s="128" t="e">
        <f>IF(COUNT(E7:AI7)=0,"",INDEX(E2:AI7,1,MATCH(MIN(E7:AI7),E7:AI7,0)))</f>
        <v>#REF!</v>
      </c>
      <c r="AM7" s="127" t="e">
        <f t="shared" si="2"/>
        <v>#REF!</v>
      </c>
      <c r="AN7" s="129" t="e">
        <f>IF(COUNT(E7:AK7)=0,"",INDEX(E2:AK7,1,MATCH(MAX(E7:AK7),E7:AK7,0)))</f>
        <v>#REF!</v>
      </c>
    </row>
    <row r="8" spans="1:40">
      <c r="A8" s="29">
        <v>94</v>
      </c>
      <c r="B8" s="487"/>
      <c r="C8" s="35" t="s">
        <v>179</v>
      </c>
      <c r="D8" s="42" t="s">
        <v>177</v>
      </c>
      <c r="E8" s="242">
        <f>IF(ngay1!BG9&lt;&gt;"",ngay1!BG9,"")</f>
        <v>29.45</v>
      </c>
      <c r="F8" s="243" t="e">
        <f>IF(#REF!&lt;&gt;"",#REF!,"")</f>
        <v>#REF!</v>
      </c>
      <c r="G8" s="243" t="e">
        <f>IF(#REF!&lt;&gt;"",#REF!,"")</f>
        <v>#REF!</v>
      </c>
      <c r="H8" s="243" t="e">
        <f>IF(#REF!&lt;&gt;"",#REF!,"")</f>
        <v>#REF!</v>
      </c>
      <c r="I8" s="243" t="e">
        <f>IF(#REF!&lt;&gt;"",#REF!,"")</f>
        <v>#REF!</v>
      </c>
      <c r="J8" s="243" t="e">
        <f>IF(#REF!&lt;&gt;"",#REF!,"")</f>
        <v>#REF!</v>
      </c>
      <c r="K8" s="243" t="e">
        <f>IF(#REF!&lt;&gt;"",#REF!,"")</f>
        <v>#REF!</v>
      </c>
      <c r="L8" s="243" t="e">
        <f>IF(#REF!&lt;&gt;"",#REF!,"")</f>
        <v>#REF!</v>
      </c>
      <c r="M8" s="243" t="e">
        <f>IF(#REF!&lt;&gt;"",#REF!,"")</f>
        <v>#REF!</v>
      </c>
      <c r="N8" s="243" t="e">
        <f>IF(#REF!&lt;&gt;"",#REF!,"")</f>
        <v>#REF!</v>
      </c>
      <c r="O8" s="243" t="e">
        <f>IF(#REF!&lt;&gt;"",#REF!,"")</f>
        <v>#REF!</v>
      </c>
      <c r="P8" s="243" t="e">
        <f>IF(#REF!&lt;&gt;"",#REF!,"")</f>
        <v>#REF!</v>
      </c>
      <c r="Q8" s="243" t="e">
        <f>IF(#REF!&lt;&gt;"",#REF!,"")</f>
        <v>#REF!</v>
      </c>
      <c r="R8" s="243" t="e">
        <f>IF(#REF!&lt;&gt;"",#REF!,"")</f>
        <v>#REF!</v>
      </c>
      <c r="S8" s="243" t="e">
        <f>IF(#REF!&lt;&gt;"",#REF!,"")</f>
        <v>#REF!</v>
      </c>
      <c r="T8" s="243" t="e">
        <f>IF(#REF!&lt;&gt;"",#REF!,"")</f>
        <v>#REF!</v>
      </c>
      <c r="U8" s="243" t="e">
        <f>IF(#REF!&lt;&gt;"",#REF!,"")</f>
        <v>#REF!</v>
      </c>
      <c r="V8" s="243" t="e">
        <f>IF(#REF!&lt;&gt;"",#REF!,"")</f>
        <v>#REF!</v>
      </c>
      <c r="W8" s="243" t="e">
        <f>IF(#REF!&lt;&gt;"",#REF!,"")</f>
        <v>#REF!</v>
      </c>
      <c r="X8" s="243" t="e">
        <f>IF(#REF!&lt;&gt;"",#REF!,"")</f>
        <v>#REF!</v>
      </c>
      <c r="Y8" s="243" t="e">
        <f>IF(#REF!&lt;&gt;"",#REF!,"")</f>
        <v>#REF!</v>
      </c>
      <c r="Z8" s="243" t="e">
        <f>IF(#REF!&lt;&gt;"",#REF!,"")</f>
        <v>#REF!</v>
      </c>
      <c r="AA8" s="243" t="e">
        <f>IF(#REF!&lt;&gt;"",#REF!,"")</f>
        <v>#REF!</v>
      </c>
      <c r="AB8" s="243" t="e">
        <f>IF(#REF!&lt;&gt;"",#REF!,"")</f>
        <v>#REF!</v>
      </c>
      <c r="AC8" s="243" t="e">
        <f>IF(#REF!&lt;&gt;"",#REF!,"")</f>
        <v>#REF!</v>
      </c>
      <c r="AD8" s="243" t="e">
        <f>IF(#REF!&lt;&gt;"",#REF!,"")</f>
        <v>#REF!</v>
      </c>
      <c r="AE8" s="243" t="e">
        <f>IF(#REF!&lt;&gt;"",#REF!,"")</f>
        <v>#REF!</v>
      </c>
      <c r="AF8" s="243" t="e">
        <f>IF(#REF!&lt;&gt;"",#REF!,"")</f>
        <v>#REF!</v>
      </c>
      <c r="AG8" s="243" t="e">
        <f>IF(#REF!&lt;&gt;"",#REF!,"")</f>
        <v>#REF!</v>
      </c>
      <c r="AH8" s="243" t="e">
        <f>IF(#REF!&lt;&gt;"",#REF!,"")</f>
        <v>#REF!</v>
      </c>
      <c r="AI8" s="243" t="e">
        <f>IF(#REF!&lt;&gt;"",#REF!,"")</f>
        <v>#REF!</v>
      </c>
      <c r="AJ8" s="128" t="e">
        <f t="shared" si="0"/>
        <v>#REF!</v>
      </c>
      <c r="AK8" s="127" t="e">
        <f t="shared" si="1"/>
        <v>#REF!</v>
      </c>
      <c r="AL8" s="128" t="e">
        <f>IF(COUNT(E8:AI8)=0,"",INDEX(E2:AI8,1,MATCH(MIN(E8:AI8),E8:AI8,0)))</f>
        <v>#REF!</v>
      </c>
      <c r="AM8" s="127" t="e">
        <f t="shared" si="2"/>
        <v>#REF!</v>
      </c>
      <c r="AN8" s="129" t="e">
        <f>IF(COUNT(E8:AK8)=0,"",INDEX(E2:AK8,1,MATCH(MAX(E8:AK8),E8:AK8,0)))</f>
        <v>#REF!</v>
      </c>
    </row>
    <row r="9" spans="1:40">
      <c r="A9" s="108">
        <v>95</v>
      </c>
      <c r="B9" s="487"/>
      <c r="C9" s="30" t="s">
        <v>148</v>
      </c>
      <c r="D9" s="42" t="s">
        <v>97</v>
      </c>
      <c r="E9" s="242">
        <f>IF(ngay1!BG10&lt;&gt;"",ngay1!BG10,"")</f>
        <v>30.45</v>
      </c>
      <c r="F9" s="243" t="e">
        <f>IF(#REF!&lt;&gt;"",#REF!,"")</f>
        <v>#REF!</v>
      </c>
      <c r="G9" s="243" t="e">
        <f>IF(#REF!&lt;&gt;"",#REF!,"")</f>
        <v>#REF!</v>
      </c>
      <c r="H9" s="243" t="e">
        <f>IF(#REF!&lt;&gt;"",#REF!,"")</f>
        <v>#REF!</v>
      </c>
      <c r="I9" s="243" t="e">
        <f>IF(#REF!&lt;&gt;"",#REF!,"")</f>
        <v>#REF!</v>
      </c>
      <c r="J9" s="243" t="e">
        <f>IF(#REF!&lt;&gt;"",#REF!,"")</f>
        <v>#REF!</v>
      </c>
      <c r="K9" s="243" t="e">
        <f>IF(#REF!&lt;&gt;"",#REF!,"")</f>
        <v>#REF!</v>
      </c>
      <c r="L9" s="243" t="e">
        <f>IF(#REF!&lt;&gt;"",#REF!,"")</f>
        <v>#REF!</v>
      </c>
      <c r="M9" s="243" t="e">
        <f>IF(#REF!&lt;&gt;"",#REF!,"")</f>
        <v>#REF!</v>
      </c>
      <c r="N9" s="243" t="e">
        <f>IF(#REF!&lt;&gt;"",#REF!,"")</f>
        <v>#REF!</v>
      </c>
      <c r="O9" s="243" t="e">
        <f>IF(#REF!&lt;&gt;"",#REF!,"")</f>
        <v>#REF!</v>
      </c>
      <c r="P9" s="243" t="e">
        <f>IF(#REF!&lt;&gt;"",#REF!,"")</f>
        <v>#REF!</v>
      </c>
      <c r="Q9" s="243" t="e">
        <f>IF(#REF!&lt;&gt;"",#REF!,"")</f>
        <v>#REF!</v>
      </c>
      <c r="R9" s="243" t="e">
        <f>IF(#REF!&lt;&gt;"",#REF!,"")</f>
        <v>#REF!</v>
      </c>
      <c r="S9" s="243" t="e">
        <f>IF(#REF!&lt;&gt;"",#REF!,"")</f>
        <v>#REF!</v>
      </c>
      <c r="T9" s="243" t="e">
        <f>IF(#REF!&lt;&gt;"",#REF!,"")</f>
        <v>#REF!</v>
      </c>
      <c r="U9" s="243" t="e">
        <f>IF(#REF!&lt;&gt;"",#REF!,"")</f>
        <v>#REF!</v>
      </c>
      <c r="V9" s="243" t="e">
        <f>IF(#REF!&lt;&gt;"",#REF!,"")</f>
        <v>#REF!</v>
      </c>
      <c r="W9" s="243" t="e">
        <f>IF(#REF!&lt;&gt;"",#REF!,"")</f>
        <v>#REF!</v>
      </c>
      <c r="X9" s="243" t="e">
        <f>IF(#REF!&lt;&gt;"",#REF!,"")</f>
        <v>#REF!</v>
      </c>
      <c r="Y9" s="243" t="e">
        <f>IF(#REF!&lt;&gt;"",#REF!,"")</f>
        <v>#REF!</v>
      </c>
      <c r="Z9" s="243" t="e">
        <f>IF(#REF!&lt;&gt;"",#REF!,"")</f>
        <v>#REF!</v>
      </c>
      <c r="AA9" s="243" t="e">
        <f>IF(#REF!&lt;&gt;"",#REF!,"")</f>
        <v>#REF!</v>
      </c>
      <c r="AB9" s="243" t="e">
        <f>IF(#REF!&lt;&gt;"",#REF!,"")</f>
        <v>#REF!</v>
      </c>
      <c r="AC9" s="243" t="e">
        <f>IF(#REF!&lt;&gt;"",#REF!,"")</f>
        <v>#REF!</v>
      </c>
      <c r="AD9" s="243" t="e">
        <f>IF(#REF!&lt;&gt;"",#REF!,"")</f>
        <v>#REF!</v>
      </c>
      <c r="AE9" s="243" t="e">
        <f>IF(#REF!&lt;&gt;"",#REF!,"")</f>
        <v>#REF!</v>
      </c>
      <c r="AF9" s="243" t="e">
        <f>IF(#REF!&lt;&gt;"",#REF!,"")</f>
        <v>#REF!</v>
      </c>
      <c r="AG9" s="243" t="e">
        <f>IF(#REF!&lt;&gt;"",#REF!,"")</f>
        <v>#REF!</v>
      </c>
      <c r="AH9" s="243" t="e">
        <f>IF(#REF!&lt;&gt;"",#REF!,"")</f>
        <v>#REF!</v>
      </c>
      <c r="AI9" s="243" t="e">
        <f>IF(#REF!&lt;&gt;"",#REF!,"")</f>
        <v>#REF!</v>
      </c>
      <c r="AJ9" s="128" t="e">
        <f t="shared" si="0"/>
        <v>#REF!</v>
      </c>
      <c r="AK9" s="127" t="e">
        <f t="shared" si="1"/>
        <v>#REF!</v>
      </c>
      <c r="AL9" s="128" t="e">
        <f>IF(COUNT(E9:AI9)=0,"",INDEX(E2:AI9,1,MATCH(MIN(E9:AI9),E9:AI9,0)))</f>
        <v>#REF!</v>
      </c>
      <c r="AM9" s="127" t="e">
        <f t="shared" si="2"/>
        <v>#REF!</v>
      </c>
      <c r="AN9" s="129" t="e">
        <f>IF(COUNT(E9:AK9)=0,"",INDEX(E2:AK9,1,MATCH(MAX(E9:AK9),E9:AK9,0)))</f>
        <v>#REF!</v>
      </c>
    </row>
    <row r="10" spans="1:40">
      <c r="A10" s="108"/>
      <c r="B10" s="490"/>
      <c r="C10" s="30" t="s">
        <v>205</v>
      </c>
      <c r="D10" s="42" t="s">
        <v>206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128"/>
      <c r="AK10" s="127"/>
      <c r="AL10" s="128"/>
      <c r="AM10" s="127"/>
      <c r="AN10" s="129"/>
    </row>
    <row r="11" spans="1:40">
      <c r="A11" s="109">
        <v>96</v>
      </c>
      <c r="B11" s="488" t="s">
        <v>147</v>
      </c>
      <c r="C11" s="31" t="s">
        <v>153</v>
      </c>
      <c r="D11" s="43" t="s">
        <v>100</v>
      </c>
      <c r="E11" s="246">
        <f>IF(ngay1!BG12&lt;&gt;"",ngay1!BG12,"")</f>
        <v>28.1</v>
      </c>
      <c r="F11" s="247" t="e">
        <f>IF(#REF!&lt;&gt;"",#REF!,"")</f>
        <v>#REF!</v>
      </c>
      <c r="G11" s="247" t="e">
        <f>IF(#REF!&lt;&gt;"",#REF!,"")</f>
        <v>#REF!</v>
      </c>
      <c r="H11" s="247" t="e">
        <f>IF(#REF!&lt;&gt;"",#REF!,"")</f>
        <v>#REF!</v>
      </c>
      <c r="I11" s="247" t="e">
        <f>IF(#REF!&lt;&gt;"",#REF!,"")</f>
        <v>#REF!</v>
      </c>
      <c r="J11" s="247" t="e">
        <f>IF(#REF!&lt;&gt;"",#REF!,"")</f>
        <v>#REF!</v>
      </c>
      <c r="K11" s="247" t="e">
        <f>IF(#REF!&lt;&gt;"",#REF!,"")</f>
        <v>#REF!</v>
      </c>
      <c r="L11" s="247" t="e">
        <f>IF(#REF!&lt;&gt;"",#REF!,"")</f>
        <v>#REF!</v>
      </c>
      <c r="M11" s="247" t="e">
        <f>IF(#REF!&lt;&gt;"",#REF!,"")</f>
        <v>#REF!</v>
      </c>
      <c r="N11" s="247" t="e">
        <f>IF(#REF!&lt;&gt;"",#REF!,"")</f>
        <v>#REF!</v>
      </c>
      <c r="O11" s="247" t="e">
        <f>IF(#REF!&lt;&gt;"",#REF!,"")</f>
        <v>#REF!</v>
      </c>
      <c r="P11" s="247" t="e">
        <f>IF(#REF!&lt;&gt;"",#REF!,"")</f>
        <v>#REF!</v>
      </c>
      <c r="Q11" s="247" t="e">
        <f>IF(#REF!&lt;&gt;"",#REF!,"")</f>
        <v>#REF!</v>
      </c>
      <c r="R11" s="247" t="e">
        <f>IF(#REF!&lt;&gt;"",#REF!,"")</f>
        <v>#REF!</v>
      </c>
      <c r="S11" s="247" t="e">
        <f>IF(#REF!&lt;&gt;"",#REF!,"")</f>
        <v>#REF!</v>
      </c>
      <c r="T11" s="247" t="e">
        <f>IF(#REF!&lt;&gt;"",#REF!,"")</f>
        <v>#REF!</v>
      </c>
      <c r="U11" s="247" t="e">
        <f>IF(#REF!&lt;&gt;"",#REF!,"")</f>
        <v>#REF!</v>
      </c>
      <c r="V11" s="247" t="e">
        <f>IF(#REF!&lt;&gt;"",#REF!,"")</f>
        <v>#REF!</v>
      </c>
      <c r="W11" s="247" t="e">
        <f>IF(#REF!&lt;&gt;"",#REF!,"")</f>
        <v>#REF!</v>
      </c>
      <c r="X11" s="247" t="e">
        <f>IF(#REF!&lt;&gt;"",#REF!,"")</f>
        <v>#REF!</v>
      </c>
      <c r="Y11" s="247" t="e">
        <f>IF(#REF!&lt;&gt;"",#REF!,"")</f>
        <v>#REF!</v>
      </c>
      <c r="Z11" s="247" t="e">
        <f>IF(#REF!&lt;&gt;"",#REF!,"")</f>
        <v>#REF!</v>
      </c>
      <c r="AA11" s="247" t="e">
        <f>IF(#REF!&lt;&gt;"",#REF!,"")</f>
        <v>#REF!</v>
      </c>
      <c r="AB11" s="247" t="e">
        <f>IF(#REF!&lt;&gt;"",#REF!,"")</f>
        <v>#REF!</v>
      </c>
      <c r="AC11" s="247" t="e">
        <f>IF(#REF!&lt;&gt;"",#REF!,"")</f>
        <v>#REF!</v>
      </c>
      <c r="AD11" s="247" t="e">
        <f>IF(#REF!&lt;&gt;"",#REF!,"")</f>
        <v>#REF!</v>
      </c>
      <c r="AE11" s="247" t="e">
        <f>IF(#REF!&lt;&gt;"",#REF!,"")</f>
        <v>#REF!</v>
      </c>
      <c r="AF11" s="247" t="e">
        <f>IF(#REF!&lt;&gt;"",#REF!,"")</f>
        <v>#REF!</v>
      </c>
      <c r="AG11" s="247" t="e">
        <f>IF(#REF!&lt;&gt;"",#REF!,"")</f>
        <v>#REF!</v>
      </c>
      <c r="AH11" s="247" t="e">
        <f>IF(#REF!&lt;&gt;"",#REF!,"")</f>
        <v>#REF!</v>
      </c>
      <c r="AI11" s="247" t="e">
        <f>IF(#REF!&lt;&gt;"",#REF!,"")</f>
        <v>#REF!</v>
      </c>
      <c r="AJ11" s="191" t="e">
        <f t="shared" si="0"/>
        <v>#REF!</v>
      </c>
      <c r="AK11" s="190" t="e">
        <f t="shared" si="1"/>
        <v>#REF!</v>
      </c>
      <c r="AL11" s="191" t="e">
        <f>IF(COUNT(E11:AI11)=0,"",INDEX(E2:AI11,1,MATCH(MIN(E11:AI11),E11:AI11,0)))</f>
        <v>#REF!</v>
      </c>
      <c r="AM11" s="190" t="e">
        <f t="shared" si="2"/>
        <v>#REF!</v>
      </c>
      <c r="AN11" s="192" t="e">
        <f>IF(COUNT(E11:AK11)=0,"",INDEX(E2:AK11,1,MATCH(MAX(E11:AK11),E11:AK11,0)))</f>
        <v>#REF!</v>
      </c>
    </row>
    <row r="12" spans="1:40">
      <c r="A12" s="28">
        <v>97</v>
      </c>
      <c r="B12" s="509"/>
      <c r="C12" s="30" t="s">
        <v>152</v>
      </c>
      <c r="D12" s="42" t="s">
        <v>117</v>
      </c>
      <c r="E12" s="242">
        <f>IF(ngay1!BG13&lt;&gt;"",ngay1!BG13,"")</f>
        <v>28.024999999999999</v>
      </c>
      <c r="F12" s="243" t="e">
        <f>IF(#REF!&lt;&gt;"",#REF!,"")</f>
        <v>#REF!</v>
      </c>
      <c r="G12" s="243" t="e">
        <f>IF(#REF!&lt;&gt;"",#REF!,"")</f>
        <v>#REF!</v>
      </c>
      <c r="H12" s="243" t="e">
        <f>IF(#REF!&lt;&gt;"",#REF!,"")</f>
        <v>#REF!</v>
      </c>
      <c r="I12" s="243" t="e">
        <f>IF(#REF!&lt;&gt;"",#REF!,"")</f>
        <v>#REF!</v>
      </c>
      <c r="J12" s="243" t="e">
        <f>IF(#REF!&lt;&gt;"",#REF!,"")</f>
        <v>#REF!</v>
      </c>
      <c r="K12" s="243" t="e">
        <f>IF(#REF!&lt;&gt;"",#REF!,"")</f>
        <v>#REF!</v>
      </c>
      <c r="L12" s="243" t="e">
        <f>IF(#REF!&lt;&gt;"",#REF!,"")</f>
        <v>#REF!</v>
      </c>
      <c r="M12" s="243" t="e">
        <f>IF(#REF!&lt;&gt;"",#REF!,"")</f>
        <v>#REF!</v>
      </c>
      <c r="N12" s="243" t="e">
        <f>IF(#REF!&lt;&gt;"",#REF!,"")</f>
        <v>#REF!</v>
      </c>
      <c r="O12" s="243" t="e">
        <f>IF(#REF!&lt;&gt;"",#REF!,"")</f>
        <v>#REF!</v>
      </c>
      <c r="P12" s="243" t="e">
        <f>IF(#REF!&lt;&gt;"",#REF!,"")</f>
        <v>#REF!</v>
      </c>
      <c r="Q12" s="243" t="e">
        <f>IF(#REF!&lt;&gt;"",#REF!,"")</f>
        <v>#REF!</v>
      </c>
      <c r="R12" s="243" t="e">
        <f>IF(#REF!&lt;&gt;"",#REF!,"")</f>
        <v>#REF!</v>
      </c>
      <c r="S12" s="243" t="e">
        <f>IF(#REF!&lt;&gt;"",#REF!,"")</f>
        <v>#REF!</v>
      </c>
      <c r="T12" s="243" t="e">
        <f>IF(#REF!&lt;&gt;"",#REF!,"")</f>
        <v>#REF!</v>
      </c>
      <c r="U12" s="243" t="e">
        <f>IF(#REF!&lt;&gt;"",#REF!,"")</f>
        <v>#REF!</v>
      </c>
      <c r="V12" s="243" t="e">
        <f>IF(#REF!&lt;&gt;"",#REF!,"")</f>
        <v>#REF!</v>
      </c>
      <c r="W12" s="243" t="e">
        <f>IF(#REF!&lt;&gt;"",#REF!,"")</f>
        <v>#REF!</v>
      </c>
      <c r="X12" s="243" t="e">
        <f>IF(#REF!&lt;&gt;"",#REF!,"")</f>
        <v>#REF!</v>
      </c>
      <c r="Y12" s="243" t="e">
        <f>IF(#REF!&lt;&gt;"",#REF!,"")</f>
        <v>#REF!</v>
      </c>
      <c r="Z12" s="243" t="e">
        <f>IF(#REF!&lt;&gt;"",#REF!,"")</f>
        <v>#REF!</v>
      </c>
      <c r="AA12" s="243" t="e">
        <f>IF(#REF!&lt;&gt;"",#REF!,"")</f>
        <v>#REF!</v>
      </c>
      <c r="AB12" s="243" t="e">
        <f>IF(#REF!&lt;&gt;"",#REF!,"")</f>
        <v>#REF!</v>
      </c>
      <c r="AC12" s="243" t="e">
        <f>IF(#REF!&lt;&gt;"",#REF!,"")</f>
        <v>#REF!</v>
      </c>
      <c r="AD12" s="243" t="e">
        <f>IF(#REF!&lt;&gt;"",#REF!,"")</f>
        <v>#REF!</v>
      </c>
      <c r="AE12" s="243" t="e">
        <f>IF(#REF!&lt;&gt;"",#REF!,"")</f>
        <v>#REF!</v>
      </c>
      <c r="AF12" s="243" t="e">
        <f>IF(#REF!&lt;&gt;"",#REF!,"")</f>
        <v>#REF!</v>
      </c>
      <c r="AG12" s="243" t="e">
        <f>IF(#REF!&lt;&gt;"",#REF!,"")</f>
        <v>#REF!</v>
      </c>
      <c r="AH12" s="243" t="e">
        <f>IF(#REF!&lt;&gt;"",#REF!,"")</f>
        <v>#REF!</v>
      </c>
      <c r="AI12" s="243" t="e">
        <f>IF(#REF!&lt;&gt;"",#REF!,"")</f>
        <v>#REF!</v>
      </c>
      <c r="AJ12" s="128" t="e">
        <f t="shared" si="0"/>
        <v>#REF!</v>
      </c>
      <c r="AK12" s="127" t="e">
        <f t="shared" si="1"/>
        <v>#REF!</v>
      </c>
      <c r="AL12" s="128" t="e">
        <f>IF(COUNT(E12:AI12)=0,"",INDEX(E2:AI12,1,MATCH(MIN(E12:AI12),E12:AI12,0)))</f>
        <v>#REF!</v>
      </c>
      <c r="AM12" s="127" t="e">
        <f t="shared" ref="AM12:AM24" si="3">IF(COUNT(E12:AI12)=0,"",MAX(E12:AI12))</f>
        <v>#REF!</v>
      </c>
      <c r="AN12" s="129" t="e">
        <f>IF(COUNT(E12:AK12)=0,"",INDEX(E2:AK12,1,MATCH(MAX(E12:AK12),E12:AK12,0)))</f>
        <v>#REF!</v>
      </c>
    </row>
    <row r="13" spans="1:40">
      <c r="A13" s="28">
        <v>98</v>
      </c>
      <c r="B13" s="509"/>
      <c r="C13" s="30" t="s">
        <v>154</v>
      </c>
      <c r="D13" s="42" t="s">
        <v>107</v>
      </c>
      <c r="E13" s="242">
        <f>IF(ngay1!BG14&lt;&gt;"",ngay1!BG14,"")</f>
        <v>29.049999999999997</v>
      </c>
      <c r="F13" s="243" t="e">
        <f>IF(#REF!&lt;&gt;"",#REF!,"")</f>
        <v>#REF!</v>
      </c>
      <c r="G13" s="243" t="e">
        <f>IF(#REF!&lt;&gt;"",#REF!,"")</f>
        <v>#REF!</v>
      </c>
      <c r="H13" s="243" t="e">
        <f>IF(#REF!&lt;&gt;"",#REF!,"")</f>
        <v>#REF!</v>
      </c>
      <c r="I13" s="243" t="e">
        <f>IF(#REF!&lt;&gt;"",#REF!,"")</f>
        <v>#REF!</v>
      </c>
      <c r="J13" s="243" t="e">
        <f>IF(#REF!&lt;&gt;"",#REF!,"")</f>
        <v>#REF!</v>
      </c>
      <c r="K13" s="243" t="e">
        <f>IF(#REF!&lt;&gt;"",#REF!,"")</f>
        <v>#REF!</v>
      </c>
      <c r="L13" s="243" t="e">
        <f>IF(#REF!&lt;&gt;"",#REF!,"")</f>
        <v>#REF!</v>
      </c>
      <c r="M13" s="243" t="e">
        <f>IF(#REF!&lt;&gt;"",#REF!,"")</f>
        <v>#REF!</v>
      </c>
      <c r="N13" s="243" t="e">
        <f>IF(#REF!&lt;&gt;"",#REF!,"")</f>
        <v>#REF!</v>
      </c>
      <c r="O13" s="243" t="e">
        <f>IF(#REF!&lt;&gt;"",#REF!,"")</f>
        <v>#REF!</v>
      </c>
      <c r="P13" s="243" t="e">
        <f>IF(#REF!&lt;&gt;"",#REF!,"")</f>
        <v>#REF!</v>
      </c>
      <c r="Q13" s="243" t="e">
        <f>IF(#REF!&lt;&gt;"",#REF!,"")</f>
        <v>#REF!</v>
      </c>
      <c r="R13" s="243" t="e">
        <f>IF(#REF!&lt;&gt;"",#REF!,"")</f>
        <v>#REF!</v>
      </c>
      <c r="S13" s="243" t="e">
        <f>IF(#REF!&lt;&gt;"",#REF!,"")</f>
        <v>#REF!</v>
      </c>
      <c r="T13" s="243" t="e">
        <f>IF(#REF!&lt;&gt;"",#REF!,"")</f>
        <v>#REF!</v>
      </c>
      <c r="U13" s="243" t="e">
        <f>IF(#REF!&lt;&gt;"",#REF!,"")</f>
        <v>#REF!</v>
      </c>
      <c r="V13" s="243" t="e">
        <f>IF(#REF!&lt;&gt;"",#REF!,"")</f>
        <v>#REF!</v>
      </c>
      <c r="W13" s="243" t="e">
        <f>IF(#REF!&lt;&gt;"",#REF!,"")</f>
        <v>#REF!</v>
      </c>
      <c r="X13" s="243" t="e">
        <f>IF(#REF!&lt;&gt;"",#REF!,"")</f>
        <v>#REF!</v>
      </c>
      <c r="Y13" s="243" t="e">
        <f>IF(#REF!&lt;&gt;"",#REF!,"")</f>
        <v>#REF!</v>
      </c>
      <c r="Z13" s="243" t="e">
        <f>IF(#REF!&lt;&gt;"",#REF!,"")</f>
        <v>#REF!</v>
      </c>
      <c r="AA13" s="243" t="e">
        <f>IF(#REF!&lt;&gt;"",#REF!,"")</f>
        <v>#REF!</v>
      </c>
      <c r="AB13" s="243" t="e">
        <f>IF(#REF!&lt;&gt;"",#REF!,"")</f>
        <v>#REF!</v>
      </c>
      <c r="AC13" s="243" t="e">
        <f>IF(#REF!&lt;&gt;"",#REF!,"")</f>
        <v>#REF!</v>
      </c>
      <c r="AD13" s="243" t="e">
        <f>IF(#REF!&lt;&gt;"",#REF!,"")</f>
        <v>#REF!</v>
      </c>
      <c r="AE13" s="243" t="e">
        <f>IF(#REF!&lt;&gt;"",#REF!,"")</f>
        <v>#REF!</v>
      </c>
      <c r="AF13" s="243" t="e">
        <f>IF(#REF!&lt;&gt;"",#REF!,"")</f>
        <v>#REF!</v>
      </c>
      <c r="AG13" s="243" t="e">
        <f>IF(#REF!&lt;&gt;"",#REF!,"")</f>
        <v>#REF!</v>
      </c>
      <c r="AH13" s="243" t="e">
        <f>IF(#REF!&lt;&gt;"",#REF!,"")</f>
        <v>#REF!</v>
      </c>
      <c r="AI13" s="243" t="e">
        <f>IF(#REF!&lt;&gt;"",#REF!,"")</f>
        <v>#REF!</v>
      </c>
      <c r="AJ13" s="128" t="e">
        <f t="shared" ref="AJ13:AJ24" si="4">IF(COUNT(E13:AI13)=0,"",AVERAGE(E13:AI13))</f>
        <v>#REF!</v>
      </c>
      <c r="AK13" s="127" t="e">
        <f t="shared" ref="AK13:AK24" si="5">IF(COUNT(E13:AI13)=0,"",MIN(E13:AI13))</f>
        <v>#REF!</v>
      </c>
      <c r="AL13" s="128" t="e">
        <f>IF(COUNT(E13:AI13)=0,"",INDEX(E2:AI13,1,MATCH(MIN(E13:AI13),E13:AI13,0)))</f>
        <v>#REF!</v>
      </c>
      <c r="AM13" s="127" t="e">
        <f t="shared" si="3"/>
        <v>#REF!</v>
      </c>
      <c r="AN13" s="129" t="e">
        <f>IF(COUNT(E13:AK13)=0,"",INDEX(E2:AK13,1,MATCH(MAX(E13:AK13),E13:AK13,0)))</f>
        <v>#REF!</v>
      </c>
    </row>
    <row r="14" spans="1:40">
      <c r="A14" s="28">
        <v>99</v>
      </c>
      <c r="B14" s="509"/>
      <c r="C14" s="35" t="s">
        <v>180</v>
      </c>
      <c r="D14" s="42" t="s">
        <v>178</v>
      </c>
      <c r="E14" s="242">
        <f>IF(ngay1!BG15&lt;&gt;"",ngay1!BG15,"")</f>
        <v>28.950000000000003</v>
      </c>
      <c r="F14" s="243" t="e">
        <f>IF(#REF!&lt;&gt;"",#REF!,"")</f>
        <v>#REF!</v>
      </c>
      <c r="G14" s="243" t="e">
        <f>IF(#REF!&lt;&gt;"",#REF!,"")</f>
        <v>#REF!</v>
      </c>
      <c r="H14" s="243" t="e">
        <f>IF(#REF!&lt;&gt;"",#REF!,"")</f>
        <v>#REF!</v>
      </c>
      <c r="I14" s="243" t="e">
        <f>IF(#REF!&lt;&gt;"",#REF!,"")</f>
        <v>#REF!</v>
      </c>
      <c r="J14" s="243" t="e">
        <f>IF(#REF!&lt;&gt;"",#REF!,"")</f>
        <v>#REF!</v>
      </c>
      <c r="K14" s="243" t="e">
        <f>IF(#REF!&lt;&gt;"",#REF!,"")</f>
        <v>#REF!</v>
      </c>
      <c r="L14" s="243" t="e">
        <f>IF(#REF!&lt;&gt;"",#REF!,"")</f>
        <v>#REF!</v>
      </c>
      <c r="M14" s="243" t="e">
        <f>IF(#REF!&lt;&gt;"",#REF!,"")</f>
        <v>#REF!</v>
      </c>
      <c r="N14" s="243" t="e">
        <f>IF(#REF!&lt;&gt;"",#REF!,"")</f>
        <v>#REF!</v>
      </c>
      <c r="O14" s="243" t="e">
        <f>IF(#REF!&lt;&gt;"",#REF!,"")</f>
        <v>#REF!</v>
      </c>
      <c r="P14" s="243" t="e">
        <f>IF(#REF!&lt;&gt;"",#REF!,"")</f>
        <v>#REF!</v>
      </c>
      <c r="Q14" s="243" t="e">
        <f>IF(#REF!&lt;&gt;"",#REF!,"")</f>
        <v>#REF!</v>
      </c>
      <c r="R14" s="243" t="e">
        <f>IF(#REF!&lt;&gt;"",#REF!,"")</f>
        <v>#REF!</v>
      </c>
      <c r="S14" s="243" t="e">
        <f>IF(#REF!&lt;&gt;"",#REF!,"")</f>
        <v>#REF!</v>
      </c>
      <c r="T14" s="243" t="e">
        <f>IF(#REF!&lt;&gt;"",#REF!,"")</f>
        <v>#REF!</v>
      </c>
      <c r="U14" s="243" t="e">
        <f>IF(#REF!&lt;&gt;"",#REF!,"")</f>
        <v>#REF!</v>
      </c>
      <c r="V14" s="243" t="e">
        <f>IF(#REF!&lt;&gt;"",#REF!,"")</f>
        <v>#REF!</v>
      </c>
      <c r="W14" s="243" t="e">
        <f>IF(#REF!&lt;&gt;"",#REF!,"")</f>
        <v>#REF!</v>
      </c>
      <c r="X14" s="243" t="e">
        <f>IF(#REF!&lt;&gt;"",#REF!,"")</f>
        <v>#REF!</v>
      </c>
      <c r="Y14" s="243" t="e">
        <f>IF(#REF!&lt;&gt;"",#REF!,"")</f>
        <v>#REF!</v>
      </c>
      <c r="Z14" s="243" t="e">
        <f>IF(#REF!&lt;&gt;"",#REF!,"")</f>
        <v>#REF!</v>
      </c>
      <c r="AA14" s="243" t="e">
        <f>IF(#REF!&lt;&gt;"",#REF!,"")</f>
        <v>#REF!</v>
      </c>
      <c r="AB14" s="243" t="e">
        <f>IF(#REF!&lt;&gt;"",#REF!,"")</f>
        <v>#REF!</v>
      </c>
      <c r="AC14" s="243" t="e">
        <f>IF(#REF!&lt;&gt;"",#REF!,"")</f>
        <v>#REF!</v>
      </c>
      <c r="AD14" s="243" t="e">
        <f>IF(#REF!&lt;&gt;"",#REF!,"")</f>
        <v>#REF!</v>
      </c>
      <c r="AE14" s="243" t="e">
        <f>IF(#REF!&lt;&gt;"",#REF!,"")</f>
        <v>#REF!</v>
      </c>
      <c r="AF14" s="243" t="e">
        <f>IF(#REF!&lt;&gt;"",#REF!,"")</f>
        <v>#REF!</v>
      </c>
      <c r="AG14" s="243" t="e">
        <f>IF(#REF!&lt;&gt;"",#REF!,"")</f>
        <v>#REF!</v>
      </c>
      <c r="AH14" s="243" t="e">
        <f>IF(#REF!&lt;&gt;"",#REF!,"")</f>
        <v>#REF!</v>
      </c>
      <c r="AI14" s="243" t="e">
        <f>IF(#REF!&lt;&gt;"",#REF!,"")</f>
        <v>#REF!</v>
      </c>
      <c r="AJ14" s="128" t="e">
        <f t="shared" si="4"/>
        <v>#REF!</v>
      </c>
      <c r="AK14" s="127" t="e">
        <f t="shared" si="5"/>
        <v>#REF!</v>
      </c>
      <c r="AL14" s="128" t="e">
        <f>IF(COUNT(E14:AI14)=0,"",INDEX(E2:AI14,1,MATCH(MIN(E14:AI14),E14:AI14,0)))</f>
        <v>#REF!</v>
      </c>
      <c r="AM14" s="127" t="e">
        <f t="shared" si="3"/>
        <v>#REF!</v>
      </c>
      <c r="AN14" s="129" t="e">
        <f>IF(COUNT(E14:AK14)=0,"",INDEX(E2:AK14,1,MATCH(MAX(E14:AK14),E14:AK14,0)))</f>
        <v>#REF!</v>
      </c>
    </row>
    <row r="15" spans="1:40">
      <c r="A15" s="28">
        <v>100</v>
      </c>
      <c r="B15" s="509"/>
      <c r="C15" s="30" t="s">
        <v>151</v>
      </c>
      <c r="D15" s="42" t="s">
        <v>99</v>
      </c>
      <c r="E15" s="242">
        <f>IF(ngay1!BG16&lt;&gt;"",ngay1!BG16,"")</f>
        <v>29.45</v>
      </c>
      <c r="F15" s="243" t="e">
        <f>IF(#REF!&lt;&gt;"",#REF!,"")</f>
        <v>#REF!</v>
      </c>
      <c r="G15" s="243" t="e">
        <f>IF(#REF!&lt;&gt;"",#REF!,"")</f>
        <v>#REF!</v>
      </c>
      <c r="H15" s="243" t="e">
        <f>IF(#REF!&lt;&gt;"",#REF!,"")</f>
        <v>#REF!</v>
      </c>
      <c r="I15" s="243" t="e">
        <f>IF(#REF!&lt;&gt;"",#REF!,"")</f>
        <v>#REF!</v>
      </c>
      <c r="J15" s="243" t="e">
        <f>IF(#REF!&lt;&gt;"",#REF!,"")</f>
        <v>#REF!</v>
      </c>
      <c r="K15" s="243" t="e">
        <f>IF(#REF!&lt;&gt;"",#REF!,"")</f>
        <v>#REF!</v>
      </c>
      <c r="L15" s="243" t="e">
        <f>IF(#REF!&lt;&gt;"",#REF!,"")</f>
        <v>#REF!</v>
      </c>
      <c r="M15" s="243" t="e">
        <f>IF(#REF!&lt;&gt;"",#REF!,"")</f>
        <v>#REF!</v>
      </c>
      <c r="N15" s="243" t="e">
        <f>IF(#REF!&lt;&gt;"",#REF!,"")</f>
        <v>#REF!</v>
      </c>
      <c r="O15" s="243" t="e">
        <f>IF(#REF!&lt;&gt;"",#REF!,"")</f>
        <v>#REF!</v>
      </c>
      <c r="P15" s="243" t="e">
        <f>IF(#REF!&lt;&gt;"",#REF!,"")</f>
        <v>#REF!</v>
      </c>
      <c r="Q15" s="243" t="e">
        <f>IF(#REF!&lt;&gt;"",#REF!,"")</f>
        <v>#REF!</v>
      </c>
      <c r="R15" s="243" t="e">
        <f>IF(#REF!&lt;&gt;"",#REF!,"")</f>
        <v>#REF!</v>
      </c>
      <c r="S15" s="243" t="e">
        <f>IF(#REF!&lt;&gt;"",#REF!,"")</f>
        <v>#REF!</v>
      </c>
      <c r="T15" s="243" t="e">
        <f>IF(#REF!&lt;&gt;"",#REF!,"")</f>
        <v>#REF!</v>
      </c>
      <c r="U15" s="243" t="e">
        <f>IF(#REF!&lt;&gt;"",#REF!,"")</f>
        <v>#REF!</v>
      </c>
      <c r="V15" s="243" t="e">
        <f>IF(#REF!&lt;&gt;"",#REF!,"")</f>
        <v>#REF!</v>
      </c>
      <c r="W15" s="243" t="e">
        <f>IF(#REF!&lt;&gt;"",#REF!,"")</f>
        <v>#REF!</v>
      </c>
      <c r="X15" s="243" t="e">
        <f>IF(#REF!&lt;&gt;"",#REF!,"")</f>
        <v>#REF!</v>
      </c>
      <c r="Y15" s="243" t="e">
        <f>IF(#REF!&lt;&gt;"",#REF!,"")</f>
        <v>#REF!</v>
      </c>
      <c r="Z15" s="243" t="e">
        <f>IF(#REF!&lt;&gt;"",#REF!,"")</f>
        <v>#REF!</v>
      </c>
      <c r="AA15" s="243" t="e">
        <f>IF(#REF!&lt;&gt;"",#REF!,"")</f>
        <v>#REF!</v>
      </c>
      <c r="AB15" s="243" t="e">
        <f>IF(#REF!&lt;&gt;"",#REF!,"")</f>
        <v>#REF!</v>
      </c>
      <c r="AC15" s="243" t="e">
        <f>IF(#REF!&lt;&gt;"",#REF!,"")</f>
        <v>#REF!</v>
      </c>
      <c r="AD15" s="243" t="e">
        <f>IF(#REF!&lt;&gt;"",#REF!,"")</f>
        <v>#REF!</v>
      </c>
      <c r="AE15" s="243" t="e">
        <f>IF(#REF!&lt;&gt;"",#REF!,"")</f>
        <v>#REF!</v>
      </c>
      <c r="AF15" s="243" t="e">
        <f>IF(#REF!&lt;&gt;"",#REF!,"")</f>
        <v>#REF!</v>
      </c>
      <c r="AG15" s="243" t="e">
        <f>IF(#REF!&lt;&gt;"",#REF!,"")</f>
        <v>#REF!</v>
      </c>
      <c r="AH15" s="243" t="e">
        <f>IF(#REF!&lt;&gt;"",#REF!,"")</f>
        <v>#REF!</v>
      </c>
      <c r="AI15" s="243" t="e">
        <f>IF(#REF!&lt;&gt;"",#REF!,"")</f>
        <v>#REF!</v>
      </c>
      <c r="AJ15" s="128" t="e">
        <f t="shared" si="4"/>
        <v>#REF!</v>
      </c>
      <c r="AK15" s="127" t="e">
        <f t="shared" si="5"/>
        <v>#REF!</v>
      </c>
      <c r="AL15" s="128" t="e">
        <f>IF(COUNT(E15:AI15)=0,"",INDEX(E2:AI15,1,MATCH(MIN(E15:AI15),E15:AI15,0)))</f>
        <v>#REF!</v>
      </c>
      <c r="AM15" s="127" t="e">
        <f t="shared" si="3"/>
        <v>#REF!</v>
      </c>
      <c r="AN15" s="129" t="e">
        <f>IF(COUNT(E15:AK15)=0,"",INDEX(E2:AK15,1,MATCH(MAX(E15:AK15),E15:AK15,0)))</f>
        <v>#REF!</v>
      </c>
    </row>
    <row r="16" spans="1:40">
      <c r="A16" s="28">
        <v>101</v>
      </c>
      <c r="B16" s="509"/>
      <c r="C16" s="30" t="s">
        <v>127</v>
      </c>
      <c r="D16" s="42" t="s">
        <v>101</v>
      </c>
      <c r="E16" s="242">
        <f>IF(ngay1!BG17&lt;&gt;"",ngay1!BG17,"")</f>
        <v>30.5</v>
      </c>
      <c r="F16" s="243" t="e">
        <f>IF(#REF!&lt;&gt;"",#REF!,"")</f>
        <v>#REF!</v>
      </c>
      <c r="G16" s="243" t="e">
        <f>IF(#REF!&lt;&gt;"",#REF!,"")</f>
        <v>#REF!</v>
      </c>
      <c r="H16" s="243" t="e">
        <f>IF(#REF!&lt;&gt;"",#REF!,"")</f>
        <v>#REF!</v>
      </c>
      <c r="I16" s="243" t="e">
        <f>IF(#REF!&lt;&gt;"",#REF!,"")</f>
        <v>#REF!</v>
      </c>
      <c r="J16" s="243" t="e">
        <f>IF(#REF!&lt;&gt;"",#REF!,"")</f>
        <v>#REF!</v>
      </c>
      <c r="K16" s="243" t="e">
        <f>IF(#REF!&lt;&gt;"",#REF!,"")</f>
        <v>#REF!</v>
      </c>
      <c r="L16" s="243" t="e">
        <f>IF(#REF!&lt;&gt;"",#REF!,"")</f>
        <v>#REF!</v>
      </c>
      <c r="M16" s="243" t="e">
        <f>IF(#REF!&lt;&gt;"",#REF!,"")</f>
        <v>#REF!</v>
      </c>
      <c r="N16" s="243" t="e">
        <f>IF(#REF!&lt;&gt;"",#REF!,"")</f>
        <v>#REF!</v>
      </c>
      <c r="O16" s="243" t="e">
        <f>IF(#REF!&lt;&gt;"",#REF!,"")</f>
        <v>#REF!</v>
      </c>
      <c r="P16" s="243" t="e">
        <f>IF(#REF!&lt;&gt;"",#REF!,"")</f>
        <v>#REF!</v>
      </c>
      <c r="Q16" s="243" t="e">
        <f>IF(#REF!&lt;&gt;"",#REF!,"")</f>
        <v>#REF!</v>
      </c>
      <c r="R16" s="243" t="e">
        <f>IF(#REF!&lt;&gt;"",#REF!,"")</f>
        <v>#REF!</v>
      </c>
      <c r="S16" s="243" t="e">
        <f>IF(#REF!&lt;&gt;"",#REF!,"")</f>
        <v>#REF!</v>
      </c>
      <c r="T16" s="243" t="e">
        <f>IF(#REF!&lt;&gt;"",#REF!,"")</f>
        <v>#REF!</v>
      </c>
      <c r="U16" s="243" t="e">
        <f>IF(#REF!&lt;&gt;"",#REF!,"")</f>
        <v>#REF!</v>
      </c>
      <c r="V16" s="243" t="e">
        <f>IF(#REF!&lt;&gt;"",#REF!,"")</f>
        <v>#REF!</v>
      </c>
      <c r="W16" s="243" t="e">
        <f>IF(#REF!&lt;&gt;"",#REF!,"")</f>
        <v>#REF!</v>
      </c>
      <c r="X16" s="243" t="e">
        <f>IF(#REF!&lt;&gt;"",#REF!,"")</f>
        <v>#REF!</v>
      </c>
      <c r="Y16" s="243" t="e">
        <f>IF(#REF!&lt;&gt;"",#REF!,"")</f>
        <v>#REF!</v>
      </c>
      <c r="Z16" s="243" t="e">
        <f>IF(#REF!&lt;&gt;"",#REF!,"")</f>
        <v>#REF!</v>
      </c>
      <c r="AA16" s="243" t="e">
        <f>IF(#REF!&lt;&gt;"",#REF!,"")</f>
        <v>#REF!</v>
      </c>
      <c r="AB16" s="243" t="e">
        <f>IF(#REF!&lt;&gt;"",#REF!,"")</f>
        <v>#REF!</v>
      </c>
      <c r="AC16" s="243" t="e">
        <f>IF(#REF!&lt;&gt;"",#REF!,"")</f>
        <v>#REF!</v>
      </c>
      <c r="AD16" s="243" t="e">
        <f>IF(#REF!&lt;&gt;"",#REF!,"")</f>
        <v>#REF!</v>
      </c>
      <c r="AE16" s="243" t="e">
        <f>IF(#REF!&lt;&gt;"",#REF!,"")</f>
        <v>#REF!</v>
      </c>
      <c r="AF16" s="243" t="e">
        <f>IF(#REF!&lt;&gt;"",#REF!,"")</f>
        <v>#REF!</v>
      </c>
      <c r="AG16" s="243" t="e">
        <f>IF(#REF!&lt;&gt;"",#REF!,"")</f>
        <v>#REF!</v>
      </c>
      <c r="AH16" s="243" t="e">
        <f>IF(#REF!&lt;&gt;"",#REF!,"")</f>
        <v>#REF!</v>
      </c>
      <c r="AI16" s="243" t="e">
        <f>IF(#REF!&lt;&gt;"",#REF!,"")</f>
        <v>#REF!</v>
      </c>
      <c r="AJ16" s="128" t="e">
        <f t="shared" si="4"/>
        <v>#REF!</v>
      </c>
      <c r="AK16" s="127" t="e">
        <f t="shared" si="5"/>
        <v>#REF!</v>
      </c>
      <c r="AL16" s="128" t="e">
        <f>IF(COUNT(E16:AI16)=0,"",INDEX(E2:AI16,1,MATCH(MIN(E16:AI16),E16:AI16,0)))</f>
        <v>#REF!</v>
      </c>
      <c r="AM16" s="127" t="e">
        <f t="shared" si="3"/>
        <v>#REF!</v>
      </c>
      <c r="AN16" s="129" t="e">
        <f>IF(COUNT(E16:AK16)=0,"",INDEX(E2:AK16,1,MATCH(MAX(E16:AK16),E16:AK16,0)))</f>
        <v>#REF!</v>
      </c>
    </row>
    <row r="17" spans="1:40">
      <c r="A17" s="28">
        <v>102</v>
      </c>
      <c r="B17" s="509"/>
      <c r="C17" s="30" t="s">
        <v>155</v>
      </c>
      <c r="D17" s="42" t="s">
        <v>102</v>
      </c>
      <c r="E17" s="242">
        <f>IF(ngay1!BG18&lt;&gt;"",ngay1!BG18,"")</f>
        <v>31.25</v>
      </c>
      <c r="F17" s="243" t="e">
        <f>IF(#REF!&lt;&gt;"",#REF!,"")</f>
        <v>#REF!</v>
      </c>
      <c r="G17" s="243" t="e">
        <f>IF(#REF!&lt;&gt;"",#REF!,"")</f>
        <v>#REF!</v>
      </c>
      <c r="H17" s="243" t="e">
        <f>IF(#REF!&lt;&gt;"",#REF!,"")</f>
        <v>#REF!</v>
      </c>
      <c r="I17" s="243" t="e">
        <f>IF(#REF!&lt;&gt;"",#REF!,"")</f>
        <v>#REF!</v>
      </c>
      <c r="J17" s="243" t="e">
        <f>IF(#REF!&lt;&gt;"",#REF!,"")</f>
        <v>#REF!</v>
      </c>
      <c r="K17" s="243" t="e">
        <f>IF(#REF!&lt;&gt;"",#REF!,"")</f>
        <v>#REF!</v>
      </c>
      <c r="L17" s="243" t="e">
        <f>IF(#REF!&lt;&gt;"",#REF!,"")</f>
        <v>#REF!</v>
      </c>
      <c r="M17" s="243" t="e">
        <f>IF(#REF!&lt;&gt;"",#REF!,"")</f>
        <v>#REF!</v>
      </c>
      <c r="N17" s="243" t="e">
        <f>IF(#REF!&lt;&gt;"",#REF!,"")</f>
        <v>#REF!</v>
      </c>
      <c r="O17" s="243" t="e">
        <f>IF(#REF!&lt;&gt;"",#REF!,"")</f>
        <v>#REF!</v>
      </c>
      <c r="P17" s="243" t="e">
        <f>IF(#REF!&lt;&gt;"",#REF!,"")</f>
        <v>#REF!</v>
      </c>
      <c r="Q17" s="243" t="e">
        <f>IF(#REF!&lt;&gt;"",#REF!,"")</f>
        <v>#REF!</v>
      </c>
      <c r="R17" s="243" t="e">
        <f>IF(#REF!&lt;&gt;"",#REF!,"")</f>
        <v>#REF!</v>
      </c>
      <c r="S17" s="243" t="e">
        <f>IF(#REF!&lt;&gt;"",#REF!,"")</f>
        <v>#REF!</v>
      </c>
      <c r="T17" s="243" t="e">
        <f>IF(#REF!&lt;&gt;"",#REF!,"")</f>
        <v>#REF!</v>
      </c>
      <c r="U17" s="243" t="e">
        <f>IF(#REF!&lt;&gt;"",#REF!,"")</f>
        <v>#REF!</v>
      </c>
      <c r="V17" s="243" t="e">
        <f>IF(#REF!&lt;&gt;"",#REF!,"")</f>
        <v>#REF!</v>
      </c>
      <c r="W17" s="243" t="e">
        <f>IF(#REF!&lt;&gt;"",#REF!,"")</f>
        <v>#REF!</v>
      </c>
      <c r="X17" s="243" t="e">
        <f>IF(#REF!&lt;&gt;"",#REF!,"")</f>
        <v>#REF!</v>
      </c>
      <c r="Y17" s="243" t="e">
        <f>IF(#REF!&lt;&gt;"",#REF!,"")</f>
        <v>#REF!</v>
      </c>
      <c r="Z17" s="243" t="e">
        <f>IF(#REF!&lt;&gt;"",#REF!,"")</f>
        <v>#REF!</v>
      </c>
      <c r="AA17" s="243" t="e">
        <f>IF(#REF!&lt;&gt;"",#REF!,"")</f>
        <v>#REF!</v>
      </c>
      <c r="AB17" s="243" t="e">
        <f>IF(#REF!&lt;&gt;"",#REF!,"")</f>
        <v>#REF!</v>
      </c>
      <c r="AC17" s="243" t="e">
        <f>IF(#REF!&lt;&gt;"",#REF!,"")</f>
        <v>#REF!</v>
      </c>
      <c r="AD17" s="243" t="e">
        <f>IF(#REF!&lt;&gt;"",#REF!,"")</f>
        <v>#REF!</v>
      </c>
      <c r="AE17" s="243" t="e">
        <f>IF(#REF!&lt;&gt;"",#REF!,"")</f>
        <v>#REF!</v>
      </c>
      <c r="AF17" s="243" t="e">
        <f>IF(#REF!&lt;&gt;"",#REF!,"")</f>
        <v>#REF!</v>
      </c>
      <c r="AG17" s="243" t="e">
        <f>IF(#REF!&lt;&gt;"",#REF!,"")</f>
        <v>#REF!</v>
      </c>
      <c r="AH17" s="243" t="e">
        <f>IF(#REF!&lt;&gt;"",#REF!,"")</f>
        <v>#REF!</v>
      </c>
      <c r="AI17" s="243" t="e">
        <f>IF(#REF!&lt;&gt;"",#REF!,"")</f>
        <v>#REF!</v>
      </c>
      <c r="AJ17" s="128" t="e">
        <f t="shared" si="4"/>
        <v>#REF!</v>
      </c>
      <c r="AK17" s="127" t="e">
        <f t="shared" si="5"/>
        <v>#REF!</v>
      </c>
      <c r="AL17" s="128" t="e">
        <f>IF(COUNT(E17:AI17)=0,"",INDEX(E2:AI17,1,MATCH(MIN(E17:AI17),E17:AI17,0)))</f>
        <v>#REF!</v>
      </c>
      <c r="AM17" s="127" t="e">
        <f t="shared" si="3"/>
        <v>#REF!</v>
      </c>
      <c r="AN17" s="129" t="e">
        <f>IF(COUNT(E17:AK17)=0,"",INDEX(E2:AK17,1,MATCH(MAX(E17:AK17),E17:AK17,0)))</f>
        <v>#REF!</v>
      </c>
    </row>
    <row r="18" spans="1:40">
      <c r="A18" s="29">
        <v>103</v>
      </c>
      <c r="B18" s="509"/>
      <c r="C18" s="40" t="s">
        <v>156</v>
      </c>
      <c r="D18" s="46" t="s">
        <v>103</v>
      </c>
      <c r="E18" s="228">
        <f>IF(ngay1!BG19&lt;&gt;"",ngay1!BG19,"")</f>
        <v>29.700000000000003</v>
      </c>
      <c r="F18" s="229" t="e">
        <f>IF(#REF!&lt;&gt;"",#REF!,"")</f>
        <v>#REF!</v>
      </c>
      <c r="G18" s="229" t="e">
        <f>IF(#REF!&lt;&gt;"",#REF!,"")</f>
        <v>#REF!</v>
      </c>
      <c r="H18" s="229" t="e">
        <f>IF(#REF!&lt;&gt;"",#REF!,"")</f>
        <v>#REF!</v>
      </c>
      <c r="I18" s="229" t="e">
        <f>IF(#REF!&lt;&gt;"",#REF!,"")</f>
        <v>#REF!</v>
      </c>
      <c r="J18" s="229" t="e">
        <f>IF(#REF!&lt;&gt;"",#REF!,"")</f>
        <v>#REF!</v>
      </c>
      <c r="K18" s="229" t="e">
        <f>IF(#REF!&lt;&gt;"",#REF!,"")</f>
        <v>#REF!</v>
      </c>
      <c r="L18" s="229" t="e">
        <f>IF(#REF!&lt;&gt;"",#REF!,"")</f>
        <v>#REF!</v>
      </c>
      <c r="M18" s="229" t="e">
        <f>IF(#REF!&lt;&gt;"",#REF!,"")</f>
        <v>#REF!</v>
      </c>
      <c r="N18" s="229" t="e">
        <f>IF(#REF!&lt;&gt;"",#REF!,"")</f>
        <v>#REF!</v>
      </c>
      <c r="O18" s="229" t="e">
        <f>IF(#REF!&lt;&gt;"",#REF!,"")</f>
        <v>#REF!</v>
      </c>
      <c r="P18" s="229" t="e">
        <f>IF(#REF!&lt;&gt;"",#REF!,"")</f>
        <v>#REF!</v>
      </c>
      <c r="Q18" s="229" t="e">
        <f>IF(#REF!&lt;&gt;"",#REF!,"")</f>
        <v>#REF!</v>
      </c>
      <c r="R18" s="229" t="e">
        <f>IF(#REF!&lt;&gt;"",#REF!,"")</f>
        <v>#REF!</v>
      </c>
      <c r="S18" s="229" t="e">
        <f>IF(#REF!&lt;&gt;"",#REF!,"")</f>
        <v>#REF!</v>
      </c>
      <c r="T18" s="229" t="e">
        <f>IF(#REF!&lt;&gt;"",#REF!,"")</f>
        <v>#REF!</v>
      </c>
      <c r="U18" s="229" t="e">
        <f>IF(#REF!&lt;&gt;"",#REF!,"")</f>
        <v>#REF!</v>
      </c>
      <c r="V18" s="229" t="e">
        <f>IF(#REF!&lt;&gt;"",#REF!,"")</f>
        <v>#REF!</v>
      </c>
      <c r="W18" s="229" t="e">
        <f>IF(#REF!&lt;&gt;"",#REF!,"")</f>
        <v>#REF!</v>
      </c>
      <c r="X18" s="229" t="e">
        <f>IF(#REF!&lt;&gt;"",#REF!,"")</f>
        <v>#REF!</v>
      </c>
      <c r="Y18" s="229" t="e">
        <f>IF(#REF!&lt;&gt;"",#REF!,"")</f>
        <v>#REF!</v>
      </c>
      <c r="Z18" s="229" t="e">
        <f>IF(#REF!&lt;&gt;"",#REF!,"")</f>
        <v>#REF!</v>
      </c>
      <c r="AA18" s="229" t="e">
        <f>IF(#REF!&lt;&gt;"",#REF!,"")</f>
        <v>#REF!</v>
      </c>
      <c r="AB18" s="229" t="e">
        <f>IF(#REF!&lt;&gt;"",#REF!,"")</f>
        <v>#REF!</v>
      </c>
      <c r="AC18" s="229" t="e">
        <f>IF(#REF!&lt;&gt;"",#REF!,"")</f>
        <v>#REF!</v>
      </c>
      <c r="AD18" s="229" t="e">
        <f>IF(#REF!&lt;&gt;"",#REF!,"")</f>
        <v>#REF!</v>
      </c>
      <c r="AE18" s="229" t="e">
        <f>IF(#REF!&lt;&gt;"",#REF!,"")</f>
        <v>#REF!</v>
      </c>
      <c r="AF18" s="229" t="e">
        <f>IF(#REF!&lt;&gt;"",#REF!,"")</f>
        <v>#REF!</v>
      </c>
      <c r="AG18" s="229" t="e">
        <f>IF(#REF!&lt;&gt;"",#REF!,"")</f>
        <v>#REF!</v>
      </c>
      <c r="AH18" s="229" t="e">
        <f>IF(#REF!&lt;&gt;"",#REF!,"")</f>
        <v>#REF!</v>
      </c>
      <c r="AI18" s="229" t="e">
        <f>IF(#REF!&lt;&gt;"",#REF!,"")</f>
        <v>#REF!</v>
      </c>
      <c r="AJ18" s="230" t="e">
        <f t="shared" si="4"/>
        <v>#REF!</v>
      </c>
      <c r="AK18" s="231" t="e">
        <f t="shared" si="5"/>
        <v>#REF!</v>
      </c>
      <c r="AL18" s="230" t="e">
        <f>IF(COUNT(E18:AI18)=0,"",INDEX(E2:AI18,1,MATCH(MIN(E18:AI18),E18:AI18,0)))</f>
        <v>#REF!</v>
      </c>
      <c r="AM18" s="231" t="e">
        <f t="shared" si="3"/>
        <v>#REF!</v>
      </c>
      <c r="AN18" s="232" t="e">
        <f>IF(COUNT(E18:AK18)=0,"",INDEX(E2:AK18,1,MATCH(MAX(E18:AK18),E18:AK18,0)))</f>
        <v>#REF!</v>
      </c>
    </row>
    <row r="19" spans="1:40">
      <c r="A19" s="163">
        <v>104</v>
      </c>
      <c r="B19" s="510"/>
      <c r="C19" s="32" t="s">
        <v>91</v>
      </c>
      <c r="D19" s="44" t="s">
        <v>118</v>
      </c>
      <c r="E19" s="214">
        <f>IF(ngay1!BG20&lt;&gt;"",ngay1!BG20,"")</f>
        <v>31.549999999999997</v>
      </c>
      <c r="F19" s="215" t="e">
        <f>IF(#REF!&lt;&gt;"",#REF!,"")</f>
        <v>#REF!</v>
      </c>
      <c r="G19" s="215" t="e">
        <f>IF(#REF!&lt;&gt;"",#REF!,"")</f>
        <v>#REF!</v>
      </c>
      <c r="H19" s="215" t="e">
        <f>IF(#REF!&lt;&gt;"",#REF!,"")</f>
        <v>#REF!</v>
      </c>
      <c r="I19" s="215" t="e">
        <f>IF(#REF!&lt;&gt;"",#REF!,"")</f>
        <v>#REF!</v>
      </c>
      <c r="J19" s="215" t="e">
        <f>IF(#REF!&lt;&gt;"",#REF!,"")</f>
        <v>#REF!</v>
      </c>
      <c r="K19" s="215" t="e">
        <f>IF(#REF!&lt;&gt;"",#REF!,"")</f>
        <v>#REF!</v>
      </c>
      <c r="L19" s="215" t="e">
        <f>IF(#REF!&lt;&gt;"",#REF!,"")</f>
        <v>#REF!</v>
      </c>
      <c r="M19" s="215" t="e">
        <f>IF(#REF!&lt;&gt;"",#REF!,"")</f>
        <v>#REF!</v>
      </c>
      <c r="N19" s="215" t="e">
        <f>IF(#REF!&lt;&gt;"",#REF!,"")</f>
        <v>#REF!</v>
      </c>
      <c r="O19" s="215" t="e">
        <f>IF(#REF!&lt;&gt;"",#REF!,"")</f>
        <v>#REF!</v>
      </c>
      <c r="P19" s="215" t="e">
        <f>IF(#REF!&lt;&gt;"",#REF!,"")</f>
        <v>#REF!</v>
      </c>
      <c r="Q19" s="215" t="e">
        <f>IF(#REF!&lt;&gt;"",#REF!,"")</f>
        <v>#REF!</v>
      </c>
      <c r="R19" s="215" t="e">
        <f>IF(#REF!&lt;&gt;"",#REF!,"")</f>
        <v>#REF!</v>
      </c>
      <c r="S19" s="215" t="e">
        <f>IF(#REF!&lt;&gt;"",#REF!,"")</f>
        <v>#REF!</v>
      </c>
      <c r="T19" s="215" t="e">
        <f>IF(#REF!&lt;&gt;"",#REF!,"")</f>
        <v>#REF!</v>
      </c>
      <c r="U19" s="215" t="e">
        <f>IF(#REF!&lt;&gt;"",#REF!,"")</f>
        <v>#REF!</v>
      </c>
      <c r="V19" s="215" t="e">
        <f>IF(#REF!&lt;&gt;"",#REF!,"")</f>
        <v>#REF!</v>
      </c>
      <c r="W19" s="215" t="e">
        <f>IF(#REF!&lt;&gt;"",#REF!,"")</f>
        <v>#REF!</v>
      </c>
      <c r="X19" s="215" t="e">
        <f>IF(#REF!&lt;&gt;"",#REF!,"")</f>
        <v>#REF!</v>
      </c>
      <c r="Y19" s="215" t="e">
        <f>IF(#REF!&lt;&gt;"",#REF!,"")</f>
        <v>#REF!</v>
      </c>
      <c r="Z19" s="215" t="e">
        <f>IF(#REF!&lt;&gt;"",#REF!,"")</f>
        <v>#REF!</v>
      </c>
      <c r="AA19" s="215" t="e">
        <f>IF(#REF!&lt;&gt;"",#REF!,"")</f>
        <v>#REF!</v>
      </c>
      <c r="AB19" s="215" t="e">
        <f>IF(#REF!&lt;&gt;"",#REF!,"")</f>
        <v>#REF!</v>
      </c>
      <c r="AC19" s="215" t="e">
        <f>IF(#REF!&lt;&gt;"",#REF!,"")</f>
        <v>#REF!</v>
      </c>
      <c r="AD19" s="215" t="e">
        <f>IF(#REF!&lt;&gt;"",#REF!,"")</f>
        <v>#REF!</v>
      </c>
      <c r="AE19" s="215" t="e">
        <f>IF(#REF!&lt;&gt;"",#REF!,"")</f>
        <v>#REF!</v>
      </c>
      <c r="AF19" s="215" t="e">
        <f>IF(#REF!&lt;&gt;"",#REF!,"")</f>
        <v>#REF!</v>
      </c>
      <c r="AG19" s="215" t="e">
        <f>IF(#REF!&lt;&gt;"",#REF!,"")</f>
        <v>#REF!</v>
      </c>
      <c r="AH19" s="215" t="e">
        <f>IF(#REF!&lt;&gt;"",#REF!,"")</f>
        <v>#REF!</v>
      </c>
      <c r="AI19" s="215" t="e">
        <f>IF(#REF!&lt;&gt;"",#REF!,"")</f>
        <v>#REF!</v>
      </c>
      <c r="AJ19" s="216" t="e">
        <f t="shared" si="4"/>
        <v>#REF!</v>
      </c>
      <c r="AK19" s="217" t="e">
        <f t="shared" si="5"/>
        <v>#REF!</v>
      </c>
      <c r="AL19" s="216" t="e">
        <f>IF(COUNT(E19:AI19)=0,"",INDEX(E2:AI19,1,MATCH(MIN(E19:AI19),E19:AI19,0)))</f>
        <v>#REF!</v>
      </c>
      <c r="AM19" s="217" t="e">
        <f t="shared" si="3"/>
        <v>#REF!</v>
      </c>
      <c r="AN19" s="227" t="e">
        <f>IF(COUNT(E19:AK19)=0,"",INDEX(E2:AK19,1,MATCH(MAX(E19:AK19),E19:AK19,0)))</f>
        <v>#REF!</v>
      </c>
    </row>
    <row r="20" spans="1:40">
      <c r="A20" s="39">
        <v>105</v>
      </c>
      <c r="B20" s="488" t="s">
        <v>128</v>
      </c>
      <c r="C20" s="31" t="s">
        <v>158</v>
      </c>
      <c r="D20" s="43" t="s">
        <v>108</v>
      </c>
      <c r="E20" s="242">
        <f>IF(ngay1!BG21&lt;&gt;"",ngay1!BG21,"")</f>
        <v>29.924999999999997</v>
      </c>
      <c r="F20" s="243" t="e">
        <f>IF(#REF!&lt;&gt;"",#REF!,"")</f>
        <v>#REF!</v>
      </c>
      <c r="G20" s="243" t="e">
        <f>IF(#REF!&lt;&gt;"",#REF!,"")</f>
        <v>#REF!</v>
      </c>
      <c r="H20" s="243" t="e">
        <f>IF(#REF!&lt;&gt;"",#REF!,"")</f>
        <v>#REF!</v>
      </c>
      <c r="I20" s="243" t="e">
        <f>IF(#REF!&lt;&gt;"",#REF!,"")</f>
        <v>#REF!</v>
      </c>
      <c r="J20" s="243" t="e">
        <f>IF(#REF!&lt;&gt;"",#REF!,"")</f>
        <v>#REF!</v>
      </c>
      <c r="K20" s="243" t="e">
        <f>IF(#REF!&lt;&gt;"",#REF!,"")</f>
        <v>#REF!</v>
      </c>
      <c r="L20" s="243" t="e">
        <f>IF(#REF!&lt;&gt;"",#REF!,"")</f>
        <v>#REF!</v>
      </c>
      <c r="M20" s="243" t="e">
        <f>IF(#REF!&lt;&gt;"",#REF!,"")</f>
        <v>#REF!</v>
      </c>
      <c r="N20" s="243" t="e">
        <f>IF(#REF!&lt;&gt;"",#REF!,"")</f>
        <v>#REF!</v>
      </c>
      <c r="O20" s="243" t="e">
        <f>IF(#REF!&lt;&gt;"",#REF!,"")</f>
        <v>#REF!</v>
      </c>
      <c r="P20" s="243" t="e">
        <f>IF(#REF!&lt;&gt;"",#REF!,"")</f>
        <v>#REF!</v>
      </c>
      <c r="Q20" s="243" t="e">
        <f>IF(#REF!&lt;&gt;"",#REF!,"")</f>
        <v>#REF!</v>
      </c>
      <c r="R20" s="243" t="e">
        <f>IF(#REF!&lt;&gt;"",#REF!,"")</f>
        <v>#REF!</v>
      </c>
      <c r="S20" s="243" t="e">
        <f>IF(#REF!&lt;&gt;"",#REF!,"")</f>
        <v>#REF!</v>
      </c>
      <c r="T20" s="243" t="e">
        <f>IF(#REF!&lt;&gt;"",#REF!,"")</f>
        <v>#REF!</v>
      </c>
      <c r="U20" s="243" t="e">
        <f>IF(#REF!&lt;&gt;"",#REF!,"")</f>
        <v>#REF!</v>
      </c>
      <c r="V20" s="243" t="e">
        <f>IF(#REF!&lt;&gt;"",#REF!,"")</f>
        <v>#REF!</v>
      </c>
      <c r="W20" s="243" t="e">
        <f>IF(#REF!&lt;&gt;"",#REF!,"")</f>
        <v>#REF!</v>
      </c>
      <c r="X20" s="243" t="e">
        <f>IF(#REF!&lt;&gt;"",#REF!,"")</f>
        <v>#REF!</v>
      </c>
      <c r="Y20" s="243" t="e">
        <f>IF(#REF!&lt;&gt;"",#REF!,"")</f>
        <v>#REF!</v>
      </c>
      <c r="Z20" s="243" t="e">
        <f>IF(#REF!&lt;&gt;"",#REF!,"")</f>
        <v>#REF!</v>
      </c>
      <c r="AA20" s="243" t="e">
        <f>IF(#REF!&lt;&gt;"",#REF!,"")</f>
        <v>#REF!</v>
      </c>
      <c r="AB20" s="243" t="e">
        <f>IF(#REF!&lt;&gt;"",#REF!,"")</f>
        <v>#REF!</v>
      </c>
      <c r="AC20" s="243" t="e">
        <f>IF(#REF!&lt;&gt;"",#REF!,"")</f>
        <v>#REF!</v>
      </c>
      <c r="AD20" s="243" t="e">
        <f>IF(#REF!&lt;&gt;"",#REF!,"")</f>
        <v>#REF!</v>
      </c>
      <c r="AE20" s="243" t="e">
        <f>IF(#REF!&lt;&gt;"",#REF!,"")</f>
        <v>#REF!</v>
      </c>
      <c r="AF20" s="243" t="e">
        <f>IF(#REF!&lt;&gt;"",#REF!,"")</f>
        <v>#REF!</v>
      </c>
      <c r="AG20" s="243" t="e">
        <f>IF(#REF!&lt;&gt;"",#REF!,"")</f>
        <v>#REF!</v>
      </c>
      <c r="AH20" s="243" t="e">
        <f>IF(#REF!&lt;&gt;"",#REF!,"")</f>
        <v>#REF!</v>
      </c>
      <c r="AI20" s="243" t="e">
        <f>IF(#REF!&lt;&gt;"",#REF!,"")</f>
        <v>#REF!</v>
      </c>
      <c r="AJ20" s="128" t="e">
        <f t="shared" si="4"/>
        <v>#REF!</v>
      </c>
      <c r="AK20" s="127" t="e">
        <f t="shared" si="5"/>
        <v>#REF!</v>
      </c>
      <c r="AL20" s="128" t="e">
        <f>IF(COUNT(E20:AI20)=0,"",INDEX(E2:AI20,1,MATCH(MIN(E20:AI20),E20:AI20,0)))</f>
        <v>#REF!</v>
      </c>
      <c r="AM20" s="127" t="e">
        <f t="shared" si="3"/>
        <v>#REF!</v>
      </c>
      <c r="AN20" s="129" t="e">
        <f>IF(COUNT(E20:AK20)=0,"",INDEX(E2:AK20,1,MATCH(MAX(E20:AK20),E20:AK20,0)))</f>
        <v>#REF!</v>
      </c>
    </row>
    <row r="21" spans="1:40">
      <c r="A21" s="28">
        <v>106</v>
      </c>
      <c r="B21" s="509"/>
      <c r="C21" s="30" t="s">
        <v>128</v>
      </c>
      <c r="D21" s="42" t="s">
        <v>119</v>
      </c>
      <c r="E21" s="242">
        <f>IF(ngay1!BG22&lt;&gt;"",ngay1!BG22,"")</f>
        <v>31.45</v>
      </c>
      <c r="F21" s="243" t="e">
        <f>IF(#REF!&lt;&gt;"",#REF!,"")</f>
        <v>#REF!</v>
      </c>
      <c r="G21" s="243" t="e">
        <f>IF(#REF!&lt;&gt;"",#REF!,"")</f>
        <v>#REF!</v>
      </c>
      <c r="H21" s="243" t="e">
        <f>IF(#REF!&lt;&gt;"",#REF!,"")</f>
        <v>#REF!</v>
      </c>
      <c r="I21" s="243" t="e">
        <f>IF(#REF!&lt;&gt;"",#REF!,"")</f>
        <v>#REF!</v>
      </c>
      <c r="J21" s="243" t="e">
        <f>IF(#REF!&lt;&gt;"",#REF!,"")</f>
        <v>#REF!</v>
      </c>
      <c r="K21" s="243" t="e">
        <f>IF(#REF!&lt;&gt;"",#REF!,"")</f>
        <v>#REF!</v>
      </c>
      <c r="L21" s="243" t="e">
        <f>IF(#REF!&lt;&gt;"",#REF!,"")</f>
        <v>#REF!</v>
      </c>
      <c r="M21" s="243" t="e">
        <f>IF(#REF!&lt;&gt;"",#REF!,"")</f>
        <v>#REF!</v>
      </c>
      <c r="N21" s="243" t="e">
        <f>IF(#REF!&lt;&gt;"",#REF!,"")</f>
        <v>#REF!</v>
      </c>
      <c r="O21" s="243" t="e">
        <f>IF(#REF!&lt;&gt;"",#REF!,"")</f>
        <v>#REF!</v>
      </c>
      <c r="P21" s="243" t="e">
        <f>IF(#REF!&lt;&gt;"",#REF!,"")</f>
        <v>#REF!</v>
      </c>
      <c r="Q21" s="243" t="e">
        <f>IF(#REF!&lt;&gt;"",#REF!,"")</f>
        <v>#REF!</v>
      </c>
      <c r="R21" s="243" t="e">
        <f>IF(#REF!&lt;&gt;"",#REF!,"")</f>
        <v>#REF!</v>
      </c>
      <c r="S21" s="243" t="e">
        <f>IF(#REF!&lt;&gt;"",#REF!,"")</f>
        <v>#REF!</v>
      </c>
      <c r="T21" s="243" t="e">
        <f>IF(#REF!&lt;&gt;"",#REF!,"")</f>
        <v>#REF!</v>
      </c>
      <c r="U21" s="243" t="e">
        <f>IF(#REF!&lt;&gt;"",#REF!,"")</f>
        <v>#REF!</v>
      </c>
      <c r="V21" s="243" t="e">
        <f>IF(#REF!&lt;&gt;"",#REF!,"")</f>
        <v>#REF!</v>
      </c>
      <c r="W21" s="243" t="e">
        <f>IF(#REF!&lt;&gt;"",#REF!,"")</f>
        <v>#REF!</v>
      </c>
      <c r="X21" s="243" t="e">
        <f>IF(#REF!&lt;&gt;"",#REF!,"")</f>
        <v>#REF!</v>
      </c>
      <c r="Y21" s="243" t="e">
        <f>IF(#REF!&lt;&gt;"",#REF!,"")</f>
        <v>#REF!</v>
      </c>
      <c r="Z21" s="243" t="e">
        <f>IF(#REF!&lt;&gt;"",#REF!,"")</f>
        <v>#REF!</v>
      </c>
      <c r="AA21" s="243" t="e">
        <f>IF(#REF!&lt;&gt;"",#REF!,"")</f>
        <v>#REF!</v>
      </c>
      <c r="AB21" s="243" t="e">
        <f>IF(#REF!&lt;&gt;"",#REF!,"")</f>
        <v>#REF!</v>
      </c>
      <c r="AC21" s="243" t="e">
        <f>IF(#REF!&lt;&gt;"",#REF!,"")</f>
        <v>#REF!</v>
      </c>
      <c r="AD21" s="243" t="e">
        <f>IF(#REF!&lt;&gt;"",#REF!,"")</f>
        <v>#REF!</v>
      </c>
      <c r="AE21" s="243" t="e">
        <f>IF(#REF!&lt;&gt;"",#REF!,"")</f>
        <v>#REF!</v>
      </c>
      <c r="AF21" s="243" t="e">
        <f>IF(#REF!&lt;&gt;"",#REF!,"")</f>
        <v>#REF!</v>
      </c>
      <c r="AG21" s="243" t="e">
        <f>IF(#REF!&lt;&gt;"",#REF!,"")</f>
        <v>#REF!</v>
      </c>
      <c r="AH21" s="243" t="e">
        <f>IF(#REF!&lt;&gt;"",#REF!,"")</f>
        <v>#REF!</v>
      </c>
      <c r="AI21" s="243" t="e">
        <f>IF(#REF!&lt;&gt;"",#REF!,"")</f>
        <v>#REF!</v>
      </c>
      <c r="AJ21" s="128" t="e">
        <f t="shared" si="4"/>
        <v>#REF!</v>
      </c>
      <c r="AK21" s="127" t="e">
        <f t="shared" si="5"/>
        <v>#REF!</v>
      </c>
      <c r="AL21" s="128" t="e">
        <f>IF(COUNT(E21:AI21)=0,"",INDEX(E2:AI21,1,MATCH(MIN(E21:AI21),E21:AI21,0)))</f>
        <v>#REF!</v>
      </c>
      <c r="AM21" s="127" t="e">
        <f t="shared" si="3"/>
        <v>#REF!</v>
      </c>
      <c r="AN21" s="129" t="e">
        <f>IF(COUNT(E21:AK21)=0,"",INDEX(E2:AK21,1,MATCH(MAX(E21:AK21),E21:AK21,0)))</f>
        <v>#REF!</v>
      </c>
    </row>
    <row r="22" spans="1:40">
      <c r="A22" s="29">
        <v>107</v>
      </c>
      <c r="B22" s="509"/>
      <c r="C22" s="30" t="s">
        <v>157</v>
      </c>
      <c r="D22" s="42" t="s">
        <v>105</v>
      </c>
      <c r="E22" s="242">
        <f>IF(ngay1!BG23&lt;&gt;"",ngay1!BG23,"")</f>
        <v>31.85</v>
      </c>
      <c r="F22" s="243" t="e">
        <f>IF(#REF!&lt;&gt;"",#REF!,"")</f>
        <v>#REF!</v>
      </c>
      <c r="G22" s="243" t="e">
        <f>IF(#REF!&lt;&gt;"",#REF!,"")</f>
        <v>#REF!</v>
      </c>
      <c r="H22" s="243" t="e">
        <f>IF(#REF!&lt;&gt;"",#REF!,"")</f>
        <v>#REF!</v>
      </c>
      <c r="I22" s="243" t="e">
        <f>IF(#REF!&lt;&gt;"",#REF!,"")</f>
        <v>#REF!</v>
      </c>
      <c r="J22" s="243" t="e">
        <f>IF(#REF!&lt;&gt;"",#REF!,"")</f>
        <v>#REF!</v>
      </c>
      <c r="K22" s="243" t="e">
        <f>IF(#REF!&lt;&gt;"",#REF!,"")</f>
        <v>#REF!</v>
      </c>
      <c r="L22" s="243" t="e">
        <f>IF(#REF!&lt;&gt;"",#REF!,"")</f>
        <v>#REF!</v>
      </c>
      <c r="M22" s="243" t="e">
        <f>IF(#REF!&lt;&gt;"",#REF!,"")</f>
        <v>#REF!</v>
      </c>
      <c r="N22" s="243" t="e">
        <f>IF(#REF!&lt;&gt;"",#REF!,"")</f>
        <v>#REF!</v>
      </c>
      <c r="O22" s="243" t="e">
        <f>IF(#REF!&lt;&gt;"",#REF!,"")</f>
        <v>#REF!</v>
      </c>
      <c r="P22" s="243" t="e">
        <f>IF(#REF!&lt;&gt;"",#REF!,"")</f>
        <v>#REF!</v>
      </c>
      <c r="Q22" s="243" t="e">
        <f>IF(#REF!&lt;&gt;"",#REF!,"")</f>
        <v>#REF!</v>
      </c>
      <c r="R22" s="243" t="e">
        <f>IF(#REF!&lt;&gt;"",#REF!,"")</f>
        <v>#REF!</v>
      </c>
      <c r="S22" s="243" t="e">
        <f>IF(#REF!&lt;&gt;"",#REF!,"")</f>
        <v>#REF!</v>
      </c>
      <c r="T22" s="243" t="e">
        <f>IF(#REF!&lt;&gt;"",#REF!,"")</f>
        <v>#REF!</v>
      </c>
      <c r="U22" s="243" t="e">
        <f>IF(#REF!&lt;&gt;"",#REF!,"")</f>
        <v>#REF!</v>
      </c>
      <c r="V22" s="243" t="e">
        <f>IF(#REF!&lt;&gt;"",#REF!,"")</f>
        <v>#REF!</v>
      </c>
      <c r="W22" s="243" t="e">
        <f>IF(#REF!&lt;&gt;"",#REF!,"")</f>
        <v>#REF!</v>
      </c>
      <c r="X22" s="243" t="e">
        <f>IF(#REF!&lt;&gt;"",#REF!,"")</f>
        <v>#REF!</v>
      </c>
      <c r="Y22" s="243" t="e">
        <f>IF(#REF!&lt;&gt;"",#REF!,"")</f>
        <v>#REF!</v>
      </c>
      <c r="Z22" s="243" t="e">
        <f>IF(#REF!&lt;&gt;"",#REF!,"")</f>
        <v>#REF!</v>
      </c>
      <c r="AA22" s="243" t="e">
        <f>IF(#REF!&lt;&gt;"",#REF!,"")</f>
        <v>#REF!</v>
      </c>
      <c r="AB22" s="243" t="e">
        <f>IF(#REF!&lt;&gt;"",#REF!,"")</f>
        <v>#REF!</v>
      </c>
      <c r="AC22" s="243" t="e">
        <f>IF(#REF!&lt;&gt;"",#REF!,"")</f>
        <v>#REF!</v>
      </c>
      <c r="AD22" s="243" t="e">
        <f>IF(#REF!&lt;&gt;"",#REF!,"")</f>
        <v>#REF!</v>
      </c>
      <c r="AE22" s="243" t="e">
        <f>IF(#REF!&lt;&gt;"",#REF!,"")</f>
        <v>#REF!</v>
      </c>
      <c r="AF22" s="243" t="e">
        <f>IF(#REF!&lt;&gt;"",#REF!,"")</f>
        <v>#REF!</v>
      </c>
      <c r="AG22" s="243" t="e">
        <f>IF(#REF!&lt;&gt;"",#REF!,"")</f>
        <v>#REF!</v>
      </c>
      <c r="AH22" s="243" t="e">
        <f>IF(#REF!&lt;&gt;"",#REF!,"")</f>
        <v>#REF!</v>
      </c>
      <c r="AI22" s="243" t="e">
        <f>IF(#REF!&lt;&gt;"",#REF!,"")</f>
        <v>#REF!</v>
      </c>
      <c r="AJ22" s="128" t="e">
        <f t="shared" si="4"/>
        <v>#REF!</v>
      </c>
      <c r="AK22" s="127" t="e">
        <f t="shared" si="5"/>
        <v>#REF!</v>
      </c>
      <c r="AL22" s="128" t="e">
        <f>IF(COUNT(E22:AI22)=0,"",INDEX(E2:AI22,1,MATCH(MIN(E22:AI22),E22:AI22,0)))</f>
        <v>#REF!</v>
      </c>
      <c r="AM22" s="127" t="e">
        <f t="shared" si="3"/>
        <v>#REF!</v>
      </c>
      <c r="AN22" s="129" t="e">
        <f>IF(COUNT(E22:AK22)=0,"",INDEX(E2:AK22,1,MATCH(MAX(E22:AK22),E22:AK22,0)))</f>
        <v>#REF!</v>
      </c>
    </row>
    <row r="23" spans="1:40">
      <c r="A23" s="28">
        <v>108</v>
      </c>
      <c r="B23" s="509"/>
      <c r="C23" s="226" t="s">
        <v>191</v>
      </c>
      <c r="D23" s="42" t="s">
        <v>203</v>
      </c>
      <c r="E23" s="242">
        <f>IF(ngay1!BG24&lt;&gt;"",ngay1!BG24,"")</f>
        <v>31.5</v>
      </c>
      <c r="F23" s="243" t="e">
        <f>IF(#REF!&lt;&gt;"",#REF!,"")</f>
        <v>#REF!</v>
      </c>
      <c r="G23" s="243" t="e">
        <f>IF(#REF!&lt;&gt;"",#REF!,"")</f>
        <v>#REF!</v>
      </c>
      <c r="H23" s="243" t="e">
        <f>IF(#REF!&lt;&gt;"",#REF!,"")</f>
        <v>#REF!</v>
      </c>
      <c r="I23" s="243" t="e">
        <f>IF(#REF!&lt;&gt;"",#REF!,"")</f>
        <v>#REF!</v>
      </c>
      <c r="J23" s="243" t="e">
        <f>IF(#REF!&lt;&gt;"",#REF!,"")</f>
        <v>#REF!</v>
      </c>
      <c r="K23" s="243" t="e">
        <f>IF(#REF!&lt;&gt;"",#REF!,"")</f>
        <v>#REF!</v>
      </c>
      <c r="L23" s="243" t="e">
        <f>IF(#REF!&lt;&gt;"",#REF!,"")</f>
        <v>#REF!</v>
      </c>
      <c r="M23" s="243" t="e">
        <f>IF(#REF!&lt;&gt;"",#REF!,"")</f>
        <v>#REF!</v>
      </c>
      <c r="N23" s="243" t="e">
        <f>IF(#REF!&lt;&gt;"",#REF!,"")</f>
        <v>#REF!</v>
      </c>
      <c r="O23" s="243" t="e">
        <f>IF(#REF!&lt;&gt;"",#REF!,"")</f>
        <v>#REF!</v>
      </c>
      <c r="P23" s="243" t="e">
        <f>IF(#REF!&lt;&gt;"",#REF!,"")</f>
        <v>#REF!</v>
      </c>
      <c r="Q23" s="243" t="e">
        <f>IF(#REF!&lt;&gt;"",#REF!,"")</f>
        <v>#REF!</v>
      </c>
      <c r="R23" s="243" t="e">
        <f>IF(#REF!&lt;&gt;"",#REF!,"")</f>
        <v>#REF!</v>
      </c>
      <c r="S23" s="243" t="e">
        <f>IF(#REF!&lt;&gt;"",#REF!,"")</f>
        <v>#REF!</v>
      </c>
      <c r="T23" s="243" t="e">
        <f>IF(#REF!&lt;&gt;"",#REF!,"")</f>
        <v>#REF!</v>
      </c>
      <c r="U23" s="243" t="e">
        <f>IF(#REF!&lt;&gt;"",#REF!,"")</f>
        <v>#REF!</v>
      </c>
      <c r="V23" s="243" t="e">
        <f>IF(#REF!&lt;&gt;"",#REF!,"")</f>
        <v>#REF!</v>
      </c>
      <c r="W23" s="243" t="e">
        <f>IF(#REF!&lt;&gt;"",#REF!,"")</f>
        <v>#REF!</v>
      </c>
      <c r="X23" s="243" t="e">
        <f>IF(#REF!&lt;&gt;"",#REF!,"")</f>
        <v>#REF!</v>
      </c>
      <c r="Y23" s="243" t="e">
        <f>IF(#REF!&lt;&gt;"",#REF!,"")</f>
        <v>#REF!</v>
      </c>
      <c r="Z23" s="243" t="e">
        <f>IF(#REF!&lt;&gt;"",#REF!,"")</f>
        <v>#REF!</v>
      </c>
      <c r="AA23" s="243" t="e">
        <f>IF(#REF!&lt;&gt;"",#REF!,"")</f>
        <v>#REF!</v>
      </c>
      <c r="AB23" s="243" t="e">
        <f>IF(#REF!&lt;&gt;"",#REF!,"")</f>
        <v>#REF!</v>
      </c>
      <c r="AC23" s="243" t="e">
        <f>IF(#REF!&lt;&gt;"",#REF!,"")</f>
        <v>#REF!</v>
      </c>
      <c r="AD23" s="243" t="e">
        <f>IF(#REF!&lt;&gt;"",#REF!,"")</f>
        <v>#REF!</v>
      </c>
      <c r="AE23" s="243" t="e">
        <f>IF(#REF!&lt;&gt;"",#REF!,"")</f>
        <v>#REF!</v>
      </c>
      <c r="AF23" s="243" t="e">
        <f>IF(#REF!&lt;&gt;"",#REF!,"")</f>
        <v>#REF!</v>
      </c>
      <c r="AG23" s="243" t="e">
        <f>IF(#REF!&lt;&gt;"",#REF!,"")</f>
        <v>#REF!</v>
      </c>
      <c r="AH23" s="243" t="e">
        <f>IF(#REF!&lt;&gt;"",#REF!,"")</f>
        <v>#REF!</v>
      </c>
      <c r="AI23" s="243" t="e">
        <f>IF(#REF!&lt;&gt;"",#REF!,"")</f>
        <v>#REF!</v>
      </c>
      <c r="AJ23" s="128" t="e">
        <f t="shared" si="4"/>
        <v>#REF!</v>
      </c>
      <c r="AK23" s="127" t="e">
        <f t="shared" si="5"/>
        <v>#REF!</v>
      </c>
      <c r="AL23" s="128" t="e">
        <f>IF(COUNT(E23:AI23)=0,"",INDEX(E2:AI23,1,MATCH(MIN(E23:AI23),E23:AI23,0)))</f>
        <v>#REF!</v>
      </c>
      <c r="AM23" s="127" t="e">
        <f t="shared" si="3"/>
        <v>#REF!</v>
      </c>
      <c r="AN23" s="129" t="e">
        <f>IF(COUNT(E23:AK23)=0,"",INDEX(E2:AK23,1,MATCH(MAX(E23:AK23),E23:AK23,0)))</f>
        <v>#REF!</v>
      </c>
    </row>
    <row r="24" spans="1:40">
      <c r="A24" s="162">
        <v>109</v>
      </c>
      <c r="B24" s="511"/>
      <c r="C24" s="33" t="s">
        <v>129</v>
      </c>
      <c r="D24" s="45" t="s">
        <v>104</v>
      </c>
      <c r="E24" s="242">
        <f>IF(ngay1!BG25&lt;&gt;"",ngay1!BG25,"")</f>
        <v>31.225000000000001</v>
      </c>
      <c r="F24" s="243" t="e">
        <f>IF(#REF!&lt;&gt;"",#REF!,"")</f>
        <v>#REF!</v>
      </c>
      <c r="G24" s="243" t="e">
        <f>IF(#REF!&lt;&gt;"",#REF!,"")</f>
        <v>#REF!</v>
      </c>
      <c r="H24" s="243" t="e">
        <f>IF(#REF!&lt;&gt;"",#REF!,"")</f>
        <v>#REF!</v>
      </c>
      <c r="I24" s="243" t="e">
        <f>IF(#REF!&lt;&gt;"",#REF!,"")</f>
        <v>#REF!</v>
      </c>
      <c r="J24" s="243" t="e">
        <f>IF(#REF!&lt;&gt;"",#REF!,"")</f>
        <v>#REF!</v>
      </c>
      <c r="K24" s="243" t="e">
        <f>IF(#REF!&lt;&gt;"",#REF!,"")</f>
        <v>#REF!</v>
      </c>
      <c r="L24" s="243" t="e">
        <f>IF(#REF!&lt;&gt;"",#REF!,"")</f>
        <v>#REF!</v>
      </c>
      <c r="M24" s="243" t="e">
        <f>IF(#REF!&lt;&gt;"",#REF!,"")</f>
        <v>#REF!</v>
      </c>
      <c r="N24" s="243" t="e">
        <f>IF(#REF!&lt;&gt;"",#REF!,"")</f>
        <v>#REF!</v>
      </c>
      <c r="O24" s="243" t="e">
        <f>IF(#REF!&lt;&gt;"",#REF!,"")</f>
        <v>#REF!</v>
      </c>
      <c r="P24" s="243" t="e">
        <f>IF(#REF!&lt;&gt;"",#REF!,"")</f>
        <v>#REF!</v>
      </c>
      <c r="Q24" s="243" t="e">
        <f>IF(#REF!&lt;&gt;"",#REF!,"")</f>
        <v>#REF!</v>
      </c>
      <c r="R24" s="243" t="e">
        <f>IF(#REF!&lt;&gt;"",#REF!,"")</f>
        <v>#REF!</v>
      </c>
      <c r="S24" s="243" t="e">
        <f>IF(#REF!&lt;&gt;"",#REF!,"")</f>
        <v>#REF!</v>
      </c>
      <c r="T24" s="243" t="e">
        <f>IF(#REF!&lt;&gt;"",#REF!,"")</f>
        <v>#REF!</v>
      </c>
      <c r="U24" s="243" t="e">
        <f>IF(#REF!&lt;&gt;"",#REF!,"")</f>
        <v>#REF!</v>
      </c>
      <c r="V24" s="243" t="e">
        <f>IF(#REF!&lt;&gt;"",#REF!,"")</f>
        <v>#REF!</v>
      </c>
      <c r="W24" s="243" t="e">
        <f>IF(#REF!&lt;&gt;"",#REF!,"")</f>
        <v>#REF!</v>
      </c>
      <c r="X24" s="243" t="e">
        <f>IF(#REF!&lt;&gt;"",#REF!,"")</f>
        <v>#REF!</v>
      </c>
      <c r="Y24" s="243" t="e">
        <f>IF(#REF!&lt;&gt;"",#REF!,"")</f>
        <v>#REF!</v>
      </c>
      <c r="Z24" s="243" t="e">
        <f>IF(#REF!&lt;&gt;"",#REF!,"")</f>
        <v>#REF!</v>
      </c>
      <c r="AA24" s="243" t="e">
        <f>IF(#REF!&lt;&gt;"",#REF!,"")</f>
        <v>#REF!</v>
      </c>
      <c r="AB24" s="243" t="e">
        <f>IF(#REF!&lt;&gt;"",#REF!,"")</f>
        <v>#REF!</v>
      </c>
      <c r="AC24" s="243" t="e">
        <f>IF(#REF!&lt;&gt;"",#REF!,"")</f>
        <v>#REF!</v>
      </c>
      <c r="AD24" s="243" t="e">
        <f>IF(#REF!&lt;&gt;"",#REF!,"")</f>
        <v>#REF!</v>
      </c>
      <c r="AE24" s="243" t="e">
        <f>IF(#REF!&lt;&gt;"",#REF!,"")</f>
        <v>#REF!</v>
      </c>
      <c r="AF24" s="243" t="e">
        <f>IF(#REF!&lt;&gt;"",#REF!,"")</f>
        <v>#REF!</v>
      </c>
      <c r="AG24" s="243" t="e">
        <f>IF(#REF!&lt;&gt;"",#REF!,"")</f>
        <v>#REF!</v>
      </c>
      <c r="AH24" s="243" t="e">
        <f>IF(#REF!&lt;&gt;"",#REF!,"")</f>
        <v>#REF!</v>
      </c>
      <c r="AI24" s="243" t="e">
        <f>IF(#REF!&lt;&gt;"",#REF!,"")</f>
        <v>#REF!</v>
      </c>
      <c r="AJ24" s="128" t="e">
        <f t="shared" si="4"/>
        <v>#REF!</v>
      </c>
      <c r="AK24" s="127" t="e">
        <f t="shared" si="5"/>
        <v>#REF!</v>
      </c>
      <c r="AL24" s="128" t="e">
        <f>IF(COUNT(E24:AI24)=0,"",INDEX(E2:AI24,1,MATCH(MIN(E24:AI24),E24:AI24,0)))</f>
        <v>#REF!</v>
      </c>
      <c r="AM24" s="127" t="e">
        <f t="shared" si="3"/>
        <v>#REF!</v>
      </c>
      <c r="AN24" s="129" t="e">
        <f>IF(COUNT(E24:AK24)=0,"",INDEX(E2:AK24,1,MATCH(MAX(E24:AK24),E24:AK24,0)))</f>
        <v>#REF!</v>
      </c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B11:B19"/>
    <mergeCell ref="B20:B24"/>
    <mergeCell ref="B3:B10"/>
    <mergeCell ref="A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2" sqref="A2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243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93</v>
      </c>
      <c r="AK2" s="122" t="s">
        <v>164</v>
      </c>
      <c r="AL2" s="122" t="s">
        <v>106</v>
      </c>
      <c r="AM2" s="122" t="s">
        <v>165</v>
      </c>
      <c r="AN2" s="123" t="s">
        <v>106</v>
      </c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2">
        <f>IF(ngay1!BH4&lt;&gt;"",ngay1!BH4,"")</f>
        <v>36.425000000000004</v>
      </c>
      <c r="F3" s="243" t="e">
        <f>IF(#REF!&lt;&gt;"",#REF!,"")</f>
        <v>#REF!</v>
      </c>
      <c r="G3" s="243" t="e">
        <f>IF(#REF!&lt;&gt;"",#REF!,"")</f>
        <v>#REF!</v>
      </c>
      <c r="H3" s="243" t="e">
        <f>IF(#REF!&lt;&gt;"",#REF!,"")</f>
        <v>#REF!</v>
      </c>
      <c r="I3" s="243" t="e">
        <f>IF(#REF!&lt;&gt;"",#REF!,"")</f>
        <v>#REF!</v>
      </c>
      <c r="J3" s="243" t="e">
        <f>IF(#REF!&lt;&gt;"",#REF!,"")</f>
        <v>#REF!</v>
      </c>
      <c r="K3" s="243" t="e">
        <f>IF(#REF!&lt;&gt;"",#REF!,"")</f>
        <v>#REF!</v>
      </c>
      <c r="L3" s="243" t="e">
        <f>IF(#REF!&lt;&gt;"",#REF!,"")</f>
        <v>#REF!</v>
      </c>
      <c r="M3" s="243" t="e">
        <f>IF(#REF!&lt;&gt;"",#REF!,"")</f>
        <v>#REF!</v>
      </c>
      <c r="N3" s="243" t="e">
        <f>IF(#REF!&lt;&gt;"",#REF!,"")</f>
        <v>#REF!</v>
      </c>
      <c r="O3" s="243" t="e">
        <f>IF(#REF!&lt;&gt;"",#REF!,"")</f>
        <v>#REF!</v>
      </c>
      <c r="P3" s="243" t="e">
        <f>IF(#REF!&lt;&gt;"",#REF!,"")</f>
        <v>#REF!</v>
      </c>
      <c r="Q3" s="243" t="e">
        <f>IF(#REF!&lt;&gt;"",#REF!,"")</f>
        <v>#REF!</v>
      </c>
      <c r="R3" s="243" t="e">
        <f>IF(#REF!&lt;&gt;"",#REF!,"")</f>
        <v>#REF!</v>
      </c>
      <c r="S3" s="243" t="e">
        <f>IF(#REF!&lt;&gt;"",#REF!,"")</f>
        <v>#REF!</v>
      </c>
      <c r="T3" s="243" t="e">
        <f>IF(#REF!&lt;&gt;"",#REF!,"")</f>
        <v>#REF!</v>
      </c>
      <c r="U3" s="243" t="e">
        <f>IF(#REF!&lt;&gt;"",#REF!,"")</f>
        <v>#REF!</v>
      </c>
      <c r="V3" s="243" t="e">
        <f>IF(#REF!&lt;&gt;"",#REF!,"")</f>
        <v>#REF!</v>
      </c>
      <c r="W3" s="243" t="e">
        <f>IF(#REF!&lt;&gt;"",#REF!,"")</f>
        <v>#REF!</v>
      </c>
      <c r="X3" s="243" t="e">
        <f>IF(#REF!&lt;&gt;"",#REF!,"")</f>
        <v>#REF!</v>
      </c>
      <c r="Y3" s="243" t="e">
        <f>IF(#REF!&lt;&gt;"",#REF!,"")</f>
        <v>#REF!</v>
      </c>
      <c r="Z3" s="243" t="e">
        <f>IF(#REF!&lt;&gt;"",#REF!,"")</f>
        <v>#REF!</v>
      </c>
      <c r="AA3" s="243" t="e">
        <f>IF(#REF!&lt;&gt;"",#REF!,"")</f>
        <v>#REF!</v>
      </c>
      <c r="AB3" s="243" t="e">
        <f>IF(#REF!&lt;&gt;"",#REF!,"")</f>
        <v>#REF!</v>
      </c>
      <c r="AC3" s="243" t="e">
        <f>IF(#REF!&lt;&gt;"",#REF!,"")</f>
        <v>#REF!</v>
      </c>
      <c r="AD3" s="243" t="e">
        <f>IF(#REF!&lt;&gt;"",#REF!,"")</f>
        <v>#REF!</v>
      </c>
      <c r="AE3" s="243" t="e">
        <f>IF(#REF!&lt;&gt;"",#REF!,"")</f>
        <v>#REF!</v>
      </c>
      <c r="AF3" s="243" t="e">
        <f>IF(#REF!&lt;&gt;"",#REF!,"")</f>
        <v>#REF!</v>
      </c>
      <c r="AG3" s="243" t="e">
        <f>IF(#REF!&lt;&gt;"",#REF!,"")</f>
        <v>#REF!</v>
      </c>
      <c r="AH3" s="243" t="e">
        <f>IF(#REF!&lt;&gt;"",#REF!,"")</f>
        <v>#REF!</v>
      </c>
      <c r="AI3" s="243" t="e">
        <f>IF(#REF!&lt;&gt;"",#REF!,"")</f>
        <v>#REF!</v>
      </c>
      <c r="AJ3" s="128" t="e">
        <f t="shared" ref="AJ3:AJ12" si="0">IF(COUNT(E3:AI3)=0,"",AVERAGE(E3:AI3))</f>
        <v>#REF!</v>
      </c>
      <c r="AK3" s="127" t="e">
        <f t="shared" ref="AK3:AK12" si="1">IF(COUNT(E3:AI3)=0,"",MIN(E3:AI3))</f>
        <v>#REF!</v>
      </c>
      <c r="AL3" s="128" t="e">
        <f>IF(COUNT(E3:AI3)=0,"",INDEX(E2:AI3,1,MATCH(MIN(E3:AI3),E3:AI3,0)))</f>
        <v>#REF!</v>
      </c>
      <c r="AM3" s="127" t="e">
        <f t="shared" ref="AM3:AM11" si="2">IF(COUNT(E3:AI3)=0,"",MAX(E3:AI3))</f>
        <v>#REF!</v>
      </c>
      <c r="AN3" s="129" t="e">
        <f>IF(COUNT(E3:AK3)=0,"",INDEX(E2:AK3,1,MATCH(MAX(E3:AK3),E3:AK3,0)))</f>
        <v>#REF!</v>
      </c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IF(ngay1!BH5&lt;&gt;"",ngay1!BH5,"")</f>
        <v>34</v>
      </c>
      <c r="F4" s="243" t="e">
        <f>IF(#REF!&lt;&gt;"",#REF!,"")</f>
        <v>#REF!</v>
      </c>
      <c r="G4" s="243" t="e">
        <f>IF(#REF!&lt;&gt;"",#REF!,"")</f>
        <v>#REF!</v>
      </c>
      <c r="H4" s="243" t="e">
        <f>IF(#REF!&lt;&gt;"",#REF!,"")</f>
        <v>#REF!</v>
      </c>
      <c r="I4" s="243" t="e">
        <f>IF(#REF!&lt;&gt;"",#REF!,"")</f>
        <v>#REF!</v>
      </c>
      <c r="J4" s="243" t="e">
        <f>IF(#REF!&lt;&gt;"",#REF!,"")</f>
        <v>#REF!</v>
      </c>
      <c r="K4" s="243" t="e">
        <f>IF(#REF!&lt;&gt;"",#REF!,"")</f>
        <v>#REF!</v>
      </c>
      <c r="L4" s="243" t="e">
        <f>IF(#REF!&lt;&gt;"",#REF!,"")</f>
        <v>#REF!</v>
      </c>
      <c r="M4" s="243" t="e">
        <f>IF(#REF!&lt;&gt;"",#REF!,"")</f>
        <v>#REF!</v>
      </c>
      <c r="N4" s="243" t="e">
        <f>IF(#REF!&lt;&gt;"",#REF!,"")</f>
        <v>#REF!</v>
      </c>
      <c r="O4" s="243" t="e">
        <f>IF(#REF!&lt;&gt;"",#REF!,"")</f>
        <v>#REF!</v>
      </c>
      <c r="P4" s="243" t="e">
        <f>IF(#REF!&lt;&gt;"",#REF!,"")</f>
        <v>#REF!</v>
      </c>
      <c r="Q4" s="243" t="e">
        <f>IF(#REF!&lt;&gt;"",#REF!,"")</f>
        <v>#REF!</v>
      </c>
      <c r="R4" s="243" t="e">
        <f>IF(#REF!&lt;&gt;"",#REF!,"")</f>
        <v>#REF!</v>
      </c>
      <c r="S4" s="243" t="e">
        <f>IF(#REF!&lt;&gt;"",#REF!,"")</f>
        <v>#REF!</v>
      </c>
      <c r="T4" s="243" t="e">
        <f>IF(#REF!&lt;&gt;"",#REF!,"")</f>
        <v>#REF!</v>
      </c>
      <c r="U4" s="243" t="e">
        <f>IF(#REF!&lt;&gt;"",#REF!,"")</f>
        <v>#REF!</v>
      </c>
      <c r="V4" s="243" t="e">
        <f>IF(#REF!&lt;&gt;"",#REF!,"")</f>
        <v>#REF!</v>
      </c>
      <c r="W4" s="243" t="e">
        <f>IF(#REF!&lt;&gt;"",#REF!,"")</f>
        <v>#REF!</v>
      </c>
      <c r="X4" s="243" t="e">
        <f>IF(#REF!&lt;&gt;"",#REF!,"")</f>
        <v>#REF!</v>
      </c>
      <c r="Y4" s="243" t="e">
        <f>IF(#REF!&lt;&gt;"",#REF!,"")</f>
        <v>#REF!</v>
      </c>
      <c r="Z4" s="243" t="e">
        <f>IF(#REF!&lt;&gt;"",#REF!,"")</f>
        <v>#REF!</v>
      </c>
      <c r="AA4" s="243" t="e">
        <f>IF(#REF!&lt;&gt;"",#REF!,"")</f>
        <v>#REF!</v>
      </c>
      <c r="AB4" s="243" t="e">
        <f>IF(#REF!&lt;&gt;"",#REF!,"")</f>
        <v>#REF!</v>
      </c>
      <c r="AC4" s="243" t="e">
        <f>IF(#REF!&lt;&gt;"",#REF!,"")</f>
        <v>#REF!</v>
      </c>
      <c r="AD4" s="243" t="e">
        <f>IF(#REF!&lt;&gt;"",#REF!,"")</f>
        <v>#REF!</v>
      </c>
      <c r="AE4" s="243" t="e">
        <f>IF(#REF!&lt;&gt;"",#REF!,"")</f>
        <v>#REF!</v>
      </c>
      <c r="AF4" s="243" t="e">
        <f>IF(#REF!&lt;&gt;"",#REF!,"")</f>
        <v>#REF!</v>
      </c>
      <c r="AG4" s="243" t="e">
        <f>IF(#REF!&lt;&gt;"",#REF!,"")</f>
        <v>#REF!</v>
      </c>
      <c r="AH4" s="243" t="e">
        <f>IF(#REF!&lt;&gt;"",#REF!,"")</f>
        <v>#REF!</v>
      </c>
      <c r="AI4" s="243" t="e">
        <f>IF(#REF!&lt;&gt;"",#REF!,"")</f>
        <v>#REF!</v>
      </c>
      <c r="AJ4" s="128" t="e">
        <f t="shared" si="0"/>
        <v>#REF!</v>
      </c>
      <c r="AK4" s="127" t="e">
        <f t="shared" si="1"/>
        <v>#REF!</v>
      </c>
      <c r="AL4" s="128" t="e">
        <f>IF(COUNT(E4:AI4)=0,"",INDEX(E2:AI4,1,MATCH(MIN(E4:AI4),E4:AI4,0)))</f>
        <v>#REF!</v>
      </c>
      <c r="AM4" s="127" t="e">
        <f t="shared" si="2"/>
        <v>#REF!</v>
      </c>
      <c r="AN4" s="129" t="e">
        <f>IF(COUNT(E4:AK4)=0,"",INDEX(E2:AK4,1,MATCH(MAX(E4:AK4),E4:AK4,0)))</f>
        <v>#REF!</v>
      </c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IF(ngay1!BH6&lt;&gt;"",ngay1!BH6,"")</f>
        <v>34.6</v>
      </c>
      <c r="F5" s="243" t="e">
        <f>IF(#REF!&lt;&gt;"",#REF!,"")</f>
        <v>#REF!</v>
      </c>
      <c r="G5" s="243" t="e">
        <f>IF(#REF!&lt;&gt;"",#REF!,"")</f>
        <v>#REF!</v>
      </c>
      <c r="H5" s="243" t="e">
        <f>IF(#REF!&lt;&gt;"",#REF!,"")</f>
        <v>#REF!</v>
      </c>
      <c r="I5" s="243" t="e">
        <f>IF(#REF!&lt;&gt;"",#REF!,"")</f>
        <v>#REF!</v>
      </c>
      <c r="J5" s="243" t="e">
        <f>IF(#REF!&lt;&gt;"",#REF!,"")</f>
        <v>#REF!</v>
      </c>
      <c r="K5" s="243" t="e">
        <f>IF(#REF!&lt;&gt;"",#REF!,"")</f>
        <v>#REF!</v>
      </c>
      <c r="L5" s="243" t="e">
        <f>IF(#REF!&lt;&gt;"",#REF!,"")</f>
        <v>#REF!</v>
      </c>
      <c r="M5" s="243" t="e">
        <f>IF(#REF!&lt;&gt;"",#REF!,"")</f>
        <v>#REF!</v>
      </c>
      <c r="N5" s="243" t="e">
        <f>IF(#REF!&lt;&gt;"",#REF!,"")</f>
        <v>#REF!</v>
      </c>
      <c r="O5" s="243" t="e">
        <f>IF(#REF!&lt;&gt;"",#REF!,"")</f>
        <v>#REF!</v>
      </c>
      <c r="P5" s="243" t="e">
        <f>IF(#REF!&lt;&gt;"",#REF!,"")</f>
        <v>#REF!</v>
      </c>
      <c r="Q5" s="243" t="e">
        <f>IF(#REF!&lt;&gt;"",#REF!,"")</f>
        <v>#REF!</v>
      </c>
      <c r="R5" s="243" t="e">
        <f>IF(#REF!&lt;&gt;"",#REF!,"")</f>
        <v>#REF!</v>
      </c>
      <c r="S5" s="243" t="e">
        <f>IF(#REF!&lt;&gt;"",#REF!,"")</f>
        <v>#REF!</v>
      </c>
      <c r="T5" s="243" t="e">
        <f>IF(#REF!&lt;&gt;"",#REF!,"")</f>
        <v>#REF!</v>
      </c>
      <c r="U5" s="243" t="e">
        <f>IF(#REF!&lt;&gt;"",#REF!,"")</f>
        <v>#REF!</v>
      </c>
      <c r="V5" s="243" t="e">
        <f>IF(#REF!&lt;&gt;"",#REF!,"")</f>
        <v>#REF!</v>
      </c>
      <c r="W5" s="243" t="e">
        <f>IF(#REF!&lt;&gt;"",#REF!,"")</f>
        <v>#REF!</v>
      </c>
      <c r="X5" s="243" t="e">
        <f>IF(#REF!&lt;&gt;"",#REF!,"")</f>
        <v>#REF!</v>
      </c>
      <c r="Y5" s="243" t="e">
        <f>IF(#REF!&lt;&gt;"",#REF!,"")</f>
        <v>#REF!</v>
      </c>
      <c r="Z5" s="243" t="e">
        <f>IF(#REF!&lt;&gt;"",#REF!,"")</f>
        <v>#REF!</v>
      </c>
      <c r="AA5" s="243" t="e">
        <f>IF(#REF!&lt;&gt;"",#REF!,"")</f>
        <v>#REF!</v>
      </c>
      <c r="AB5" s="243" t="e">
        <f>IF(#REF!&lt;&gt;"",#REF!,"")</f>
        <v>#REF!</v>
      </c>
      <c r="AC5" s="243" t="e">
        <f>IF(#REF!&lt;&gt;"",#REF!,"")</f>
        <v>#REF!</v>
      </c>
      <c r="AD5" s="243" t="e">
        <f>IF(#REF!&lt;&gt;"",#REF!,"")</f>
        <v>#REF!</v>
      </c>
      <c r="AE5" s="243" t="e">
        <f>IF(#REF!&lt;&gt;"",#REF!,"")</f>
        <v>#REF!</v>
      </c>
      <c r="AF5" s="243" t="e">
        <f>IF(#REF!&lt;&gt;"",#REF!,"")</f>
        <v>#REF!</v>
      </c>
      <c r="AG5" s="243" t="e">
        <f>IF(#REF!&lt;&gt;"",#REF!,"")</f>
        <v>#REF!</v>
      </c>
      <c r="AH5" s="243" t="e">
        <f>IF(#REF!&lt;&gt;"",#REF!,"")</f>
        <v>#REF!</v>
      </c>
      <c r="AI5" s="243" t="e">
        <f>IF(#REF!&lt;&gt;"",#REF!,"")</f>
        <v>#REF!</v>
      </c>
      <c r="AJ5" s="128" t="e">
        <f t="shared" si="0"/>
        <v>#REF!</v>
      </c>
      <c r="AK5" s="127" t="e">
        <f t="shared" si="1"/>
        <v>#REF!</v>
      </c>
      <c r="AL5" s="128" t="e">
        <f>IF(COUNT(E5:AI5)=0,"",INDEX(E2:AI5,1,MATCH(MIN(E5:AI5),E5:AI5,0)))</f>
        <v>#REF!</v>
      </c>
      <c r="AM5" s="127" t="e">
        <f t="shared" si="2"/>
        <v>#REF!</v>
      </c>
      <c r="AN5" s="129" t="e">
        <f>IF(COUNT(E5:AK5)=0,"",INDEX(E2:AK5,1,MATCH(MAX(E5:AK5),E5:AK5,0)))</f>
        <v>#REF!</v>
      </c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IF(ngay1!BH7&lt;&gt;"",ngay1!BH7,"")</f>
        <v>34.700000000000003</v>
      </c>
      <c r="F6" s="243" t="e">
        <f>IF(#REF!&lt;&gt;"",#REF!,"")</f>
        <v>#REF!</v>
      </c>
      <c r="G6" s="243" t="e">
        <f>IF(#REF!&lt;&gt;"",#REF!,"")</f>
        <v>#REF!</v>
      </c>
      <c r="H6" s="243" t="e">
        <f>IF(#REF!&lt;&gt;"",#REF!,"")</f>
        <v>#REF!</v>
      </c>
      <c r="I6" s="243" t="e">
        <f>IF(#REF!&lt;&gt;"",#REF!,"")</f>
        <v>#REF!</v>
      </c>
      <c r="J6" s="243" t="e">
        <f>IF(#REF!&lt;&gt;"",#REF!,"")</f>
        <v>#REF!</v>
      </c>
      <c r="K6" s="243" t="e">
        <f>IF(#REF!&lt;&gt;"",#REF!,"")</f>
        <v>#REF!</v>
      </c>
      <c r="L6" s="243" t="e">
        <f>IF(#REF!&lt;&gt;"",#REF!,"")</f>
        <v>#REF!</v>
      </c>
      <c r="M6" s="243" t="e">
        <f>IF(#REF!&lt;&gt;"",#REF!,"")</f>
        <v>#REF!</v>
      </c>
      <c r="N6" s="243" t="e">
        <f>IF(#REF!&lt;&gt;"",#REF!,"")</f>
        <v>#REF!</v>
      </c>
      <c r="O6" s="243" t="e">
        <f>IF(#REF!&lt;&gt;"",#REF!,"")</f>
        <v>#REF!</v>
      </c>
      <c r="P6" s="243" t="e">
        <f>IF(#REF!&lt;&gt;"",#REF!,"")</f>
        <v>#REF!</v>
      </c>
      <c r="Q6" s="243" t="e">
        <f>IF(#REF!&lt;&gt;"",#REF!,"")</f>
        <v>#REF!</v>
      </c>
      <c r="R6" s="243" t="e">
        <f>IF(#REF!&lt;&gt;"",#REF!,"")</f>
        <v>#REF!</v>
      </c>
      <c r="S6" s="243" t="e">
        <f>IF(#REF!&lt;&gt;"",#REF!,"")</f>
        <v>#REF!</v>
      </c>
      <c r="T6" s="243" t="e">
        <f>IF(#REF!&lt;&gt;"",#REF!,"")</f>
        <v>#REF!</v>
      </c>
      <c r="U6" s="243" t="e">
        <f>IF(#REF!&lt;&gt;"",#REF!,"")</f>
        <v>#REF!</v>
      </c>
      <c r="V6" s="243" t="e">
        <f>IF(#REF!&lt;&gt;"",#REF!,"")</f>
        <v>#REF!</v>
      </c>
      <c r="W6" s="243" t="e">
        <f>IF(#REF!&lt;&gt;"",#REF!,"")</f>
        <v>#REF!</v>
      </c>
      <c r="X6" s="243" t="e">
        <f>IF(#REF!&lt;&gt;"",#REF!,"")</f>
        <v>#REF!</v>
      </c>
      <c r="Y6" s="243" t="e">
        <f>IF(#REF!&lt;&gt;"",#REF!,"")</f>
        <v>#REF!</v>
      </c>
      <c r="Z6" s="243" t="e">
        <f>IF(#REF!&lt;&gt;"",#REF!,"")</f>
        <v>#REF!</v>
      </c>
      <c r="AA6" s="243" t="e">
        <f>IF(#REF!&lt;&gt;"",#REF!,"")</f>
        <v>#REF!</v>
      </c>
      <c r="AB6" s="243" t="e">
        <f>IF(#REF!&lt;&gt;"",#REF!,"")</f>
        <v>#REF!</v>
      </c>
      <c r="AC6" s="243" t="e">
        <f>IF(#REF!&lt;&gt;"",#REF!,"")</f>
        <v>#REF!</v>
      </c>
      <c r="AD6" s="243" t="e">
        <f>IF(#REF!&lt;&gt;"",#REF!,"")</f>
        <v>#REF!</v>
      </c>
      <c r="AE6" s="243" t="e">
        <f>IF(#REF!&lt;&gt;"",#REF!,"")</f>
        <v>#REF!</v>
      </c>
      <c r="AF6" s="243" t="e">
        <f>IF(#REF!&lt;&gt;"",#REF!,"")</f>
        <v>#REF!</v>
      </c>
      <c r="AG6" s="243" t="e">
        <f>IF(#REF!&lt;&gt;"",#REF!,"")</f>
        <v>#REF!</v>
      </c>
      <c r="AH6" s="243" t="e">
        <f>IF(#REF!&lt;&gt;"",#REF!,"")</f>
        <v>#REF!</v>
      </c>
      <c r="AI6" s="243" t="e">
        <f>IF(#REF!&lt;&gt;"",#REF!,"")</f>
        <v>#REF!</v>
      </c>
      <c r="AJ6" s="128" t="e">
        <f t="shared" si="0"/>
        <v>#REF!</v>
      </c>
      <c r="AK6" s="127" t="e">
        <f t="shared" si="1"/>
        <v>#REF!</v>
      </c>
      <c r="AL6" s="128" t="e">
        <f>IF(COUNT(E6:AI6)=0,"",INDEX(E2:AI6,1,MATCH(MIN(E6:AI6),E6:AI6,0)))</f>
        <v>#REF!</v>
      </c>
      <c r="AM6" s="127" t="e">
        <f t="shared" si="2"/>
        <v>#REF!</v>
      </c>
      <c r="AN6" s="129" t="e">
        <f>IF(COUNT(E6:AK6)=0,"",INDEX(E2:AK6,1,MATCH(MAX(E6:AK6),E6:AK6,0)))</f>
        <v>#REF!</v>
      </c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IF(ngay1!BH8&lt;&gt;"",ngay1!BH8,"")</f>
        <v>34.574999999999996</v>
      </c>
      <c r="F7" s="243" t="e">
        <f>IF(#REF!&lt;&gt;"",#REF!,"")</f>
        <v>#REF!</v>
      </c>
      <c r="G7" s="243" t="e">
        <f>IF(#REF!&lt;&gt;"",#REF!,"")</f>
        <v>#REF!</v>
      </c>
      <c r="H7" s="243" t="e">
        <f>IF(#REF!&lt;&gt;"",#REF!,"")</f>
        <v>#REF!</v>
      </c>
      <c r="I7" s="243" t="e">
        <f>IF(#REF!&lt;&gt;"",#REF!,"")</f>
        <v>#REF!</v>
      </c>
      <c r="J7" s="243" t="e">
        <f>IF(#REF!&lt;&gt;"",#REF!,"")</f>
        <v>#REF!</v>
      </c>
      <c r="K7" s="243" t="e">
        <f>IF(#REF!&lt;&gt;"",#REF!,"")</f>
        <v>#REF!</v>
      </c>
      <c r="L7" s="243" t="e">
        <f>IF(#REF!&lt;&gt;"",#REF!,"")</f>
        <v>#REF!</v>
      </c>
      <c r="M7" s="243" t="e">
        <f>IF(#REF!&lt;&gt;"",#REF!,"")</f>
        <v>#REF!</v>
      </c>
      <c r="N7" s="243" t="e">
        <f>IF(#REF!&lt;&gt;"",#REF!,"")</f>
        <v>#REF!</v>
      </c>
      <c r="O7" s="243" t="e">
        <f>IF(#REF!&lt;&gt;"",#REF!,"")</f>
        <v>#REF!</v>
      </c>
      <c r="P7" s="243" t="e">
        <f>IF(#REF!&lt;&gt;"",#REF!,"")</f>
        <v>#REF!</v>
      </c>
      <c r="Q7" s="243" t="e">
        <f>IF(#REF!&lt;&gt;"",#REF!,"")</f>
        <v>#REF!</v>
      </c>
      <c r="R7" s="243" t="e">
        <f>IF(#REF!&lt;&gt;"",#REF!,"")</f>
        <v>#REF!</v>
      </c>
      <c r="S7" s="243" t="e">
        <f>IF(#REF!&lt;&gt;"",#REF!,"")</f>
        <v>#REF!</v>
      </c>
      <c r="T7" s="243" t="e">
        <f>IF(#REF!&lt;&gt;"",#REF!,"")</f>
        <v>#REF!</v>
      </c>
      <c r="U7" s="243" t="e">
        <f>IF(#REF!&lt;&gt;"",#REF!,"")</f>
        <v>#REF!</v>
      </c>
      <c r="V7" s="243" t="e">
        <f>IF(#REF!&lt;&gt;"",#REF!,"")</f>
        <v>#REF!</v>
      </c>
      <c r="W7" s="243" t="e">
        <f>IF(#REF!&lt;&gt;"",#REF!,"")</f>
        <v>#REF!</v>
      </c>
      <c r="X7" s="243" t="e">
        <f>IF(#REF!&lt;&gt;"",#REF!,"")</f>
        <v>#REF!</v>
      </c>
      <c r="Y7" s="243" t="e">
        <f>IF(#REF!&lt;&gt;"",#REF!,"")</f>
        <v>#REF!</v>
      </c>
      <c r="Z7" s="243" t="e">
        <f>IF(#REF!&lt;&gt;"",#REF!,"")</f>
        <v>#REF!</v>
      </c>
      <c r="AA7" s="243" t="e">
        <f>IF(#REF!&lt;&gt;"",#REF!,"")</f>
        <v>#REF!</v>
      </c>
      <c r="AB7" s="243" t="e">
        <f>IF(#REF!&lt;&gt;"",#REF!,"")</f>
        <v>#REF!</v>
      </c>
      <c r="AC7" s="243" t="e">
        <f>IF(#REF!&lt;&gt;"",#REF!,"")</f>
        <v>#REF!</v>
      </c>
      <c r="AD7" s="243" t="e">
        <f>IF(#REF!&lt;&gt;"",#REF!,"")</f>
        <v>#REF!</v>
      </c>
      <c r="AE7" s="243" t="e">
        <f>IF(#REF!&lt;&gt;"",#REF!,"")</f>
        <v>#REF!</v>
      </c>
      <c r="AF7" s="243" t="e">
        <f>IF(#REF!&lt;&gt;"",#REF!,"")</f>
        <v>#REF!</v>
      </c>
      <c r="AG7" s="243" t="e">
        <f>IF(#REF!&lt;&gt;"",#REF!,"")</f>
        <v>#REF!</v>
      </c>
      <c r="AH7" s="243" t="e">
        <f>IF(#REF!&lt;&gt;"",#REF!,"")</f>
        <v>#REF!</v>
      </c>
      <c r="AI7" s="243" t="e">
        <f>IF(#REF!&lt;&gt;"",#REF!,"")</f>
        <v>#REF!</v>
      </c>
      <c r="AJ7" s="128" t="e">
        <f t="shared" si="0"/>
        <v>#REF!</v>
      </c>
      <c r="AK7" s="127" t="e">
        <f t="shared" si="1"/>
        <v>#REF!</v>
      </c>
      <c r="AL7" s="128" t="e">
        <f>IF(COUNT(E7:AI7)=0,"",INDEX(E2:AI7,1,MATCH(MIN(E7:AI7),E7:AI7,0)))</f>
        <v>#REF!</v>
      </c>
      <c r="AM7" s="127" t="e">
        <f t="shared" si="2"/>
        <v>#REF!</v>
      </c>
      <c r="AN7" s="129" t="e">
        <f>IF(COUNT(E7:AK7)=0,"",INDEX(E2:AK7,1,MATCH(MAX(E7:AK7),E7:AK7,0)))</f>
        <v>#REF!</v>
      </c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IF(ngay1!BH9&lt;&gt;"",ngay1!BH9,"")</f>
        <v>35.450000000000003</v>
      </c>
      <c r="F8" s="243" t="e">
        <f>IF(#REF!&lt;&gt;"",#REF!,"")</f>
        <v>#REF!</v>
      </c>
      <c r="G8" s="243" t="e">
        <f>IF(#REF!&lt;&gt;"",#REF!,"")</f>
        <v>#REF!</v>
      </c>
      <c r="H8" s="243" t="e">
        <f>IF(#REF!&lt;&gt;"",#REF!,"")</f>
        <v>#REF!</v>
      </c>
      <c r="I8" s="243" t="e">
        <f>IF(#REF!&lt;&gt;"",#REF!,"")</f>
        <v>#REF!</v>
      </c>
      <c r="J8" s="243" t="e">
        <f>IF(#REF!&lt;&gt;"",#REF!,"")</f>
        <v>#REF!</v>
      </c>
      <c r="K8" s="243" t="e">
        <f>IF(#REF!&lt;&gt;"",#REF!,"")</f>
        <v>#REF!</v>
      </c>
      <c r="L8" s="243" t="e">
        <f>IF(#REF!&lt;&gt;"",#REF!,"")</f>
        <v>#REF!</v>
      </c>
      <c r="M8" s="243" t="e">
        <f>IF(#REF!&lt;&gt;"",#REF!,"")</f>
        <v>#REF!</v>
      </c>
      <c r="N8" s="243" t="e">
        <f>IF(#REF!&lt;&gt;"",#REF!,"")</f>
        <v>#REF!</v>
      </c>
      <c r="O8" s="243" t="e">
        <f>IF(#REF!&lt;&gt;"",#REF!,"")</f>
        <v>#REF!</v>
      </c>
      <c r="P8" s="243" t="e">
        <f>IF(#REF!&lt;&gt;"",#REF!,"")</f>
        <v>#REF!</v>
      </c>
      <c r="Q8" s="243" t="e">
        <f>IF(#REF!&lt;&gt;"",#REF!,"")</f>
        <v>#REF!</v>
      </c>
      <c r="R8" s="243" t="e">
        <f>IF(#REF!&lt;&gt;"",#REF!,"")</f>
        <v>#REF!</v>
      </c>
      <c r="S8" s="243" t="e">
        <f>IF(#REF!&lt;&gt;"",#REF!,"")</f>
        <v>#REF!</v>
      </c>
      <c r="T8" s="243" t="e">
        <f>IF(#REF!&lt;&gt;"",#REF!,"")</f>
        <v>#REF!</v>
      </c>
      <c r="U8" s="243" t="e">
        <f>IF(#REF!&lt;&gt;"",#REF!,"")</f>
        <v>#REF!</v>
      </c>
      <c r="V8" s="243" t="e">
        <f>IF(#REF!&lt;&gt;"",#REF!,"")</f>
        <v>#REF!</v>
      </c>
      <c r="W8" s="243" t="e">
        <f>IF(#REF!&lt;&gt;"",#REF!,"")</f>
        <v>#REF!</v>
      </c>
      <c r="X8" s="243" t="e">
        <f>IF(#REF!&lt;&gt;"",#REF!,"")</f>
        <v>#REF!</v>
      </c>
      <c r="Y8" s="243" t="e">
        <f>IF(#REF!&lt;&gt;"",#REF!,"")</f>
        <v>#REF!</v>
      </c>
      <c r="Z8" s="243" t="e">
        <f>IF(#REF!&lt;&gt;"",#REF!,"")</f>
        <v>#REF!</v>
      </c>
      <c r="AA8" s="243" t="e">
        <f>IF(#REF!&lt;&gt;"",#REF!,"")</f>
        <v>#REF!</v>
      </c>
      <c r="AB8" s="243" t="e">
        <f>IF(#REF!&lt;&gt;"",#REF!,"")</f>
        <v>#REF!</v>
      </c>
      <c r="AC8" s="243" t="e">
        <f>IF(#REF!&lt;&gt;"",#REF!,"")</f>
        <v>#REF!</v>
      </c>
      <c r="AD8" s="243" t="e">
        <f>IF(#REF!&lt;&gt;"",#REF!,"")</f>
        <v>#REF!</v>
      </c>
      <c r="AE8" s="243" t="e">
        <f>IF(#REF!&lt;&gt;"",#REF!,"")</f>
        <v>#REF!</v>
      </c>
      <c r="AF8" s="243" t="e">
        <f>IF(#REF!&lt;&gt;"",#REF!,"")</f>
        <v>#REF!</v>
      </c>
      <c r="AG8" s="243" t="e">
        <f>IF(#REF!&lt;&gt;"",#REF!,"")</f>
        <v>#REF!</v>
      </c>
      <c r="AH8" s="243" t="e">
        <f>IF(#REF!&lt;&gt;"",#REF!,"")</f>
        <v>#REF!</v>
      </c>
      <c r="AI8" s="243" t="e">
        <f>IF(#REF!&lt;&gt;"",#REF!,"")</f>
        <v>#REF!</v>
      </c>
      <c r="AJ8" s="128" t="e">
        <f t="shared" si="0"/>
        <v>#REF!</v>
      </c>
      <c r="AK8" s="127" t="e">
        <f t="shared" si="1"/>
        <v>#REF!</v>
      </c>
      <c r="AL8" s="128" t="e">
        <f>IF(COUNT(E8:AI8)=0,"",INDEX(E2:AI8,1,MATCH(MIN(E8:AI8),E8:AI8,0)))</f>
        <v>#REF!</v>
      </c>
      <c r="AM8" s="127" t="e">
        <f t="shared" si="2"/>
        <v>#REF!</v>
      </c>
      <c r="AN8" s="129" t="e">
        <f>IF(COUNT(E8:AK8)=0,"",INDEX(E2:AK8,1,MATCH(MAX(E8:AK8),E8:AK8,0)))</f>
        <v>#REF!</v>
      </c>
    </row>
    <row r="9" spans="1:40">
      <c r="A9" s="39">
        <v>7</v>
      </c>
      <c r="B9" s="487"/>
      <c r="C9" s="30" t="s">
        <v>148</v>
      </c>
      <c r="D9" s="42" t="s">
        <v>97</v>
      </c>
      <c r="E9" s="242">
        <f>IF(ngay1!BH10&lt;&gt;"",ngay1!BH10,"")</f>
        <v>35.950000000000003</v>
      </c>
      <c r="F9" s="243" t="e">
        <f>IF(#REF!&lt;&gt;"",#REF!,"")</f>
        <v>#REF!</v>
      </c>
      <c r="G9" s="243" t="e">
        <f>IF(#REF!&lt;&gt;"",#REF!,"")</f>
        <v>#REF!</v>
      </c>
      <c r="H9" s="243" t="e">
        <f>IF(#REF!&lt;&gt;"",#REF!,"")</f>
        <v>#REF!</v>
      </c>
      <c r="I9" s="243" t="e">
        <f>IF(#REF!&lt;&gt;"",#REF!,"")</f>
        <v>#REF!</v>
      </c>
      <c r="J9" s="243" t="e">
        <f>IF(#REF!&lt;&gt;"",#REF!,"")</f>
        <v>#REF!</v>
      </c>
      <c r="K9" s="243" t="e">
        <f>IF(#REF!&lt;&gt;"",#REF!,"")</f>
        <v>#REF!</v>
      </c>
      <c r="L9" s="243" t="e">
        <f>IF(#REF!&lt;&gt;"",#REF!,"")</f>
        <v>#REF!</v>
      </c>
      <c r="M9" s="243" t="e">
        <f>IF(#REF!&lt;&gt;"",#REF!,"")</f>
        <v>#REF!</v>
      </c>
      <c r="N9" s="243" t="e">
        <f>IF(#REF!&lt;&gt;"",#REF!,"")</f>
        <v>#REF!</v>
      </c>
      <c r="O9" s="243" t="e">
        <f>IF(#REF!&lt;&gt;"",#REF!,"")</f>
        <v>#REF!</v>
      </c>
      <c r="P9" s="243" t="e">
        <f>IF(#REF!&lt;&gt;"",#REF!,"")</f>
        <v>#REF!</v>
      </c>
      <c r="Q9" s="243" t="e">
        <f>IF(#REF!&lt;&gt;"",#REF!,"")</f>
        <v>#REF!</v>
      </c>
      <c r="R9" s="243" t="e">
        <f>IF(#REF!&lt;&gt;"",#REF!,"")</f>
        <v>#REF!</v>
      </c>
      <c r="S9" s="243" t="e">
        <f>IF(#REF!&lt;&gt;"",#REF!,"")</f>
        <v>#REF!</v>
      </c>
      <c r="T9" s="243" t="e">
        <f>IF(#REF!&lt;&gt;"",#REF!,"")</f>
        <v>#REF!</v>
      </c>
      <c r="U9" s="243" t="e">
        <f>IF(#REF!&lt;&gt;"",#REF!,"")</f>
        <v>#REF!</v>
      </c>
      <c r="V9" s="243" t="e">
        <f>IF(#REF!&lt;&gt;"",#REF!,"")</f>
        <v>#REF!</v>
      </c>
      <c r="W9" s="243" t="e">
        <f>IF(#REF!&lt;&gt;"",#REF!,"")</f>
        <v>#REF!</v>
      </c>
      <c r="X9" s="243" t="e">
        <f>IF(#REF!&lt;&gt;"",#REF!,"")</f>
        <v>#REF!</v>
      </c>
      <c r="Y9" s="243" t="e">
        <f>IF(#REF!&lt;&gt;"",#REF!,"")</f>
        <v>#REF!</v>
      </c>
      <c r="Z9" s="243" t="e">
        <f>IF(#REF!&lt;&gt;"",#REF!,"")</f>
        <v>#REF!</v>
      </c>
      <c r="AA9" s="243" t="e">
        <f>IF(#REF!&lt;&gt;"",#REF!,"")</f>
        <v>#REF!</v>
      </c>
      <c r="AB9" s="243" t="e">
        <f>IF(#REF!&lt;&gt;"",#REF!,"")</f>
        <v>#REF!</v>
      </c>
      <c r="AC9" s="243" t="e">
        <f>IF(#REF!&lt;&gt;"",#REF!,"")</f>
        <v>#REF!</v>
      </c>
      <c r="AD9" s="243" t="e">
        <f>IF(#REF!&lt;&gt;"",#REF!,"")</f>
        <v>#REF!</v>
      </c>
      <c r="AE9" s="243" t="e">
        <f>IF(#REF!&lt;&gt;"",#REF!,"")</f>
        <v>#REF!</v>
      </c>
      <c r="AF9" s="243" t="e">
        <f>IF(#REF!&lt;&gt;"",#REF!,"")</f>
        <v>#REF!</v>
      </c>
      <c r="AG9" s="243" t="e">
        <f>IF(#REF!&lt;&gt;"",#REF!,"")</f>
        <v>#REF!</v>
      </c>
      <c r="AH9" s="243" t="e">
        <f>IF(#REF!&lt;&gt;"",#REF!,"")</f>
        <v>#REF!</v>
      </c>
      <c r="AI9" s="243" t="e">
        <f>IF(#REF!&lt;&gt;"",#REF!,"")</f>
        <v>#REF!</v>
      </c>
      <c r="AJ9" s="128" t="e">
        <f t="shared" si="0"/>
        <v>#REF!</v>
      </c>
      <c r="AK9" s="127" t="e">
        <f t="shared" si="1"/>
        <v>#REF!</v>
      </c>
      <c r="AL9" s="128" t="e">
        <f>IF(COUNT(E9:AI9)=0,"",INDEX(E2:AI9,1,MATCH(MIN(E9:AI9),E9:AI9,0)))</f>
        <v>#REF!</v>
      </c>
      <c r="AM9" s="127" t="e">
        <f t="shared" si="2"/>
        <v>#REF!</v>
      </c>
      <c r="AN9" s="129" t="e">
        <f>IF(COUNT(E9:AK9)=0,"",INDEX(E2:AK9,1,MATCH(MAX(E9:AK9),E9:AK9,0)))</f>
        <v>#REF!</v>
      </c>
    </row>
    <row r="10" spans="1:40">
      <c r="A10" s="28">
        <v>8</v>
      </c>
      <c r="B10" s="490"/>
      <c r="C10" s="30" t="s">
        <v>205</v>
      </c>
      <c r="D10" s="42" t="s">
        <v>206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128"/>
      <c r="AK10" s="127"/>
      <c r="AL10" s="128"/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6">
        <f>IF(ngay1!BH12&lt;&gt;"",ngay1!BH12,"")</f>
        <v>35.15</v>
      </c>
      <c r="F11" s="247" t="e">
        <f>IF(#REF!&lt;&gt;"",#REF!,"")</f>
        <v>#REF!</v>
      </c>
      <c r="G11" s="247" t="e">
        <f>IF(#REF!&lt;&gt;"",#REF!,"")</f>
        <v>#REF!</v>
      </c>
      <c r="H11" s="247" t="e">
        <f>IF(#REF!&lt;&gt;"",#REF!,"")</f>
        <v>#REF!</v>
      </c>
      <c r="I11" s="247" t="e">
        <f>IF(#REF!&lt;&gt;"",#REF!,"")</f>
        <v>#REF!</v>
      </c>
      <c r="J11" s="247" t="e">
        <f>IF(#REF!&lt;&gt;"",#REF!,"")</f>
        <v>#REF!</v>
      </c>
      <c r="K11" s="247" t="e">
        <f>IF(#REF!&lt;&gt;"",#REF!,"")</f>
        <v>#REF!</v>
      </c>
      <c r="L11" s="247" t="e">
        <f>IF(#REF!&lt;&gt;"",#REF!,"")</f>
        <v>#REF!</v>
      </c>
      <c r="M11" s="247" t="e">
        <f>IF(#REF!&lt;&gt;"",#REF!,"")</f>
        <v>#REF!</v>
      </c>
      <c r="N11" s="247" t="e">
        <f>IF(#REF!&lt;&gt;"",#REF!,"")</f>
        <v>#REF!</v>
      </c>
      <c r="O11" s="247" t="e">
        <f>IF(#REF!&lt;&gt;"",#REF!,"")</f>
        <v>#REF!</v>
      </c>
      <c r="P11" s="247" t="e">
        <f>IF(#REF!&lt;&gt;"",#REF!,"")</f>
        <v>#REF!</v>
      </c>
      <c r="Q11" s="247" t="e">
        <f>IF(#REF!&lt;&gt;"",#REF!,"")</f>
        <v>#REF!</v>
      </c>
      <c r="R11" s="247" t="e">
        <f>IF(#REF!&lt;&gt;"",#REF!,"")</f>
        <v>#REF!</v>
      </c>
      <c r="S11" s="247" t="e">
        <f>IF(#REF!&lt;&gt;"",#REF!,"")</f>
        <v>#REF!</v>
      </c>
      <c r="T11" s="247" t="e">
        <f>IF(#REF!&lt;&gt;"",#REF!,"")</f>
        <v>#REF!</v>
      </c>
      <c r="U11" s="247" t="e">
        <f>IF(#REF!&lt;&gt;"",#REF!,"")</f>
        <v>#REF!</v>
      </c>
      <c r="V11" s="247" t="e">
        <f>IF(#REF!&lt;&gt;"",#REF!,"")</f>
        <v>#REF!</v>
      </c>
      <c r="W11" s="247" t="e">
        <f>IF(#REF!&lt;&gt;"",#REF!,"")</f>
        <v>#REF!</v>
      </c>
      <c r="X11" s="247" t="e">
        <f>IF(#REF!&lt;&gt;"",#REF!,"")</f>
        <v>#REF!</v>
      </c>
      <c r="Y11" s="247" t="e">
        <f>IF(#REF!&lt;&gt;"",#REF!,"")</f>
        <v>#REF!</v>
      </c>
      <c r="Z11" s="247" t="e">
        <f>IF(#REF!&lt;&gt;"",#REF!,"")</f>
        <v>#REF!</v>
      </c>
      <c r="AA11" s="247" t="e">
        <f>IF(#REF!&lt;&gt;"",#REF!,"")</f>
        <v>#REF!</v>
      </c>
      <c r="AB11" s="247" t="e">
        <f>IF(#REF!&lt;&gt;"",#REF!,"")</f>
        <v>#REF!</v>
      </c>
      <c r="AC11" s="247" t="e">
        <f>IF(#REF!&lt;&gt;"",#REF!,"")</f>
        <v>#REF!</v>
      </c>
      <c r="AD11" s="247" t="e">
        <f>IF(#REF!&lt;&gt;"",#REF!,"")</f>
        <v>#REF!</v>
      </c>
      <c r="AE11" s="247" t="e">
        <f>IF(#REF!&lt;&gt;"",#REF!,"")</f>
        <v>#REF!</v>
      </c>
      <c r="AF11" s="247" t="e">
        <f>IF(#REF!&lt;&gt;"",#REF!,"")</f>
        <v>#REF!</v>
      </c>
      <c r="AG11" s="247" t="e">
        <f>IF(#REF!&lt;&gt;"",#REF!,"")</f>
        <v>#REF!</v>
      </c>
      <c r="AH11" s="247" t="e">
        <f>IF(#REF!&lt;&gt;"",#REF!,"")</f>
        <v>#REF!</v>
      </c>
      <c r="AI11" s="247" t="e">
        <f>IF(#REF!&lt;&gt;"",#REF!,"")</f>
        <v>#REF!</v>
      </c>
      <c r="AJ11" s="191" t="e">
        <f t="shared" si="0"/>
        <v>#REF!</v>
      </c>
      <c r="AK11" s="190" t="e">
        <f t="shared" si="1"/>
        <v>#REF!</v>
      </c>
      <c r="AL11" s="191" t="e">
        <f>IF(COUNT(E11:AI11)=0,"",INDEX(E2:AI11,1,MATCH(MIN(E11:AI11),E11:AI11,0)))</f>
        <v>#REF!</v>
      </c>
      <c r="AM11" s="190" t="e">
        <f t="shared" si="2"/>
        <v>#REF!</v>
      </c>
      <c r="AN11" s="192" t="e">
        <f>IF(COUNT(E11:AK11)=0,"",INDEX(E2:AK11,1,MATCH(MAX(E11:AK11),E11:AK11,0)))</f>
        <v>#REF!</v>
      </c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IF(ngay1!BH13&lt;&gt;"",ngay1!BH13,"")</f>
        <v>35.65</v>
      </c>
      <c r="F12" s="243" t="e">
        <f>IF(#REF!&lt;&gt;"",#REF!,"")</f>
        <v>#REF!</v>
      </c>
      <c r="G12" s="243" t="e">
        <f>IF(#REF!&lt;&gt;"",#REF!,"")</f>
        <v>#REF!</v>
      </c>
      <c r="H12" s="243" t="e">
        <f>IF(#REF!&lt;&gt;"",#REF!,"")</f>
        <v>#REF!</v>
      </c>
      <c r="I12" s="243" t="e">
        <f>IF(#REF!&lt;&gt;"",#REF!,"")</f>
        <v>#REF!</v>
      </c>
      <c r="J12" s="243" t="e">
        <f>IF(#REF!&lt;&gt;"",#REF!,"")</f>
        <v>#REF!</v>
      </c>
      <c r="K12" s="243" t="e">
        <f>IF(#REF!&lt;&gt;"",#REF!,"")</f>
        <v>#REF!</v>
      </c>
      <c r="L12" s="243" t="e">
        <f>IF(#REF!&lt;&gt;"",#REF!,"")</f>
        <v>#REF!</v>
      </c>
      <c r="M12" s="243" t="e">
        <f>IF(#REF!&lt;&gt;"",#REF!,"")</f>
        <v>#REF!</v>
      </c>
      <c r="N12" s="243" t="e">
        <f>IF(#REF!&lt;&gt;"",#REF!,"")</f>
        <v>#REF!</v>
      </c>
      <c r="O12" s="243" t="e">
        <f>IF(#REF!&lt;&gt;"",#REF!,"")</f>
        <v>#REF!</v>
      </c>
      <c r="P12" s="243" t="e">
        <f>IF(#REF!&lt;&gt;"",#REF!,"")</f>
        <v>#REF!</v>
      </c>
      <c r="Q12" s="243" t="e">
        <f>IF(#REF!&lt;&gt;"",#REF!,"")</f>
        <v>#REF!</v>
      </c>
      <c r="R12" s="243" t="e">
        <f>IF(#REF!&lt;&gt;"",#REF!,"")</f>
        <v>#REF!</v>
      </c>
      <c r="S12" s="243" t="e">
        <f>IF(#REF!&lt;&gt;"",#REF!,"")</f>
        <v>#REF!</v>
      </c>
      <c r="T12" s="243" t="e">
        <f>IF(#REF!&lt;&gt;"",#REF!,"")</f>
        <v>#REF!</v>
      </c>
      <c r="U12" s="243" t="e">
        <f>IF(#REF!&lt;&gt;"",#REF!,"")</f>
        <v>#REF!</v>
      </c>
      <c r="V12" s="243" t="e">
        <f>IF(#REF!&lt;&gt;"",#REF!,"")</f>
        <v>#REF!</v>
      </c>
      <c r="W12" s="243" t="e">
        <f>IF(#REF!&lt;&gt;"",#REF!,"")</f>
        <v>#REF!</v>
      </c>
      <c r="X12" s="243" t="e">
        <f>IF(#REF!&lt;&gt;"",#REF!,"")</f>
        <v>#REF!</v>
      </c>
      <c r="Y12" s="243" t="e">
        <f>IF(#REF!&lt;&gt;"",#REF!,"")</f>
        <v>#REF!</v>
      </c>
      <c r="Z12" s="243" t="e">
        <f>IF(#REF!&lt;&gt;"",#REF!,"")</f>
        <v>#REF!</v>
      </c>
      <c r="AA12" s="243" t="e">
        <f>IF(#REF!&lt;&gt;"",#REF!,"")</f>
        <v>#REF!</v>
      </c>
      <c r="AB12" s="243" t="e">
        <f>IF(#REF!&lt;&gt;"",#REF!,"")</f>
        <v>#REF!</v>
      </c>
      <c r="AC12" s="243" t="e">
        <f>IF(#REF!&lt;&gt;"",#REF!,"")</f>
        <v>#REF!</v>
      </c>
      <c r="AD12" s="243" t="e">
        <f>IF(#REF!&lt;&gt;"",#REF!,"")</f>
        <v>#REF!</v>
      </c>
      <c r="AE12" s="243" t="e">
        <f>IF(#REF!&lt;&gt;"",#REF!,"")</f>
        <v>#REF!</v>
      </c>
      <c r="AF12" s="243" t="e">
        <f>IF(#REF!&lt;&gt;"",#REF!,"")</f>
        <v>#REF!</v>
      </c>
      <c r="AG12" s="243" t="e">
        <f>IF(#REF!&lt;&gt;"",#REF!,"")</f>
        <v>#REF!</v>
      </c>
      <c r="AH12" s="243" t="e">
        <f>IF(#REF!&lt;&gt;"",#REF!,"")</f>
        <v>#REF!</v>
      </c>
      <c r="AI12" s="243" t="e">
        <f>IF(#REF!&lt;&gt;"",#REF!,"")</f>
        <v>#REF!</v>
      </c>
      <c r="AJ12" s="128" t="e">
        <f t="shared" si="0"/>
        <v>#REF!</v>
      </c>
      <c r="AK12" s="127" t="e">
        <f t="shared" si="1"/>
        <v>#REF!</v>
      </c>
      <c r="AL12" s="128" t="e">
        <f>IF(COUNT(E12:AI12)=0,"",INDEX(E2:AI12,1,MATCH(MIN(E12:AI12),E12:AI12,0)))</f>
        <v>#REF!</v>
      </c>
      <c r="AM12" s="127" t="e">
        <f t="shared" ref="AM12:AM24" si="3">IF(COUNT(E12:AI12)=0,"",MAX(E12:AI12))</f>
        <v>#REF!</v>
      </c>
      <c r="AN12" s="129" t="e">
        <f>IF(COUNT(E12:AK12)=0,"",INDEX(E2:AK12,1,MATCH(MAX(E12:AK12),E12:AK12,0)))</f>
        <v>#REF!</v>
      </c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IF(ngay1!BH14&lt;&gt;"",ngay1!BH14,"")</f>
        <v>35.9</v>
      </c>
      <c r="F13" s="243" t="e">
        <f>IF(#REF!&lt;&gt;"",#REF!,"")</f>
        <v>#REF!</v>
      </c>
      <c r="G13" s="243" t="e">
        <f>IF(#REF!&lt;&gt;"",#REF!,"")</f>
        <v>#REF!</v>
      </c>
      <c r="H13" s="243" t="e">
        <f>IF(#REF!&lt;&gt;"",#REF!,"")</f>
        <v>#REF!</v>
      </c>
      <c r="I13" s="243" t="e">
        <f>IF(#REF!&lt;&gt;"",#REF!,"")</f>
        <v>#REF!</v>
      </c>
      <c r="J13" s="243" t="e">
        <f>IF(#REF!&lt;&gt;"",#REF!,"")</f>
        <v>#REF!</v>
      </c>
      <c r="K13" s="243" t="e">
        <f>IF(#REF!&lt;&gt;"",#REF!,"")</f>
        <v>#REF!</v>
      </c>
      <c r="L13" s="243" t="e">
        <f>IF(#REF!&lt;&gt;"",#REF!,"")</f>
        <v>#REF!</v>
      </c>
      <c r="M13" s="243" t="e">
        <f>IF(#REF!&lt;&gt;"",#REF!,"")</f>
        <v>#REF!</v>
      </c>
      <c r="N13" s="243" t="e">
        <f>IF(#REF!&lt;&gt;"",#REF!,"")</f>
        <v>#REF!</v>
      </c>
      <c r="O13" s="243" t="e">
        <f>IF(#REF!&lt;&gt;"",#REF!,"")</f>
        <v>#REF!</v>
      </c>
      <c r="P13" s="243" t="e">
        <f>IF(#REF!&lt;&gt;"",#REF!,"")</f>
        <v>#REF!</v>
      </c>
      <c r="Q13" s="243" t="e">
        <f>IF(#REF!&lt;&gt;"",#REF!,"")</f>
        <v>#REF!</v>
      </c>
      <c r="R13" s="243" t="e">
        <f>IF(#REF!&lt;&gt;"",#REF!,"")</f>
        <v>#REF!</v>
      </c>
      <c r="S13" s="243" t="e">
        <f>IF(#REF!&lt;&gt;"",#REF!,"")</f>
        <v>#REF!</v>
      </c>
      <c r="T13" s="243" t="e">
        <f>IF(#REF!&lt;&gt;"",#REF!,"")</f>
        <v>#REF!</v>
      </c>
      <c r="U13" s="243" t="e">
        <f>IF(#REF!&lt;&gt;"",#REF!,"")</f>
        <v>#REF!</v>
      </c>
      <c r="V13" s="243" t="e">
        <f>IF(#REF!&lt;&gt;"",#REF!,"")</f>
        <v>#REF!</v>
      </c>
      <c r="W13" s="243" t="e">
        <f>IF(#REF!&lt;&gt;"",#REF!,"")</f>
        <v>#REF!</v>
      </c>
      <c r="X13" s="243" t="e">
        <f>IF(#REF!&lt;&gt;"",#REF!,"")</f>
        <v>#REF!</v>
      </c>
      <c r="Y13" s="243" t="e">
        <f>IF(#REF!&lt;&gt;"",#REF!,"")</f>
        <v>#REF!</v>
      </c>
      <c r="Z13" s="243" t="e">
        <f>IF(#REF!&lt;&gt;"",#REF!,"")</f>
        <v>#REF!</v>
      </c>
      <c r="AA13" s="243" t="e">
        <f>IF(#REF!&lt;&gt;"",#REF!,"")</f>
        <v>#REF!</v>
      </c>
      <c r="AB13" s="243" t="e">
        <f>IF(#REF!&lt;&gt;"",#REF!,"")</f>
        <v>#REF!</v>
      </c>
      <c r="AC13" s="243" t="e">
        <f>IF(#REF!&lt;&gt;"",#REF!,"")</f>
        <v>#REF!</v>
      </c>
      <c r="AD13" s="243" t="e">
        <f>IF(#REF!&lt;&gt;"",#REF!,"")</f>
        <v>#REF!</v>
      </c>
      <c r="AE13" s="243" t="e">
        <f>IF(#REF!&lt;&gt;"",#REF!,"")</f>
        <v>#REF!</v>
      </c>
      <c r="AF13" s="243" t="e">
        <f>IF(#REF!&lt;&gt;"",#REF!,"")</f>
        <v>#REF!</v>
      </c>
      <c r="AG13" s="243" t="e">
        <f>IF(#REF!&lt;&gt;"",#REF!,"")</f>
        <v>#REF!</v>
      </c>
      <c r="AH13" s="243" t="e">
        <f>IF(#REF!&lt;&gt;"",#REF!,"")</f>
        <v>#REF!</v>
      </c>
      <c r="AI13" s="243" t="e">
        <f>IF(#REF!&lt;&gt;"",#REF!,"")</f>
        <v>#REF!</v>
      </c>
      <c r="AJ13" s="128" t="e">
        <f t="shared" ref="AJ13:AJ24" si="4">IF(COUNT(E13:AI13)=0,"",AVERAGE(E13:AI13))</f>
        <v>#REF!</v>
      </c>
      <c r="AK13" s="127" t="e">
        <f t="shared" ref="AK13:AK24" si="5">IF(COUNT(E13:AI13)=0,"",MIN(E13:AI13))</f>
        <v>#REF!</v>
      </c>
      <c r="AL13" s="128" t="e">
        <f>IF(COUNT(E13:AI13)=0,"",INDEX(E2:AI13,1,MATCH(MIN(E13:AI13),E13:AI13,0)))</f>
        <v>#REF!</v>
      </c>
      <c r="AM13" s="127" t="e">
        <f t="shared" si="3"/>
        <v>#REF!</v>
      </c>
      <c r="AN13" s="129" t="e">
        <f>IF(COUNT(E13:AK13)=0,"",INDEX(E2:AK13,1,MATCH(MAX(E13:AK13),E13:AK13,0)))</f>
        <v>#REF!</v>
      </c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IF(ngay1!BH15&lt;&gt;"",ngay1!BH15,"")</f>
        <v>36.099999999999994</v>
      </c>
      <c r="F14" s="243" t="e">
        <f>IF(#REF!&lt;&gt;"",#REF!,"")</f>
        <v>#REF!</v>
      </c>
      <c r="G14" s="243" t="e">
        <f>IF(#REF!&lt;&gt;"",#REF!,"")</f>
        <v>#REF!</v>
      </c>
      <c r="H14" s="243" t="e">
        <f>IF(#REF!&lt;&gt;"",#REF!,"")</f>
        <v>#REF!</v>
      </c>
      <c r="I14" s="243" t="e">
        <f>IF(#REF!&lt;&gt;"",#REF!,"")</f>
        <v>#REF!</v>
      </c>
      <c r="J14" s="243" t="e">
        <f>IF(#REF!&lt;&gt;"",#REF!,"")</f>
        <v>#REF!</v>
      </c>
      <c r="K14" s="243" t="e">
        <f>IF(#REF!&lt;&gt;"",#REF!,"")</f>
        <v>#REF!</v>
      </c>
      <c r="L14" s="243" t="e">
        <f>IF(#REF!&lt;&gt;"",#REF!,"")</f>
        <v>#REF!</v>
      </c>
      <c r="M14" s="243" t="e">
        <f>IF(#REF!&lt;&gt;"",#REF!,"")</f>
        <v>#REF!</v>
      </c>
      <c r="N14" s="243" t="e">
        <f>IF(#REF!&lt;&gt;"",#REF!,"")</f>
        <v>#REF!</v>
      </c>
      <c r="O14" s="243" t="e">
        <f>IF(#REF!&lt;&gt;"",#REF!,"")</f>
        <v>#REF!</v>
      </c>
      <c r="P14" s="243" t="e">
        <f>IF(#REF!&lt;&gt;"",#REF!,"")</f>
        <v>#REF!</v>
      </c>
      <c r="Q14" s="243" t="e">
        <f>IF(#REF!&lt;&gt;"",#REF!,"")</f>
        <v>#REF!</v>
      </c>
      <c r="R14" s="243" t="e">
        <f>IF(#REF!&lt;&gt;"",#REF!,"")</f>
        <v>#REF!</v>
      </c>
      <c r="S14" s="243" t="e">
        <f>IF(#REF!&lt;&gt;"",#REF!,"")</f>
        <v>#REF!</v>
      </c>
      <c r="T14" s="243" t="e">
        <f>IF(#REF!&lt;&gt;"",#REF!,"")</f>
        <v>#REF!</v>
      </c>
      <c r="U14" s="243" t="e">
        <f>IF(#REF!&lt;&gt;"",#REF!,"")</f>
        <v>#REF!</v>
      </c>
      <c r="V14" s="243" t="e">
        <f>IF(#REF!&lt;&gt;"",#REF!,"")</f>
        <v>#REF!</v>
      </c>
      <c r="W14" s="243" t="e">
        <f>IF(#REF!&lt;&gt;"",#REF!,"")</f>
        <v>#REF!</v>
      </c>
      <c r="X14" s="243" t="e">
        <f>IF(#REF!&lt;&gt;"",#REF!,"")</f>
        <v>#REF!</v>
      </c>
      <c r="Y14" s="243" t="e">
        <f>IF(#REF!&lt;&gt;"",#REF!,"")</f>
        <v>#REF!</v>
      </c>
      <c r="Z14" s="243" t="e">
        <f>IF(#REF!&lt;&gt;"",#REF!,"")</f>
        <v>#REF!</v>
      </c>
      <c r="AA14" s="243" t="e">
        <f>IF(#REF!&lt;&gt;"",#REF!,"")</f>
        <v>#REF!</v>
      </c>
      <c r="AB14" s="243" t="e">
        <f>IF(#REF!&lt;&gt;"",#REF!,"")</f>
        <v>#REF!</v>
      </c>
      <c r="AC14" s="243" t="e">
        <f>IF(#REF!&lt;&gt;"",#REF!,"")</f>
        <v>#REF!</v>
      </c>
      <c r="AD14" s="243" t="e">
        <f>IF(#REF!&lt;&gt;"",#REF!,"")</f>
        <v>#REF!</v>
      </c>
      <c r="AE14" s="243" t="e">
        <f>IF(#REF!&lt;&gt;"",#REF!,"")</f>
        <v>#REF!</v>
      </c>
      <c r="AF14" s="243" t="e">
        <f>IF(#REF!&lt;&gt;"",#REF!,"")</f>
        <v>#REF!</v>
      </c>
      <c r="AG14" s="243" t="e">
        <f>IF(#REF!&lt;&gt;"",#REF!,"")</f>
        <v>#REF!</v>
      </c>
      <c r="AH14" s="243" t="e">
        <f>IF(#REF!&lt;&gt;"",#REF!,"")</f>
        <v>#REF!</v>
      </c>
      <c r="AI14" s="243" t="e">
        <f>IF(#REF!&lt;&gt;"",#REF!,"")</f>
        <v>#REF!</v>
      </c>
      <c r="AJ14" s="128" t="e">
        <f t="shared" si="4"/>
        <v>#REF!</v>
      </c>
      <c r="AK14" s="127" t="e">
        <f t="shared" si="5"/>
        <v>#REF!</v>
      </c>
      <c r="AL14" s="128" t="e">
        <f>IF(COUNT(E14:AI14)=0,"",INDEX(E2:AI14,1,MATCH(MIN(E14:AI14),E14:AI14,0)))</f>
        <v>#REF!</v>
      </c>
      <c r="AM14" s="127" t="e">
        <f t="shared" si="3"/>
        <v>#REF!</v>
      </c>
      <c r="AN14" s="129" t="e">
        <f>IF(COUNT(E14:AK14)=0,"",INDEX(E2:AK14,1,MATCH(MAX(E14:AK14),E14:AK14,0)))</f>
        <v>#REF!</v>
      </c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IF(ngay1!BH16&lt;&gt;"",ngay1!BH16,"")</f>
        <v>36.349999999999994</v>
      </c>
      <c r="F15" s="243" t="e">
        <f>IF(#REF!&lt;&gt;"",#REF!,"")</f>
        <v>#REF!</v>
      </c>
      <c r="G15" s="243" t="e">
        <f>IF(#REF!&lt;&gt;"",#REF!,"")</f>
        <v>#REF!</v>
      </c>
      <c r="H15" s="243" t="e">
        <f>IF(#REF!&lt;&gt;"",#REF!,"")</f>
        <v>#REF!</v>
      </c>
      <c r="I15" s="243" t="e">
        <f>IF(#REF!&lt;&gt;"",#REF!,"")</f>
        <v>#REF!</v>
      </c>
      <c r="J15" s="243" t="e">
        <f>IF(#REF!&lt;&gt;"",#REF!,"")</f>
        <v>#REF!</v>
      </c>
      <c r="K15" s="243" t="e">
        <f>IF(#REF!&lt;&gt;"",#REF!,"")</f>
        <v>#REF!</v>
      </c>
      <c r="L15" s="243" t="e">
        <f>IF(#REF!&lt;&gt;"",#REF!,"")</f>
        <v>#REF!</v>
      </c>
      <c r="M15" s="243" t="e">
        <f>IF(#REF!&lt;&gt;"",#REF!,"")</f>
        <v>#REF!</v>
      </c>
      <c r="N15" s="243" t="e">
        <f>IF(#REF!&lt;&gt;"",#REF!,"")</f>
        <v>#REF!</v>
      </c>
      <c r="O15" s="243" t="e">
        <f>IF(#REF!&lt;&gt;"",#REF!,"")</f>
        <v>#REF!</v>
      </c>
      <c r="P15" s="243" t="e">
        <f>IF(#REF!&lt;&gt;"",#REF!,"")</f>
        <v>#REF!</v>
      </c>
      <c r="Q15" s="243" t="e">
        <f>IF(#REF!&lt;&gt;"",#REF!,"")</f>
        <v>#REF!</v>
      </c>
      <c r="R15" s="243" t="e">
        <f>IF(#REF!&lt;&gt;"",#REF!,"")</f>
        <v>#REF!</v>
      </c>
      <c r="S15" s="243" t="e">
        <f>IF(#REF!&lt;&gt;"",#REF!,"")</f>
        <v>#REF!</v>
      </c>
      <c r="T15" s="243" t="e">
        <f>IF(#REF!&lt;&gt;"",#REF!,"")</f>
        <v>#REF!</v>
      </c>
      <c r="U15" s="243" t="e">
        <f>IF(#REF!&lt;&gt;"",#REF!,"")</f>
        <v>#REF!</v>
      </c>
      <c r="V15" s="243" t="e">
        <f>IF(#REF!&lt;&gt;"",#REF!,"")</f>
        <v>#REF!</v>
      </c>
      <c r="W15" s="243" t="e">
        <f>IF(#REF!&lt;&gt;"",#REF!,"")</f>
        <v>#REF!</v>
      </c>
      <c r="X15" s="243" t="e">
        <f>IF(#REF!&lt;&gt;"",#REF!,"")</f>
        <v>#REF!</v>
      </c>
      <c r="Y15" s="243" t="e">
        <f>IF(#REF!&lt;&gt;"",#REF!,"")</f>
        <v>#REF!</v>
      </c>
      <c r="Z15" s="243" t="e">
        <f>IF(#REF!&lt;&gt;"",#REF!,"")</f>
        <v>#REF!</v>
      </c>
      <c r="AA15" s="243" t="e">
        <f>IF(#REF!&lt;&gt;"",#REF!,"")</f>
        <v>#REF!</v>
      </c>
      <c r="AB15" s="243" t="e">
        <f>IF(#REF!&lt;&gt;"",#REF!,"")</f>
        <v>#REF!</v>
      </c>
      <c r="AC15" s="243" t="e">
        <f>IF(#REF!&lt;&gt;"",#REF!,"")</f>
        <v>#REF!</v>
      </c>
      <c r="AD15" s="243" t="e">
        <f>IF(#REF!&lt;&gt;"",#REF!,"")</f>
        <v>#REF!</v>
      </c>
      <c r="AE15" s="243" t="e">
        <f>IF(#REF!&lt;&gt;"",#REF!,"")</f>
        <v>#REF!</v>
      </c>
      <c r="AF15" s="243" t="e">
        <f>IF(#REF!&lt;&gt;"",#REF!,"")</f>
        <v>#REF!</v>
      </c>
      <c r="AG15" s="243" t="e">
        <f>IF(#REF!&lt;&gt;"",#REF!,"")</f>
        <v>#REF!</v>
      </c>
      <c r="AH15" s="243" t="e">
        <f>IF(#REF!&lt;&gt;"",#REF!,"")</f>
        <v>#REF!</v>
      </c>
      <c r="AI15" s="243" t="e">
        <f>IF(#REF!&lt;&gt;"",#REF!,"")</f>
        <v>#REF!</v>
      </c>
      <c r="AJ15" s="128" t="e">
        <f t="shared" si="4"/>
        <v>#REF!</v>
      </c>
      <c r="AK15" s="127" t="e">
        <f t="shared" si="5"/>
        <v>#REF!</v>
      </c>
      <c r="AL15" s="128" t="e">
        <f>IF(COUNT(E15:AI15)=0,"",INDEX(E2:AI15,1,MATCH(MIN(E15:AI15),E15:AI15,0)))</f>
        <v>#REF!</v>
      </c>
      <c r="AM15" s="127" t="e">
        <f t="shared" si="3"/>
        <v>#REF!</v>
      </c>
      <c r="AN15" s="129" t="e">
        <f>IF(COUNT(E15:AK15)=0,"",INDEX(E2:AK15,1,MATCH(MAX(E15:AK15),E15:AK15,0)))</f>
        <v>#REF!</v>
      </c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IF(ngay1!BH17&lt;&gt;"",ngay1!BH17,"")</f>
        <v>35.75</v>
      </c>
      <c r="F16" s="243" t="e">
        <f>IF(#REF!&lt;&gt;"",#REF!,"")</f>
        <v>#REF!</v>
      </c>
      <c r="G16" s="243" t="e">
        <f>IF(#REF!&lt;&gt;"",#REF!,"")</f>
        <v>#REF!</v>
      </c>
      <c r="H16" s="243" t="e">
        <f>IF(#REF!&lt;&gt;"",#REF!,"")</f>
        <v>#REF!</v>
      </c>
      <c r="I16" s="243" t="e">
        <f>IF(#REF!&lt;&gt;"",#REF!,"")</f>
        <v>#REF!</v>
      </c>
      <c r="J16" s="243" t="e">
        <f>IF(#REF!&lt;&gt;"",#REF!,"")</f>
        <v>#REF!</v>
      </c>
      <c r="K16" s="243" t="e">
        <f>IF(#REF!&lt;&gt;"",#REF!,"")</f>
        <v>#REF!</v>
      </c>
      <c r="L16" s="243" t="e">
        <f>IF(#REF!&lt;&gt;"",#REF!,"")</f>
        <v>#REF!</v>
      </c>
      <c r="M16" s="243" t="e">
        <f>IF(#REF!&lt;&gt;"",#REF!,"")</f>
        <v>#REF!</v>
      </c>
      <c r="N16" s="243" t="e">
        <f>IF(#REF!&lt;&gt;"",#REF!,"")</f>
        <v>#REF!</v>
      </c>
      <c r="O16" s="243" t="e">
        <f>IF(#REF!&lt;&gt;"",#REF!,"")</f>
        <v>#REF!</v>
      </c>
      <c r="P16" s="243" t="e">
        <f>IF(#REF!&lt;&gt;"",#REF!,"")</f>
        <v>#REF!</v>
      </c>
      <c r="Q16" s="243" t="e">
        <f>IF(#REF!&lt;&gt;"",#REF!,"")</f>
        <v>#REF!</v>
      </c>
      <c r="R16" s="243" t="e">
        <f>IF(#REF!&lt;&gt;"",#REF!,"")</f>
        <v>#REF!</v>
      </c>
      <c r="S16" s="243" t="e">
        <f>IF(#REF!&lt;&gt;"",#REF!,"")</f>
        <v>#REF!</v>
      </c>
      <c r="T16" s="243" t="e">
        <f>IF(#REF!&lt;&gt;"",#REF!,"")</f>
        <v>#REF!</v>
      </c>
      <c r="U16" s="243" t="e">
        <f>IF(#REF!&lt;&gt;"",#REF!,"")</f>
        <v>#REF!</v>
      </c>
      <c r="V16" s="243" t="e">
        <f>IF(#REF!&lt;&gt;"",#REF!,"")</f>
        <v>#REF!</v>
      </c>
      <c r="W16" s="243" t="e">
        <f>IF(#REF!&lt;&gt;"",#REF!,"")</f>
        <v>#REF!</v>
      </c>
      <c r="X16" s="243" t="e">
        <f>IF(#REF!&lt;&gt;"",#REF!,"")</f>
        <v>#REF!</v>
      </c>
      <c r="Y16" s="243" t="e">
        <f>IF(#REF!&lt;&gt;"",#REF!,"")</f>
        <v>#REF!</v>
      </c>
      <c r="Z16" s="243" t="e">
        <f>IF(#REF!&lt;&gt;"",#REF!,"")</f>
        <v>#REF!</v>
      </c>
      <c r="AA16" s="243" t="e">
        <f>IF(#REF!&lt;&gt;"",#REF!,"")</f>
        <v>#REF!</v>
      </c>
      <c r="AB16" s="243" t="e">
        <f>IF(#REF!&lt;&gt;"",#REF!,"")</f>
        <v>#REF!</v>
      </c>
      <c r="AC16" s="243" t="e">
        <f>IF(#REF!&lt;&gt;"",#REF!,"")</f>
        <v>#REF!</v>
      </c>
      <c r="AD16" s="243" t="e">
        <f>IF(#REF!&lt;&gt;"",#REF!,"")</f>
        <v>#REF!</v>
      </c>
      <c r="AE16" s="243" t="e">
        <f>IF(#REF!&lt;&gt;"",#REF!,"")</f>
        <v>#REF!</v>
      </c>
      <c r="AF16" s="243" t="e">
        <f>IF(#REF!&lt;&gt;"",#REF!,"")</f>
        <v>#REF!</v>
      </c>
      <c r="AG16" s="243" t="e">
        <f>IF(#REF!&lt;&gt;"",#REF!,"")</f>
        <v>#REF!</v>
      </c>
      <c r="AH16" s="243" t="e">
        <f>IF(#REF!&lt;&gt;"",#REF!,"")</f>
        <v>#REF!</v>
      </c>
      <c r="AI16" s="243" t="e">
        <f>IF(#REF!&lt;&gt;"",#REF!,"")</f>
        <v>#REF!</v>
      </c>
      <c r="AJ16" s="128" t="e">
        <f t="shared" si="4"/>
        <v>#REF!</v>
      </c>
      <c r="AK16" s="127" t="e">
        <f t="shared" si="5"/>
        <v>#REF!</v>
      </c>
      <c r="AL16" s="128" t="e">
        <f>IF(COUNT(E16:AI16)=0,"",INDEX(E2:AI16,1,MATCH(MIN(E16:AI16),E16:AI16,0)))</f>
        <v>#REF!</v>
      </c>
      <c r="AM16" s="127" t="e">
        <f t="shared" si="3"/>
        <v>#REF!</v>
      </c>
      <c r="AN16" s="129" t="e">
        <f>IF(COUNT(E16:AK16)=0,"",INDEX(E2:AK16,1,MATCH(MAX(E16:AK16),E16:AK16,0)))</f>
        <v>#REF!</v>
      </c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IF(ngay1!BH18&lt;&gt;"",ngay1!BH18,"")</f>
        <v>36.900000000000006</v>
      </c>
      <c r="F17" s="243" t="e">
        <f>IF(#REF!&lt;&gt;"",#REF!,"")</f>
        <v>#REF!</v>
      </c>
      <c r="G17" s="243" t="e">
        <f>IF(#REF!&lt;&gt;"",#REF!,"")</f>
        <v>#REF!</v>
      </c>
      <c r="H17" s="243" t="e">
        <f>IF(#REF!&lt;&gt;"",#REF!,"")</f>
        <v>#REF!</v>
      </c>
      <c r="I17" s="243" t="e">
        <f>IF(#REF!&lt;&gt;"",#REF!,"")</f>
        <v>#REF!</v>
      </c>
      <c r="J17" s="243" t="e">
        <f>IF(#REF!&lt;&gt;"",#REF!,"")</f>
        <v>#REF!</v>
      </c>
      <c r="K17" s="243" t="e">
        <f>IF(#REF!&lt;&gt;"",#REF!,"")</f>
        <v>#REF!</v>
      </c>
      <c r="L17" s="243" t="e">
        <f>IF(#REF!&lt;&gt;"",#REF!,"")</f>
        <v>#REF!</v>
      </c>
      <c r="M17" s="243" t="e">
        <f>IF(#REF!&lt;&gt;"",#REF!,"")</f>
        <v>#REF!</v>
      </c>
      <c r="N17" s="243" t="e">
        <f>IF(#REF!&lt;&gt;"",#REF!,"")</f>
        <v>#REF!</v>
      </c>
      <c r="O17" s="243" t="e">
        <f>IF(#REF!&lt;&gt;"",#REF!,"")</f>
        <v>#REF!</v>
      </c>
      <c r="P17" s="243" t="e">
        <f>IF(#REF!&lt;&gt;"",#REF!,"")</f>
        <v>#REF!</v>
      </c>
      <c r="Q17" s="243" t="e">
        <f>IF(#REF!&lt;&gt;"",#REF!,"")</f>
        <v>#REF!</v>
      </c>
      <c r="R17" s="243" t="e">
        <f>IF(#REF!&lt;&gt;"",#REF!,"")</f>
        <v>#REF!</v>
      </c>
      <c r="S17" s="243" t="e">
        <f>IF(#REF!&lt;&gt;"",#REF!,"")</f>
        <v>#REF!</v>
      </c>
      <c r="T17" s="243" t="e">
        <f>IF(#REF!&lt;&gt;"",#REF!,"")</f>
        <v>#REF!</v>
      </c>
      <c r="U17" s="243" t="e">
        <f>IF(#REF!&lt;&gt;"",#REF!,"")</f>
        <v>#REF!</v>
      </c>
      <c r="V17" s="243" t="e">
        <f>IF(#REF!&lt;&gt;"",#REF!,"")</f>
        <v>#REF!</v>
      </c>
      <c r="W17" s="243" t="e">
        <f>IF(#REF!&lt;&gt;"",#REF!,"")</f>
        <v>#REF!</v>
      </c>
      <c r="X17" s="243" t="e">
        <f>IF(#REF!&lt;&gt;"",#REF!,"")</f>
        <v>#REF!</v>
      </c>
      <c r="Y17" s="243" t="e">
        <f>IF(#REF!&lt;&gt;"",#REF!,"")</f>
        <v>#REF!</v>
      </c>
      <c r="Z17" s="243" t="e">
        <f>IF(#REF!&lt;&gt;"",#REF!,"")</f>
        <v>#REF!</v>
      </c>
      <c r="AA17" s="243" t="e">
        <f>IF(#REF!&lt;&gt;"",#REF!,"")</f>
        <v>#REF!</v>
      </c>
      <c r="AB17" s="243" t="e">
        <f>IF(#REF!&lt;&gt;"",#REF!,"")</f>
        <v>#REF!</v>
      </c>
      <c r="AC17" s="243" t="e">
        <f>IF(#REF!&lt;&gt;"",#REF!,"")</f>
        <v>#REF!</v>
      </c>
      <c r="AD17" s="243" t="e">
        <f>IF(#REF!&lt;&gt;"",#REF!,"")</f>
        <v>#REF!</v>
      </c>
      <c r="AE17" s="243" t="e">
        <f>IF(#REF!&lt;&gt;"",#REF!,"")</f>
        <v>#REF!</v>
      </c>
      <c r="AF17" s="243" t="e">
        <f>IF(#REF!&lt;&gt;"",#REF!,"")</f>
        <v>#REF!</v>
      </c>
      <c r="AG17" s="243" t="e">
        <f>IF(#REF!&lt;&gt;"",#REF!,"")</f>
        <v>#REF!</v>
      </c>
      <c r="AH17" s="243" t="e">
        <f>IF(#REF!&lt;&gt;"",#REF!,"")</f>
        <v>#REF!</v>
      </c>
      <c r="AI17" s="243" t="e">
        <f>IF(#REF!&lt;&gt;"",#REF!,"")</f>
        <v>#REF!</v>
      </c>
      <c r="AJ17" s="128" t="e">
        <f t="shared" si="4"/>
        <v>#REF!</v>
      </c>
      <c r="AK17" s="127" t="e">
        <f t="shared" si="5"/>
        <v>#REF!</v>
      </c>
      <c r="AL17" s="128" t="e">
        <f>IF(COUNT(E17:AI17)=0,"",INDEX(E2:AI17,1,MATCH(MIN(E17:AI17),E17:AI17,0)))</f>
        <v>#REF!</v>
      </c>
      <c r="AM17" s="127" t="e">
        <f t="shared" si="3"/>
        <v>#REF!</v>
      </c>
      <c r="AN17" s="129" t="e">
        <f>IF(COUNT(E17:AK17)=0,"",INDEX(E2:AK17,1,MATCH(MAX(E17:AK17),E17:AK17,0)))</f>
        <v>#REF!</v>
      </c>
    </row>
    <row r="18" spans="1:40">
      <c r="A18" s="28">
        <v>16</v>
      </c>
      <c r="B18" s="509"/>
      <c r="C18" s="40" t="s">
        <v>156</v>
      </c>
      <c r="D18" s="46" t="s">
        <v>103</v>
      </c>
      <c r="E18" s="228">
        <f>IF(ngay1!BH19&lt;&gt;"",ngay1!BH19,"")</f>
        <v>34.15</v>
      </c>
      <c r="F18" s="229" t="e">
        <f>IF(#REF!&lt;&gt;"",#REF!,"")</f>
        <v>#REF!</v>
      </c>
      <c r="G18" s="229" t="e">
        <f>IF(#REF!&lt;&gt;"",#REF!,"")</f>
        <v>#REF!</v>
      </c>
      <c r="H18" s="229" t="e">
        <f>IF(#REF!&lt;&gt;"",#REF!,"")</f>
        <v>#REF!</v>
      </c>
      <c r="I18" s="229" t="e">
        <f>IF(#REF!&lt;&gt;"",#REF!,"")</f>
        <v>#REF!</v>
      </c>
      <c r="J18" s="229" t="e">
        <f>IF(#REF!&lt;&gt;"",#REF!,"")</f>
        <v>#REF!</v>
      </c>
      <c r="K18" s="229" t="e">
        <f>IF(#REF!&lt;&gt;"",#REF!,"")</f>
        <v>#REF!</v>
      </c>
      <c r="L18" s="229" t="e">
        <f>IF(#REF!&lt;&gt;"",#REF!,"")</f>
        <v>#REF!</v>
      </c>
      <c r="M18" s="229" t="e">
        <f>IF(#REF!&lt;&gt;"",#REF!,"")</f>
        <v>#REF!</v>
      </c>
      <c r="N18" s="229" t="e">
        <f>IF(#REF!&lt;&gt;"",#REF!,"")</f>
        <v>#REF!</v>
      </c>
      <c r="O18" s="229" t="e">
        <f>IF(#REF!&lt;&gt;"",#REF!,"")</f>
        <v>#REF!</v>
      </c>
      <c r="P18" s="229" t="e">
        <f>IF(#REF!&lt;&gt;"",#REF!,"")</f>
        <v>#REF!</v>
      </c>
      <c r="Q18" s="229" t="e">
        <f>IF(#REF!&lt;&gt;"",#REF!,"")</f>
        <v>#REF!</v>
      </c>
      <c r="R18" s="229" t="e">
        <f>IF(#REF!&lt;&gt;"",#REF!,"")</f>
        <v>#REF!</v>
      </c>
      <c r="S18" s="229" t="e">
        <f>IF(#REF!&lt;&gt;"",#REF!,"")</f>
        <v>#REF!</v>
      </c>
      <c r="T18" s="229" t="e">
        <f>IF(#REF!&lt;&gt;"",#REF!,"")</f>
        <v>#REF!</v>
      </c>
      <c r="U18" s="229" t="e">
        <f>IF(#REF!&lt;&gt;"",#REF!,"")</f>
        <v>#REF!</v>
      </c>
      <c r="V18" s="229" t="e">
        <f>IF(#REF!&lt;&gt;"",#REF!,"")</f>
        <v>#REF!</v>
      </c>
      <c r="W18" s="229" t="e">
        <f>IF(#REF!&lt;&gt;"",#REF!,"")</f>
        <v>#REF!</v>
      </c>
      <c r="X18" s="229" t="e">
        <f>IF(#REF!&lt;&gt;"",#REF!,"")</f>
        <v>#REF!</v>
      </c>
      <c r="Y18" s="229" t="e">
        <f>IF(#REF!&lt;&gt;"",#REF!,"")</f>
        <v>#REF!</v>
      </c>
      <c r="Z18" s="229" t="e">
        <f>IF(#REF!&lt;&gt;"",#REF!,"")</f>
        <v>#REF!</v>
      </c>
      <c r="AA18" s="229" t="e">
        <f>IF(#REF!&lt;&gt;"",#REF!,"")</f>
        <v>#REF!</v>
      </c>
      <c r="AB18" s="229" t="e">
        <f>IF(#REF!&lt;&gt;"",#REF!,"")</f>
        <v>#REF!</v>
      </c>
      <c r="AC18" s="229" t="e">
        <f>IF(#REF!&lt;&gt;"",#REF!,"")</f>
        <v>#REF!</v>
      </c>
      <c r="AD18" s="229" t="e">
        <f>IF(#REF!&lt;&gt;"",#REF!,"")</f>
        <v>#REF!</v>
      </c>
      <c r="AE18" s="229" t="e">
        <f>IF(#REF!&lt;&gt;"",#REF!,"")</f>
        <v>#REF!</v>
      </c>
      <c r="AF18" s="229" t="e">
        <f>IF(#REF!&lt;&gt;"",#REF!,"")</f>
        <v>#REF!</v>
      </c>
      <c r="AG18" s="229" t="e">
        <f>IF(#REF!&lt;&gt;"",#REF!,"")</f>
        <v>#REF!</v>
      </c>
      <c r="AH18" s="229" t="e">
        <f>IF(#REF!&lt;&gt;"",#REF!,"")</f>
        <v>#REF!</v>
      </c>
      <c r="AI18" s="229" t="e">
        <f>IF(#REF!&lt;&gt;"",#REF!,"")</f>
        <v>#REF!</v>
      </c>
      <c r="AJ18" s="230" t="e">
        <f t="shared" si="4"/>
        <v>#REF!</v>
      </c>
      <c r="AK18" s="231" t="e">
        <f t="shared" si="5"/>
        <v>#REF!</v>
      </c>
      <c r="AL18" s="230" t="e">
        <f>IF(COUNT(E18:AI18)=0,"",INDEX(E2:AI18,1,MATCH(MIN(E18:AI18),E18:AI18,0)))</f>
        <v>#REF!</v>
      </c>
      <c r="AM18" s="231" t="e">
        <f t="shared" si="3"/>
        <v>#REF!</v>
      </c>
      <c r="AN18" s="232" t="e">
        <f>IF(COUNT(E18:AK18)=0,"",INDEX(E2:AK18,1,MATCH(MAX(E18:AK18),E18:AK18,0)))</f>
        <v>#REF!</v>
      </c>
    </row>
    <row r="19" spans="1:40">
      <c r="A19" s="39">
        <v>17</v>
      </c>
      <c r="B19" s="510"/>
      <c r="C19" s="32" t="s">
        <v>91</v>
      </c>
      <c r="D19" s="44" t="s">
        <v>118</v>
      </c>
      <c r="E19" s="214">
        <f>IF(ngay1!BH20&lt;&gt;"",ngay1!BH20,"")</f>
        <v>36.174999999999997</v>
      </c>
      <c r="F19" s="215" t="e">
        <f>IF(#REF!&lt;&gt;"",#REF!,"")</f>
        <v>#REF!</v>
      </c>
      <c r="G19" s="215" t="e">
        <f>IF(#REF!&lt;&gt;"",#REF!,"")</f>
        <v>#REF!</v>
      </c>
      <c r="H19" s="215" t="e">
        <f>IF(#REF!&lt;&gt;"",#REF!,"")</f>
        <v>#REF!</v>
      </c>
      <c r="I19" s="215" t="e">
        <f>IF(#REF!&lt;&gt;"",#REF!,"")</f>
        <v>#REF!</v>
      </c>
      <c r="J19" s="215" t="e">
        <f>IF(#REF!&lt;&gt;"",#REF!,"")</f>
        <v>#REF!</v>
      </c>
      <c r="K19" s="215" t="e">
        <f>IF(#REF!&lt;&gt;"",#REF!,"")</f>
        <v>#REF!</v>
      </c>
      <c r="L19" s="215" t="e">
        <f>IF(#REF!&lt;&gt;"",#REF!,"")</f>
        <v>#REF!</v>
      </c>
      <c r="M19" s="215" t="e">
        <f>IF(#REF!&lt;&gt;"",#REF!,"")</f>
        <v>#REF!</v>
      </c>
      <c r="N19" s="215" t="e">
        <f>IF(#REF!&lt;&gt;"",#REF!,"")</f>
        <v>#REF!</v>
      </c>
      <c r="O19" s="215" t="e">
        <f>IF(#REF!&lt;&gt;"",#REF!,"")</f>
        <v>#REF!</v>
      </c>
      <c r="P19" s="215" t="e">
        <f>IF(#REF!&lt;&gt;"",#REF!,"")</f>
        <v>#REF!</v>
      </c>
      <c r="Q19" s="215" t="e">
        <f>IF(#REF!&lt;&gt;"",#REF!,"")</f>
        <v>#REF!</v>
      </c>
      <c r="R19" s="215" t="e">
        <f>IF(#REF!&lt;&gt;"",#REF!,"")</f>
        <v>#REF!</v>
      </c>
      <c r="S19" s="215" t="e">
        <f>IF(#REF!&lt;&gt;"",#REF!,"")</f>
        <v>#REF!</v>
      </c>
      <c r="T19" s="215" t="e">
        <f>IF(#REF!&lt;&gt;"",#REF!,"")</f>
        <v>#REF!</v>
      </c>
      <c r="U19" s="215" t="e">
        <f>IF(#REF!&lt;&gt;"",#REF!,"")</f>
        <v>#REF!</v>
      </c>
      <c r="V19" s="215" t="e">
        <f>IF(#REF!&lt;&gt;"",#REF!,"")</f>
        <v>#REF!</v>
      </c>
      <c r="W19" s="215" t="e">
        <f>IF(#REF!&lt;&gt;"",#REF!,"")</f>
        <v>#REF!</v>
      </c>
      <c r="X19" s="215" t="e">
        <f>IF(#REF!&lt;&gt;"",#REF!,"")</f>
        <v>#REF!</v>
      </c>
      <c r="Y19" s="215" t="e">
        <f>IF(#REF!&lt;&gt;"",#REF!,"")</f>
        <v>#REF!</v>
      </c>
      <c r="Z19" s="215" t="e">
        <f>IF(#REF!&lt;&gt;"",#REF!,"")</f>
        <v>#REF!</v>
      </c>
      <c r="AA19" s="215" t="e">
        <f>IF(#REF!&lt;&gt;"",#REF!,"")</f>
        <v>#REF!</v>
      </c>
      <c r="AB19" s="215" t="e">
        <f>IF(#REF!&lt;&gt;"",#REF!,"")</f>
        <v>#REF!</v>
      </c>
      <c r="AC19" s="215" t="e">
        <f>IF(#REF!&lt;&gt;"",#REF!,"")</f>
        <v>#REF!</v>
      </c>
      <c r="AD19" s="215" t="e">
        <f>IF(#REF!&lt;&gt;"",#REF!,"")</f>
        <v>#REF!</v>
      </c>
      <c r="AE19" s="215" t="e">
        <f>IF(#REF!&lt;&gt;"",#REF!,"")</f>
        <v>#REF!</v>
      </c>
      <c r="AF19" s="215" t="e">
        <f>IF(#REF!&lt;&gt;"",#REF!,"")</f>
        <v>#REF!</v>
      </c>
      <c r="AG19" s="215" t="e">
        <f>IF(#REF!&lt;&gt;"",#REF!,"")</f>
        <v>#REF!</v>
      </c>
      <c r="AH19" s="215" t="e">
        <f>IF(#REF!&lt;&gt;"",#REF!,"")</f>
        <v>#REF!</v>
      </c>
      <c r="AI19" s="215" t="e">
        <f>IF(#REF!&lt;&gt;"",#REF!,"")</f>
        <v>#REF!</v>
      </c>
      <c r="AJ19" s="216" t="e">
        <f t="shared" si="4"/>
        <v>#REF!</v>
      </c>
      <c r="AK19" s="217" t="e">
        <f t="shared" si="5"/>
        <v>#REF!</v>
      </c>
      <c r="AL19" s="216" t="e">
        <f>IF(COUNT(E19:AI19)=0,"",INDEX(E2:AI19,1,MATCH(MIN(E19:AI19),E19:AI19,0)))</f>
        <v>#REF!</v>
      </c>
      <c r="AM19" s="217" t="e">
        <f t="shared" si="3"/>
        <v>#REF!</v>
      </c>
      <c r="AN19" s="227" t="e">
        <f>IF(COUNT(E19:AK19)=0,"",INDEX(E2:AK19,1,MATCH(MAX(E19:AK19),E19:AK19,0)))</f>
        <v>#REF!</v>
      </c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IF(ngay1!BH21&lt;&gt;"",ngay1!BH21,"")</f>
        <v>35.75</v>
      </c>
      <c r="F20" s="243" t="e">
        <f>IF(#REF!&lt;&gt;"",#REF!,"")</f>
        <v>#REF!</v>
      </c>
      <c r="G20" s="243" t="e">
        <f>IF(#REF!&lt;&gt;"",#REF!,"")</f>
        <v>#REF!</v>
      </c>
      <c r="H20" s="243" t="e">
        <f>IF(#REF!&lt;&gt;"",#REF!,"")</f>
        <v>#REF!</v>
      </c>
      <c r="I20" s="243" t="e">
        <f>IF(#REF!&lt;&gt;"",#REF!,"")</f>
        <v>#REF!</v>
      </c>
      <c r="J20" s="243" t="e">
        <f>IF(#REF!&lt;&gt;"",#REF!,"")</f>
        <v>#REF!</v>
      </c>
      <c r="K20" s="243" t="e">
        <f>IF(#REF!&lt;&gt;"",#REF!,"")</f>
        <v>#REF!</v>
      </c>
      <c r="L20" s="243" t="e">
        <f>IF(#REF!&lt;&gt;"",#REF!,"")</f>
        <v>#REF!</v>
      </c>
      <c r="M20" s="243" t="e">
        <f>IF(#REF!&lt;&gt;"",#REF!,"")</f>
        <v>#REF!</v>
      </c>
      <c r="N20" s="243" t="e">
        <f>IF(#REF!&lt;&gt;"",#REF!,"")</f>
        <v>#REF!</v>
      </c>
      <c r="O20" s="243" t="e">
        <f>IF(#REF!&lt;&gt;"",#REF!,"")</f>
        <v>#REF!</v>
      </c>
      <c r="P20" s="243" t="e">
        <f>IF(#REF!&lt;&gt;"",#REF!,"")</f>
        <v>#REF!</v>
      </c>
      <c r="Q20" s="243" t="e">
        <f>IF(#REF!&lt;&gt;"",#REF!,"")</f>
        <v>#REF!</v>
      </c>
      <c r="R20" s="243" t="e">
        <f>IF(#REF!&lt;&gt;"",#REF!,"")</f>
        <v>#REF!</v>
      </c>
      <c r="S20" s="243" t="e">
        <f>IF(#REF!&lt;&gt;"",#REF!,"")</f>
        <v>#REF!</v>
      </c>
      <c r="T20" s="243" t="e">
        <f>IF(#REF!&lt;&gt;"",#REF!,"")</f>
        <v>#REF!</v>
      </c>
      <c r="U20" s="243" t="e">
        <f>IF(#REF!&lt;&gt;"",#REF!,"")</f>
        <v>#REF!</v>
      </c>
      <c r="V20" s="243" t="e">
        <f>IF(#REF!&lt;&gt;"",#REF!,"")</f>
        <v>#REF!</v>
      </c>
      <c r="W20" s="243" t="e">
        <f>IF(#REF!&lt;&gt;"",#REF!,"")</f>
        <v>#REF!</v>
      </c>
      <c r="X20" s="243" t="e">
        <f>IF(#REF!&lt;&gt;"",#REF!,"")</f>
        <v>#REF!</v>
      </c>
      <c r="Y20" s="243" t="e">
        <f>IF(#REF!&lt;&gt;"",#REF!,"")</f>
        <v>#REF!</v>
      </c>
      <c r="Z20" s="243" t="e">
        <f>IF(#REF!&lt;&gt;"",#REF!,"")</f>
        <v>#REF!</v>
      </c>
      <c r="AA20" s="243" t="e">
        <f>IF(#REF!&lt;&gt;"",#REF!,"")</f>
        <v>#REF!</v>
      </c>
      <c r="AB20" s="243" t="e">
        <f>IF(#REF!&lt;&gt;"",#REF!,"")</f>
        <v>#REF!</v>
      </c>
      <c r="AC20" s="243" t="e">
        <f>IF(#REF!&lt;&gt;"",#REF!,"")</f>
        <v>#REF!</v>
      </c>
      <c r="AD20" s="243" t="e">
        <f>IF(#REF!&lt;&gt;"",#REF!,"")</f>
        <v>#REF!</v>
      </c>
      <c r="AE20" s="243" t="e">
        <f>IF(#REF!&lt;&gt;"",#REF!,"")</f>
        <v>#REF!</v>
      </c>
      <c r="AF20" s="243" t="e">
        <f>IF(#REF!&lt;&gt;"",#REF!,"")</f>
        <v>#REF!</v>
      </c>
      <c r="AG20" s="243" t="e">
        <f>IF(#REF!&lt;&gt;"",#REF!,"")</f>
        <v>#REF!</v>
      </c>
      <c r="AH20" s="243" t="e">
        <f>IF(#REF!&lt;&gt;"",#REF!,"")</f>
        <v>#REF!</v>
      </c>
      <c r="AI20" s="243" t="e">
        <f>IF(#REF!&lt;&gt;"",#REF!,"")</f>
        <v>#REF!</v>
      </c>
      <c r="AJ20" s="128" t="e">
        <f t="shared" si="4"/>
        <v>#REF!</v>
      </c>
      <c r="AK20" s="127" t="e">
        <f t="shared" si="5"/>
        <v>#REF!</v>
      </c>
      <c r="AL20" s="128" t="e">
        <f>IF(COUNT(E20:AI20)=0,"",INDEX(E2:AI20,1,MATCH(MIN(E20:AI20),E20:AI20,0)))</f>
        <v>#REF!</v>
      </c>
      <c r="AM20" s="127" t="e">
        <f t="shared" si="3"/>
        <v>#REF!</v>
      </c>
      <c r="AN20" s="129" t="e">
        <f>IF(COUNT(E20:AK20)=0,"",INDEX(E2:AK20,1,MATCH(MAX(E20:AK20),E20:AK20,0)))</f>
        <v>#REF!</v>
      </c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IF(ngay1!BH22&lt;&gt;"",ngay1!BH22,"")</f>
        <v>36.024999999999999</v>
      </c>
      <c r="F21" s="243" t="e">
        <f>IF(#REF!&lt;&gt;"",#REF!,"")</f>
        <v>#REF!</v>
      </c>
      <c r="G21" s="243" t="e">
        <f>IF(#REF!&lt;&gt;"",#REF!,"")</f>
        <v>#REF!</v>
      </c>
      <c r="H21" s="243" t="e">
        <f>IF(#REF!&lt;&gt;"",#REF!,"")</f>
        <v>#REF!</v>
      </c>
      <c r="I21" s="243" t="e">
        <f>IF(#REF!&lt;&gt;"",#REF!,"")</f>
        <v>#REF!</v>
      </c>
      <c r="J21" s="243" t="e">
        <f>IF(#REF!&lt;&gt;"",#REF!,"")</f>
        <v>#REF!</v>
      </c>
      <c r="K21" s="243" t="e">
        <f>IF(#REF!&lt;&gt;"",#REF!,"")</f>
        <v>#REF!</v>
      </c>
      <c r="L21" s="243" t="e">
        <f>IF(#REF!&lt;&gt;"",#REF!,"")</f>
        <v>#REF!</v>
      </c>
      <c r="M21" s="243" t="e">
        <f>IF(#REF!&lt;&gt;"",#REF!,"")</f>
        <v>#REF!</v>
      </c>
      <c r="N21" s="243" t="e">
        <f>IF(#REF!&lt;&gt;"",#REF!,"")</f>
        <v>#REF!</v>
      </c>
      <c r="O21" s="243" t="e">
        <f>IF(#REF!&lt;&gt;"",#REF!,"")</f>
        <v>#REF!</v>
      </c>
      <c r="P21" s="243" t="e">
        <f>IF(#REF!&lt;&gt;"",#REF!,"")</f>
        <v>#REF!</v>
      </c>
      <c r="Q21" s="243" t="e">
        <f>IF(#REF!&lt;&gt;"",#REF!,"")</f>
        <v>#REF!</v>
      </c>
      <c r="R21" s="243" t="e">
        <f>IF(#REF!&lt;&gt;"",#REF!,"")</f>
        <v>#REF!</v>
      </c>
      <c r="S21" s="243" t="e">
        <f>IF(#REF!&lt;&gt;"",#REF!,"")</f>
        <v>#REF!</v>
      </c>
      <c r="T21" s="243" t="e">
        <f>IF(#REF!&lt;&gt;"",#REF!,"")</f>
        <v>#REF!</v>
      </c>
      <c r="U21" s="243" t="e">
        <f>IF(#REF!&lt;&gt;"",#REF!,"")</f>
        <v>#REF!</v>
      </c>
      <c r="V21" s="243" t="e">
        <f>IF(#REF!&lt;&gt;"",#REF!,"")</f>
        <v>#REF!</v>
      </c>
      <c r="W21" s="243" t="e">
        <f>IF(#REF!&lt;&gt;"",#REF!,"")</f>
        <v>#REF!</v>
      </c>
      <c r="X21" s="243" t="e">
        <f>IF(#REF!&lt;&gt;"",#REF!,"")</f>
        <v>#REF!</v>
      </c>
      <c r="Y21" s="243" t="e">
        <f>IF(#REF!&lt;&gt;"",#REF!,"")</f>
        <v>#REF!</v>
      </c>
      <c r="Z21" s="243" t="e">
        <f>IF(#REF!&lt;&gt;"",#REF!,"")</f>
        <v>#REF!</v>
      </c>
      <c r="AA21" s="243" t="e">
        <f>IF(#REF!&lt;&gt;"",#REF!,"")</f>
        <v>#REF!</v>
      </c>
      <c r="AB21" s="243" t="e">
        <f>IF(#REF!&lt;&gt;"",#REF!,"")</f>
        <v>#REF!</v>
      </c>
      <c r="AC21" s="243" t="e">
        <f>IF(#REF!&lt;&gt;"",#REF!,"")</f>
        <v>#REF!</v>
      </c>
      <c r="AD21" s="243" t="e">
        <f>IF(#REF!&lt;&gt;"",#REF!,"")</f>
        <v>#REF!</v>
      </c>
      <c r="AE21" s="243" t="e">
        <f>IF(#REF!&lt;&gt;"",#REF!,"")</f>
        <v>#REF!</v>
      </c>
      <c r="AF21" s="243" t="e">
        <f>IF(#REF!&lt;&gt;"",#REF!,"")</f>
        <v>#REF!</v>
      </c>
      <c r="AG21" s="243" t="e">
        <f>IF(#REF!&lt;&gt;"",#REF!,"")</f>
        <v>#REF!</v>
      </c>
      <c r="AH21" s="243" t="e">
        <f>IF(#REF!&lt;&gt;"",#REF!,"")</f>
        <v>#REF!</v>
      </c>
      <c r="AI21" s="243" t="e">
        <f>IF(#REF!&lt;&gt;"",#REF!,"")</f>
        <v>#REF!</v>
      </c>
      <c r="AJ21" s="128" t="e">
        <f t="shared" si="4"/>
        <v>#REF!</v>
      </c>
      <c r="AK21" s="127" t="e">
        <f t="shared" si="5"/>
        <v>#REF!</v>
      </c>
      <c r="AL21" s="128" t="e">
        <f>IF(COUNT(E21:AI21)=0,"",INDEX(E2:AI21,1,MATCH(MIN(E21:AI21),E21:AI21,0)))</f>
        <v>#REF!</v>
      </c>
      <c r="AM21" s="127" t="e">
        <f t="shared" si="3"/>
        <v>#REF!</v>
      </c>
      <c r="AN21" s="129" t="e">
        <f>IF(COUNT(E21:AK21)=0,"",INDEX(E2:AK21,1,MATCH(MAX(E21:AK21),E21:AK21,0)))</f>
        <v>#REF!</v>
      </c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IF(ngay1!BH23&lt;&gt;"",ngay1!BH23,"")</f>
        <v>36.5</v>
      </c>
      <c r="F22" s="243" t="e">
        <f>IF(#REF!&lt;&gt;"",#REF!,"")</f>
        <v>#REF!</v>
      </c>
      <c r="G22" s="243" t="e">
        <f>IF(#REF!&lt;&gt;"",#REF!,"")</f>
        <v>#REF!</v>
      </c>
      <c r="H22" s="243" t="e">
        <f>IF(#REF!&lt;&gt;"",#REF!,"")</f>
        <v>#REF!</v>
      </c>
      <c r="I22" s="243" t="e">
        <f>IF(#REF!&lt;&gt;"",#REF!,"")</f>
        <v>#REF!</v>
      </c>
      <c r="J22" s="243" t="e">
        <f>IF(#REF!&lt;&gt;"",#REF!,"")</f>
        <v>#REF!</v>
      </c>
      <c r="K22" s="243" t="e">
        <f>IF(#REF!&lt;&gt;"",#REF!,"")</f>
        <v>#REF!</v>
      </c>
      <c r="L22" s="243" t="e">
        <f>IF(#REF!&lt;&gt;"",#REF!,"")</f>
        <v>#REF!</v>
      </c>
      <c r="M22" s="243" t="e">
        <f>IF(#REF!&lt;&gt;"",#REF!,"")</f>
        <v>#REF!</v>
      </c>
      <c r="N22" s="243" t="e">
        <f>IF(#REF!&lt;&gt;"",#REF!,"")</f>
        <v>#REF!</v>
      </c>
      <c r="O22" s="243" t="e">
        <f>IF(#REF!&lt;&gt;"",#REF!,"")</f>
        <v>#REF!</v>
      </c>
      <c r="P22" s="243" t="e">
        <f>IF(#REF!&lt;&gt;"",#REF!,"")</f>
        <v>#REF!</v>
      </c>
      <c r="Q22" s="243" t="e">
        <f>IF(#REF!&lt;&gt;"",#REF!,"")</f>
        <v>#REF!</v>
      </c>
      <c r="R22" s="243" t="e">
        <f>IF(#REF!&lt;&gt;"",#REF!,"")</f>
        <v>#REF!</v>
      </c>
      <c r="S22" s="243" t="e">
        <f>IF(#REF!&lt;&gt;"",#REF!,"")</f>
        <v>#REF!</v>
      </c>
      <c r="T22" s="243" t="e">
        <f>IF(#REF!&lt;&gt;"",#REF!,"")</f>
        <v>#REF!</v>
      </c>
      <c r="U22" s="243" t="e">
        <f>IF(#REF!&lt;&gt;"",#REF!,"")</f>
        <v>#REF!</v>
      </c>
      <c r="V22" s="243" t="e">
        <f>IF(#REF!&lt;&gt;"",#REF!,"")</f>
        <v>#REF!</v>
      </c>
      <c r="W22" s="243" t="e">
        <f>IF(#REF!&lt;&gt;"",#REF!,"")</f>
        <v>#REF!</v>
      </c>
      <c r="X22" s="243" t="e">
        <f>IF(#REF!&lt;&gt;"",#REF!,"")</f>
        <v>#REF!</v>
      </c>
      <c r="Y22" s="243" t="e">
        <f>IF(#REF!&lt;&gt;"",#REF!,"")</f>
        <v>#REF!</v>
      </c>
      <c r="Z22" s="243" t="e">
        <f>IF(#REF!&lt;&gt;"",#REF!,"")</f>
        <v>#REF!</v>
      </c>
      <c r="AA22" s="243" t="e">
        <f>IF(#REF!&lt;&gt;"",#REF!,"")</f>
        <v>#REF!</v>
      </c>
      <c r="AB22" s="243" t="e">
        <f>IF(#REF!&lt;&gt;"",#REF!,"")</f>
        <v>#REF!</v>
      </c>
      <c r="AC22" s="243" t="e">
        <f>IF(#REF!&lt;&gt;"",#REF!,"")</f>
        <v>#REF!</v>
      </c>
      <c r="AD22" s="243" t="e">
        <f>IF(#REF!&lt;&gt;"",#REF!,"")</f>
        <v>#REF!</v>
      </c>
      <c r="AE22" s="243" t="e">
        <f>IF(#REF!&lt;&gt;"",#REF!,"")</f>
        <v>#REF!</v>
      </c>
      <c r="AF22" s="243" t="e">
        <f>IF(#REF!&lt;&gt;"",#REF!,"")</f>
        <v>#REF!</v>
      </c>
      <c r="AG22" s="243" t="e">
        <f>IF(#REF!&lt;&gt;"",#REF!,"")</f>
        <v>#REF!</v>
      </c>
      <c r="AH22" s="243" t="e">
        <f>IF(#REF!&lt;&gt;"",#REF!,"")</f>
        <v>#REF!</v>
      </c>
      <c r="AI22" s="243" t="e">
        <f>IF(#REF!&lt;&gt;"",#REF!,"")</f>
        <v>#REF!</v>
      </c>
      <c r="AJ22" s="128" t="e">
        <f t="shared" si="4"/>
        <v>#REF!</v>
      </c>
      <c r="AK22" s="127" t="e">
        <f t="shared" si="5"/>
        <v>#REF!</v>
      </c>
      <c r="AL22" s="128" t="e">
        <f>IF(COUNT(E22:AI22)=0,"",INDEX(E2:AI22,1,MATCH(MIN(E22:AI22),E22:AI22,0)))</f>
        <v>#REF!</v>
      </c>
      <c r="AM22" s="127" t="e">
        <f t="shared" si="3"/>
        <v>#REF!</v>
      </c>
      <c r="AN22" s="129" t="e">
        <f>IF(COUNT(E22:AK22)=0,"",INDEX(E2:AK22,1,MATCH(MAX(E22:AK22),E22:AK22,0)))</f>
        <v>#REF!</v>
      </c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IF(ngay1!BH24&lt;&gt;"",ngay1!BH24,"")</f>
        <v>34.6</v>
      </c>
      <c r="F23" s="243" t="e">
        <f>IF(#REF!&lt;&gt;"",#REF!,"")</f>
        <v>#REF!</v>
      </c>
      <c r="G23" s="243" t="e">
        <f>IF(#REF!&lt;&gt;"",#REF!,"")</f>
        <v>#REF!</v>
      </c>
      <c r="H23" s="243" t="e">
        <f>IF(#REF!&lt;&gt;"",#REF!,"")</f>
        <v>#REF!</v>
      </c>
      <c r="I23" s="243" t="e">
        <f>IF(#REF!&lt;&gt;"",#REF!,"")</f>
        <v>#REF!</v>
      </c>
      <c r="J23" s="243" t="e">
        <f>IF(#REF!&lt;&gt;"",#REF!,"")</f>
        <v>#REF!</v>
      </c>
      <c r="K23" s="243" t="e">
        <f>IF(#REF!&lt;&gt;"",#REF!,"")</f>
        <v>#REF!</v>
      </c>
      <c r="L23" s="243" t="e">
        <f>IF(#REF!&lt;&gt;"",#REF!,"")</f>
        <v>#REF!</v>
      </c>
      <c r="M23" s="243" t="e">
        <f>IF(#REF!&lt;&gt;"",#REF!,"")</f>
        <v>#REF!</v>
      </c>
      <c r="N23" s="243" t="e">
        <f>IF(#REF!&lt;&gt;"",#REF!,"")</f>
        <v>#REF!</v>
      </c>
      <c r="O23" s="243" t="e">
        <f>IF(#REF!&lt;&gt;"",#REF!,"")</f>
        <v>#REF!</v>
      </c>
      <c r="P23" s="243" t="e">
        <f>IF(#REF!&lt;&gt;"",#REF!,"")</f>
        <v>#REF!</v>
      </c>
      <c r="Q23" s="243" t="e">
        <f>IF(#REF!&lt;&gt;"",#REF!,"")</f>
        <v>#REF!</v>
      </c>
      <c r="R23" s="243" t="e">
        <f>IF(#REF!&lt;&gt;"",#REF!,"")</f>
        <v>#REF!</v>
      </c>
      <c r="S23" s="243" t="e">
        <f>IF(#REF!&lt;&gt;"",#REF!,"")</f>
        <v>#REF!</v>
      </c>
      <c r="T23" s="243" t="e">
        <f>IF(#REF!&lt;&gt;"",#REF!,"")</f>
        <v>#REF!</v>
      </c>
      <c r="U23" s="243" t="e">
        <f>IF(#REF!&lt;&gt;"",#REF!,"")</f>
        <v>#REF!</v>
      </c>
      <c r="V23" s="243" t="e">
        <f>IF(#REF!&lt;&gt;"",#REF!,"")</f>
        <v>#REF!</v>
      </c>
      <c r="W23" s="243" t="e">
        <f>IF(#REF!&lt;&gt;"",#REF!,"")</f>
        <v>#REF!</v>
      </c>
      <c r="X23" s="243" t="e">
        <f>IF(#REF!&lt;&gt;"",#REF!,"")</f>
        <v>#REF!</v>
      </c>
      <c r="Y23" s="243" t="e">
        <f>IF(#REF!&lt;&gt;"",#REF!,"")</f>
        <v>#REF!</v>
      </c>
      <c r="Z23" s="243" t="e">
        <f>IF(#REF!&lt;&gt;"",#REF!,"")</f>
        <v>#REF!</v>
      </c>
      <c r="AA23" s="243" t="e">
        <f>IF(#REF!&lt;&gt;"",#REF!,"")</f>
        <v>#REF!</v>
      </c>
      <c r="AB23" s="243" t="e">
        <f>IF(#REF!&lt;&gt;"",#REF!,"")</f>
        <v>#REF!</v>
      </c>
      <c r="AC23" s="243" t="e">
        <f>IF(#REF!&lt;&gt;"",#REF!,"")</f>
        <v>#REF!</v>
      </c>
      <c r="AD23" s="243" t="e">
        <f>IF(#REF!&lt;&gt;"",#REF!,"")</f>
        <v>#REF!</v>
      </c>
      <c r="AE23" s="243" t="e">
        <f>IF(#REF!&lt;&gt;"",#REF!,"")</f>
        <v>#REF!</v>
      </c>
      <c r="AF23" s="243" t="e">
        <f>IF(#REF!&lt;&gt;"",#REF!,"")</f>
        <v>#REF!</v>
      </c>
      <c r="AG23" s="243" t="e">
        <f>IF(#REF!&lt;&gt;"",#REF!,"")</f>
        <v>#REF!</v>
      </c>
      <c r="AH23" s="243" t="e">
        <f>IF(#REF!&lt;&gt;"",#REF!,"")</f>
        <v>#REF!</v>
      </c>
      <c r="AI23" s="243" t="e">
        <f>IF(#REF!&lt;&gt;"",#REF!,"")</f>
        <v>#REF!</v>
      </c>
      <c r="AJ23" s="128" t="e">
        <f t="shared" si="4"/>
        <v>#REF!</v>
      </c>
      <c r="AK23" s="127" t="e">
        <f t="shared" si="5"/>
        <v>#REF!</v>
      </c>
      <c r="AL23" s="128" t="e">
        <f>IF(COUNT(E23:AI23)=0,"",INDEX(E2:AI23,1,MATCH(MIN(E23:AI23),E23:AI23,0)))</f>
        <v>#REF!</v>
      </c>
      <c r="AM23" s="127" t="e">
        <f t="shared" si="3"/>
        <v>#REF!</v>
      </c>
      <c r="AN23" s="129" t="e">
        <f>IF(COUNT(E23:AK23)=0,"",INDEX(E2:AK23,1,MATCH(MAX(E23:AK23),E23:AK23,0)))</f>
        <v>#REF!</v>
      </c>
    </row>
    <row r="24" spans="1:40">
      <c r="A24" s="28">
        <v>22</v>
      </c>
      <c r="B24" s="511"/>
      <c r="C24" s="33" t="s">
        <v>129</v>
      </c>
      <c r="D24" s="45" t="s">
        <v>104</v>
      </c>
      <c r="E24" s="242">
        <f>IF(ngay1!BH25&lt;&gt;"",ngay1!BH25,"")</f>
        <v>35.524999999999999</v>
      </c>
      <c r="F24" s="243" t="e">
        <f>IF(#REF!&lt;&gt;"",#REF!,"")</f>
        <v>#REF!</v>
      </c>
      <c r="G24" s="243" t="e">
        <f>IF(#REF!&lt;&gt;"",#REF!,"")</f>
        <v>#REF!</v>
      </c>
      <c r="H24" s="243" t="e">
        <f>IF(#REF!&lt;&gt;"",#REF!,"")</f>
        <v>#REF!</v>
      </c>
      <c r="I24" s="243" t="e">
        <f>IF(#REF!&lt;&gt;"",#REF!,"")</f>
        <v>#REF!</v>
      </c>
      <c r="J24" s="243" t="e">
        <f>IF(#REF!&lt;&gt;"",#REF!,"")</f>
        <v>#REF!</v>
      </c>
      <c r="K24" s="243" t="e">
        <f>IF(#REF!&lt;&gt;"",#REF!,"")</f>
        <v>#REF!</v>
      </c>
      <c r="L24" s="243" t="e">
        <f>IF(#REF!&lt;&gt;"",#REF!,"")</f>
        <v>#REF!</v>
      </c>
      <c r="M24" s="243" t="e">
        <f>IF(#REF!&lt;&gt;"",#REF!,"")</f>
        <v>#REF!</v>
      </c>
      <c r="N24" s="243" t="e">
        <f>IF(#REF!&lt;&gt;"",#REF!,"")</f>
        <v>#REF!</v>
      </c>
      <c r="O24" s="243" t="e">
        <f>IF(#REF!&lt;&gt;"",#REF!,"")</f>
        <v>#REF!</v>
      </c>
      <c r="P24" s="243" t="e">
        <f>IF(#REF!&lt;&gt;"",#REF!,"")</f>
        <v>#REF!</v>
      </c>
      <c r="Q24" s="243" t="e">
        <f>IF(#REF!&lt;&gt;"",#REF!,"")</f>
        <v>#REF!</v>
      </c>
      <c r="R24" s="243" t="e">
        <f>IF(#REF!&lt;&gt;"",#REF!,"")</f>
        <v>#REF!</v>
      </c>
      <c r="S24" s="243" t="e">
        <f>IF(#REF!&lt;&gt;"",#REF!,"")</f>
        <v>#REF!</v>
      </c>
      <c r="T24" s="243" t="e">
        <f>IF(#REF!&lt;&gt;"",#REF!,"")</f>
        <v>#REF!</v>
      </c>
      <c r="U24" s="243" t="e">
        <f>IF(#REF!&lt;&gt;"",#REF!,"")</f>
        <v>#REF!</v>
      </c>
      <c r="V24" s="243" t="e">
        <f>IF(#REF!&lt;&gt;"",#REF!,"")</f>
        <v>#REF!</v>
      </c>
      <c r="W24" s="243" t="e">
        <f>IF(#REF!&lt;&gt;"",#REF!,"")</f>
        <v>#REF!</v>
      </c>
      <c r="X24" s="243" t="e">
        <f>IF(#REF!&lt;&gt;"",#REF!,"")</f>
        <v>#REF!</v>
      </c>
      <c r="Y24" s="243" t="e">
        <f>IF(#REF!&lt;&gt;"",#REF!,"")</f>
        <v>#REF!</v>
      </c>
      <c r="Z24" s="243" t="e">
        <f>IF(#REF!&lt;&gt;"",#REF!,"")</f>
        <v>#REF!</v>
      </c>
      <c r="AA24" s="243" t="e">
        <f>IF(#REF!&lt;&gt;"",#REF!,"")</f>
        <v>#REF!</v>
      </c>
      <c r="AB24" s="243" t="e">
        <f>IF(#REF!&lt;&gt;"",#REF!,"")</f>
        <v>#REF!</v>
      </c>
      <c r="AC24" s="243" t="e">
        <f>IF(#REF!&lt;&gt;"",#REF!,"")</f>
        <v>#REF!</v>
      </c>
      <c r="AD24" s="243" t="e">
        <f>IF(#REF!&lt;&gt;"",#REF!,"")</f>
        <v>#REF!</v>
      </c>
      <c r="AE24" s="243" t="e">
        <f>IF(#REF!&lt;&gt;"",#REF!,"")</f>
        <v>#REF!</v>
      </c>
      <c r="AF24" s="243" t="e">
        <f>IF(#REF!&lt;&gt;"",#REF!,"")</f>
        <v>#REF!</v>
      </c>
      <c r="AG24" s="243" t="e">
        <f>IF(#REF!&lt;&gt;"",#REF!,"")</f>
        <v>#REF!</v>
      </c>
      <c r="AH24" s="243" t="e">
        <f>IF(#REF!&lt;&gt;"",#REF!,"")</f>
        <v>#REF!</v>
      </c>
      <c r="AI24" s="243" t="e">
        <f>IF(#REF!&lt;&gt;"",#REF!,"")</f>
        <v>#REF!</v>
      </c>
      <c r="AJ24" s="128" t="e">
        <f t="shared" si="4"/>
        <v>#REF!</v>
      </c>
      <c r="AK24" s="127" t="e">
        <f t="shared" si="5"/>
        <v>#REF!</v>
      </c>
      <c r="AL24" s="128" t="e">
        <f>IF(COUNT(E24:AI24)=0,"",INDEX(E2:AI24,1,MATCH(MIN(E24:AI24),E24:AI24,0)))</f>
        <v>#REF!</v>
      </c>
      <c r="AM24" s="127" t="e">
        <f t="shared" si="3"/>
        <v>#REF!</v>
      </c>
      <c r="AN24" s="129" t="e">
        <f>IF(COUNT(E24:AK24)=0,"",INDEX(E2:AK24,1,MATCH(MAX(E24:AK24),E24:AK24,0)))</f>
        <v>#REF!</v>
      </c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A1:AI1"/>
    <mergeCell ref="B3:B10"/>
    <mergeCell ref="B11:B19"/>
    <mergeCell ref="B20:B2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30.8</v>
      </c>
      <c r="F4" s="41">
        <v>28.8</v>
      </c>
      <c r="G4" s="41">
        <v>28</v>
      </c>
      <c r="H4" s="41">
        <v>27.1</v>
      </c>
      <c r="I4" s="41">
        <v>33</v>
      </c>
      <c r="J4" s="41">
        <v>37.200000000000003</v>
      </c>
      <c r="K4" s="41">
        <v>38.200000000000003</v>
      </c>
      <c r="L4" s="41">
        <v>32.799999999999997</v>
      </c>
      <c r="M4" s="88">
        <f t="shared" ref="M4:M25" si="0">IF(COUNT(F4,H4,J4,L4)&gt;=3,AVERAGE(E4:L4),"")</f>
        <v>31.987499999999997</v>
      </c>
      <c r="N4" s="41">
        <v>26.5</v>
      </c>
      <c r="O4" s="53">
        <v>39.5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355</v>
      </c>
      <c r="AA4" s="41" t="s">
        <v>284</v>
      </c>
      <c r="AB4" s="41" t="s">
        <v>354</v>
      </c>
      <c r="AC4" s="37" t="s">
        <v>284</v>
      </c>
      <c r="AD4" s="52">
        <v>79.77</v>
      </c>
      <c r="AE4" s="52">
        <v>93.8</v>
      </c>
      <c r="AF4" s="52">
        <v>95.99</v>
      </c>
      <c r="AG4" s="52">
        <v>95.96</v>
      </c>
      <c r="AH4" s="52">
        <v>75.989999999999995</v>
      </c>
      <c r="AI4" s="52">
        <v>54.83</v>
      </c>
      <c r="AJ4" s="52">
        <v>60.09</v>
      </c>
      <c r="AK4" s="52">
        <v>73.77</v>
      </c>
      <c r="AL4" s="54">
        <f t="shared" ref="AL4:AL25" si="1">IF(COUNT(AE4,AG4,AI4,AK4)&gt;2,AVERAGE(AD4:AK4),"")</f>
        <v>78.774999999999991</v>
      </c>
      <c r="AM4" s="54">
        <f t="shared" ref="AM4:AM25" si="2">IF(COUNT(AE4,AG4,AI4,AK4)&gt;2,MIN(AD4:AK4),"")</f>
        <v>54.83</v>
      </c>
      <c r="AN4" s="55">
        <v>1003.1</v>
      </c>
      <c r="AO4" s="52">
        <v>1003</v>
      </c>
      <c r="AP4" s="52">
        <v>1001.7</v>
      </c>
      <c r="AQ4" s="52">
        <v>1002.3</v>
      </c>
      <c r="AR4" s="52">
        <v>1001.4</v>
      </c>
      <c r="AS4" s="52">
        <v>998.9</v>
      </c>
      <c r="AT4" s="52">
        <v>996.8</v>
      </c>
      <c r="AU4" s="56">
        <v>997.6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1</v>
      </c>
      <c r="BA4" s="51">
        <f t="shared" si="3"/>
        <v>0</v>
      </c>
      <c r="BB4" s="51">
        <f t="shared" si="3"/>
        <v>2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NW02</v>
      </c>
      <c r="BE4" s="177" t="s">
        <v>342</v>
      </c>
      <c r="BF4" s="181">
        <v>2</v>
      </c>
      <c r="BG4" s="114">
        <f t="shared" ref="BG4:BG10" si="5">IF(COUNT(F4,H4)&gt;=1,AVERAGE(E4:H4),"")</f>
        <v>28.674999999999997</v>
      </c>
      <c r="BH4" s="115">
        <f t="shared" ref="BH4:BH10" si="6">IF(COUNT(J4,L4)&gt;=1,AVERAGE(I4:L4),"")</f>
        <v>35.299999999999997</v>
      </c>
      <c r="BI4" s="459" t="s">
        <v>285</v>
      </c>
      <c r="BJ4" s="460" t="s">
        <v>285</v>
      </c>
      <c r="BK4" s="460" t="s">
        <v>387</v>
      </c>
      <c r="BL4" s="460" t="s">
        <v>285</v>
      </c>
      <c r="BM4" s="460" t="s">
        <v>312</v>
      </c>
      <c r="BN4" s="460" t="s">
        <v>287</v>
      </c>
      <c r="BO4" s="460" t="s">
        <v>287</v>
      </c>
      <c r="BP4" s="461" t="s">
        <v>331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29.2</v>
      </c>
      <c r="G5" s="41"/>
      <c r="H5" s="41">
        <v>29</v>
      </c>
      <c r="I5" s="41"/>
      <c r="J5" s="41">
        <v>34.799999999999997</v>
      </c>
      <c r="K5" s="41"/>
      <c r="L5" s="41">
        <v>31.7</v>
      </c>
      <c r="M5" s="88">
        <f t="shared" si="0"/>
        <v>31.175000000000001</v>
      </c>
      <c r="N5" s="41">
        <v>28.7</v>
      </c>
      <c r="O5" s="53">
        <v>36.700000000000003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284</v>
      </c>
      <c r="X5" s="41"/>
      <c r="Y5" s="41" t="s">
        <v>284</v>
      </c>
      <c r="Z5" s="41"/>
      <c r="AA5" s="41" t="s">
        <v>302</v>
      </c>
      <c r="AB5" s="41"/>
      <c r="AC5" s="37" t="s">
        <v>311</v>
      </c>
      <c r="AD5" s="52"/>
      <c r="AE5" s="52">
        <v>86.94</v>
      </c>
      <c r="AF5" s="52"/>
      <c r="AG5" s="52">
        <v>92.72</v>
      </c>
      <c r="AH5" s="52"/>
      <c r="AI5" s="52">
        <v>66.739999999999995</v>
      </c>
      <c r="AJ5" s="52"/>
      <c r="AK5" s="52">
        <v>86.16</v>
      </c>
      <c r="AL5" s="54">
        <f t="shared" si="1"/>
        <v>83.139999999999986</v>
      </c>
      <c r="AM5" s="54">
        <f t="shared" si="2"/>
        <v>66.739999999999995</v>
      </c>
      <c r="AN5" s="55"/>
      <c r="AO5" s="52">
        <v>1002.8</v>
      </c>
      <c r="AP5" s="52"/>
      <c r="AQ5" s="52">
        <v>1002.2</v>
      </c>
      <c r="AR5" s="52"/>
      <c r="AS5" s="52">
        <v>999.7</v>
      </c>
      <c r="AT5" s="52"/>
      <c r="AU5" s="56">
        <v>998</v>
      </c>
      <c r="AV5" s="51" t="str">
        <f t="shared" si="3"/>
        <v/>
      </c>
      <c r="AW5" s="51">
        <f t="shared" si="3"/>
        <v>0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SE01</v>
      </c>
      <c r="BE5" s="177" t="s">
        <v>303</v>
      </c>
      <c r="BF5" s="181">
        <v>1</v>
      </c>
      <c r="BG5" s="114">
        <f t="shared" si="5"/>
        <v>29.1</v>
      </c>
      <c r="BH5" s="115">
        <f t="shared" si="6"/>
        <v>33.25</v>
      </c>
      <c r="BI5" s="450"/>
      <c r="BJ5" s="451" t="s">
        <v>287</v>
      </c>
      <c r="BK5" s="451"/>
      <c r="BL5" s="451" t="s">
        <v>340</v>
      </c>
      <c r="BM5" s="451"/>
      <c r="BN5" s="451" t="s">
        <v>321</v>
      </c>
      <c r="BO5" s="451"/>
      <c r="BP5" s="452" t="s">
        <v>320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30.8</v>
      </c>
      <c r="G6" s="41"/>
      <c r="H6" s="41">
        <v>29.8</v>
      </c>
      <c r="I6" s="41"/>
      <c r="J6" s="41">
        <v>34.799999999999997</v>
      </c>
      <c r="K6" s="41"/>
      <c r="L6" s="41">
        <v>32.799999999999997</v>
      </c>
      <c r="M6" s="88">
        <f t="shared" si="0"/>
        <v>32.049999999999997</v>
      </c>
      <c r="N6" s="41">
        <v>29.6</v>
      </c>
      <c r="O6" s="53">
        <v>35.1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355</v>
      </c>
      <c r="X6" s="41"/>
      <c r="Y6" s="41" t="s">
        <v>355</v>
      </c>
      <c r="Z6" s="41"/>
      <c r="AA6" s="41" t="s">
        <v>305</v>
      </c>
      <c r="AB6" s="41"/>
      <c r="AC6" s="37" t="s">
        <v>305</v>
      </c>
      <c r="AD6" s="52"/>
      <c r="AE6" s="52">
        <v>78.38</v>
      </c>
      <c r="AF6" s="52"/>
      <c r="AG6" s="52">
        <v>81.540000000000006</v>
      </c>
      <c r="AH6" s="52"/>
      <c r="AI6" s="52">
        <v>65.58</v>
      </c>
      <c r="AJ6" s="52"/>
      <c r="AK6" s="52">
        <v>79.569999999999993</v>
      </c>
      <c r="AL6" s="54">
        <f t="shared" si="1"/>
        <v>76.267499999999998</v>
      </c>
      <c r="AM6" s="54">
        <f t="shared" si="2"/>
        <v>65.58</v>
      </c>
      <c r="AN6" s="55"/>
      <c r="AO6" s="52">
        <v>1002.4</v>
      </c>
      <c r="AP6" s="52"/>
      <c r="AQ6" s="52">
        <v>1001.4</v>
      </c>
      <c r="AR6" s="52"/>
      <c r="AS6" s="52">
        <v>999.3</v>
      </c>
      <c r="AT6" s="52"/>
      <c r="AU6" s="56">
        <v>997.5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NW01</v>
      </c>
      <c r="BE6" s="177" t="s">
        <v>342</v>
      </c>
      <c r="BF6" s="181">
        <v>1</v>
      </c>
      <c r="BG6" s="114">
        <f t="shared" si="5"/>
        <v>30.3</v>
      </c>
      <c r="BH6" s="115">
        <f t="shared" si="6"/>
        <v>33.799999999999997</v>
      </c>
      <c r="BI6" s="450"/>
      <c r="BJ6" s="451" t="s">
        <v>339</v>
      </c>
      <c r="BK6" s="451"/>
      <c r="BL6" s="451" t="s">
        <v>312</v>
      </c>
      <c r="BM6" s="451"/>
      <c r="BN6" s="451" t="s">
        <v>312</v>
      </c>
      <c r="BO6" s="451"/>
      <c r="BP6" s="452" t="s">
        <v>312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28.2</v>
      </c>
      <c r="G7" s="51"/>
      <c r="H7" s="51">
        <v>28.2</v>
      </c>
      <c r="I7" s="51"/>
      <c r="J7" s="51">
        <v>36</v>
      </c>
      <c r="K7" s="51"/>
      <c r="L7" s="51">
        <v>32.6</v>
      </c>
      <c r="M7" s="88">
        <f t="shared" si="0"/>
        <v>31.25</v>
      </c>
      <c r="N7" s="51">
        <v>27.1</v>
      </c>
      <c r="O7" s="76">
        <v>36.799999999999997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302</v>
      </c>
      <c r="AB7" s="41"/>
      <c r="AC7" s="37" t="s">
        <v>284</v>
      </c>
      <c r="AD7" s="52"/>
      <c r="AE7" s="52">
        <v>89.46</v>
      </c>
      <c r="AF7" s="52"/>
      <c r="AG7" s="52">
        <v>86.85</v>
      </c>
      <c r="AH7" s="52"/>
      <c r="AI7" s="52">
        <v>60.3</v>
      </c>
      <c r="AJ7" s="52"/>
      <c r="AK7" s="52">
        <v>72.88</v>
      </c>
      <c r="AL7" s="54">
        <f t="shared" si="1"/>
        <v>77.372500000000002</v>
      </c>
      <c r="AM7" s="54">
        <f t="shared" si="2"/>
        <v>60.3</v>
      </c>
      <c r="AN7" s="55"/>
      <c r="AO7" s="52">
        <v>1003.2</v>
      </c>
      <c r="AP7" s="52"/>
      <c r="AQ7" s="52">
        <v>1002.8</v>
      </c>
      <c r="AR7" s="52"/>
      <c r="AS7" s="52">
        <v>999.6</v>
      </c>
      <c r="AT7" s="52"/>
      <c r="AU7" s="56">
        <v>997.9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SE01</v>
      </c>
      <c r="BE7" s="177" t="s">
        <v>303</v>
      </c>
      <c r="BF7" s="181">
        <v>1</v>
      </c>
      <c r="BG7" s="114">
        <f t="shared" si="5"/>
        <v>28.2</v>
      </c>
      <c r="BH7" s="115">
        <f t="shared" si="6"/>
        <v>34.299999999999997</v>
      </c>
      <c r="BI7" s="450"/>
      <c r="BJ7" s="451" t="s">
        <v>320</v>
      </c>
      <c r="BK7" s="451"/>
      <c r="BL7" s="451" t="s">
        <v>322</v>
      </c>
      <c r="BM7" s="451"/>
      <c r="BN7" s="451" t="s">
        <v>293</v>
      </c>
      <c r="BO7" s="451"/>
      <c r="BP7" s="452" t="s">
        <v>287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30.6</v>
      </c>
      <c r="F8" s="51">
        <v>29.2</v>
      </c>
      <c r="G8" s="51">
        <v>28.9</v>
      </c>
      <c r="H8" s="51">
        <v>28.8</v>
      </c>
      <c r="I8" s="51">
        <v>32.6</v>
      </c>
      <c r="J8" s="51">
        <v>35.4</v>
      </c>
      <c r="K8" s="51">
        <v>34.6</v>
      </c>
      <c r="L8" s="51">
        <v>32.6</v>
      </c>
      <c r="M8" s="88">
        <f t="shared" si="0"/>
        <v>31.587499999999999</v>
      </c>
      <c r="N8" s="51">
        <v>28.5</v>
      </c>
      <c r="O8" s="76">
        <v>36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330</v>
      </c>
      <c r="W8" s="41" t="s">
        <v>319</v>
      </c>
      <c r="X8" s="41" t="s">
        <v>391</v>
      </c>
      <c r="Y8" s="41" t="s">
        <v>323</v>
      </c>
      <c r="Z8" s="41" t="s">
        <v>390</v>
      </c>
      <c r="AA8" s="41" t="s">
        <v>311</v>
      </c>
      <c r="AB8" s="41" t="s">
        <v>344</v>
      </c>
      <c r="AC8" s="37" t="s">
        <v>292</v>
      </c>
      <c r="AD8" s="52">
        <v>78.349999999999994</v>
      </c>
      <c r="AE8" s="52">
        <v>84.92</v>
      </c>
      <c r="AF8" s="52">
        <v>86.91</v>
      </c>
      <c r="AG8" s="52">
        <v>88.98</v>
      </c>
      <c r="AH8" s="52">
        <v>69.11</v>
      </c>
      <c r="AI8" s="52">
        <v>60.17</v>
      </c>
      <c r="AJ8" s="52">
        <v>70.709999999999994</v>
      </c>
      <c r="AK8" s="52">
        <v>80.47</v>
      </c>
      <c r="AL8" s="54">
        <f t="shared" si="1"/>
        <v>77.452500000000001</v>
      </c>
      <c r="AM8" s="54">
        <f t="shared" si="2"/>
        <v>60.17</v>
      </c>
      <c r="AN8" s="55">
        <v>1003</v>
      </c>
      <c r="AO8" s="52">
        <v>1002.7</v>
      </c>
      <c r="AP8" s="52">
        <v>1001.2</v>
      </c>
      <c r="AQ8" s="52">
        <v>1002.1</v>
      </c>
      <c r="AR8" s="52">
        <v>1001.4</v>
      </c>
      <c r="AS8" s="52">
        <v>999.7</v>
      </c>
      <c r="AT8" s="52">
        <v>997.7</v>
      </c>
      <c r="AU8" s="56">
        <v>998.1</v>
      </c>
      <c r="AV8" s="51">
        <f t="shared" si="3"/>
        <v>3</v>
      </c>
      <c r="AW8" s="51">
        <f t="shared" si="3"/>
        <v>1</v>
      </c>
      <c r="AX8" s="51">
        <f t="shared" si="3"/>
        <v>1</v>
      </c>
      <c r="AY8" s="51">
        <f t="shared" si="3"/>
        <v>1</v>
      </c>
      <c r="AZ8" s="51">
        <f t="shared" si="3"/>
        <v>1</v>
      </c>
      <c r="BA8" s="51">
        <f t="shared" si="3"/>
        <v>1</v>
      </c>
      <c r="BB8" s="51">
        <f t="shared" si="3"/>
        <v>3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29.374999999999996</v>
      </c>
      <c r="BH8" s="115">
        <f t="shared" si="6"/>
        <v>33.799999999999997</v>
      </c>
      <c r="BI8" s="450" t="s">
        <v>287</v>
      </c>
      <c r="BJ8" s="451" t="s">
        <v>287</v>
      </c>
      <c r="BK8" s="451" t="s">
        <v>287</v>
      </c>
      <c r="BL8" s="451" t="s">
        <v>312</v>
      </c>
      <c r="BM8" s="451" t="s">
        <v>312</v>
      </c>
      <c r="BN8" s="451" t="s">
        <v>321</v>
      </c>
      <c r="BO8" s="451" t="s">
        <v>321</v>
      </c>
      <c r="BP8" s="452" t="s">
        <v>331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28.3</v>
      </c>
      <c r="G9" s="51"/>
      <c r="H9" s="51">
        <v>27.8</v>
      </c>
      <c r="I9" s="51"/>
      <c r="J9" s="51">
        <v>37</v>
      </c>
      <c r="K9" s="51"/>
      <c r="L9" s="51">
        <v>30.5</v>
      </c>
      <c r="M9" s="88">
        <f t="shared" si="0"/>
        <v>30.9</v>
      </c>
      <c r="N9" s="51">
        <v>27</v>
      </c>
      <c r="O9" s="76">
        <v>38.4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354</v>
      </c>
      <c r="Z9" s="41"/>
      <c r="AA9" s="41" t="s">
        <v>284</v>
      </c>
      <c r="AB9" s="41"/>
      <c r="AC9" s="37" t="s">
        <v>284</v>
      </c>
      <c r="AD9" s="52"/>
      <c r="AE9" s="52">
        <v>92.14</v>
      </c>
      <c r="AF9" s="52"/>
      <c r="AG9" s="52">
        <v>93.2</v>
      </c>
      <c r="AH9" s="52"/>
      <c r="AI9" s="52">
        <v>54.78</v>
      </c>
      <c r="AJ9" s="52"/>
      <c r="AK9" s="52">
        <v>73.39</v>
      </c>
      <c r="AL9" s="54">
        <f t="shared" si="1"/>
        <v>78.377499999999998</v>
      </c>
      <c r="AM9" s="54">
        <f t="shared" si="2"/>
        <v>54.78</v>
      </c>
      <c r="AN9" s="55"/>
      <c r="AO9" s="52">
        <v>1002.7</v>
      </c>
      <c r="AP9" s="52"/>
      <c r="AQ9" s="52">
        <v>1002.1</v>
      </c>
      <c r="AR9" s="52"/>
      <c r="AS9" s="52">
        <v>999.9</v>
      </c>
      <c r="AT9" s="52"/>
      <c r="AU9" s="56">
        <v>998.8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2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NW02</v>
      </c>
      <c r="BE9" s="177" t="s">
        <v>342</v>
      </c>
      <c r="BF9" s="181">
        <v>2</v>
      </c>
      <c r="BG9" s="114">
        <f t="shared" si="5"/>
        <v>28.05</v>
      </c>
      <c r="BH9" s="115">
        <f t="shared" si="6"/>
        <v>33.75</v>
      </c>
      <c r="BI9" s="450"/>
      <c r="BJ9" s="451" t="s">
        <v>285</v>
      </c>
      <c r="BK9" s="451"/>
      <c r="BL9" s="451" t="s">
        <v>285</v>
      </c>
      <c r="BM9" s="451"/>
      <c r="BN9" s="451" t="s">
        <v>340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29.7</v>
      </c>
      <c r="G10" s="51"/>
      <c r="H10" s="51">
        <v>28.4</v>
      </c>
      <c r="I10" s="51"/>
      <c r="J10" s="51">
        <v>34.9</v>
      </c>
      <c r="K10" s="51"/>
      <c r="L10" s="51">
        <v>33.4</v>
      </c>
      <c r="M10" s="88">
        <f t="shared" si="0"/>
        <v>31.6</v>
      </c>
      <c r="N10" s="51">
        <v>28</v>
      </c>
      <c r="O10" s="76">
        <v>35.799999999999997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336</v>
      </c>
      <c r="AB10" s="41"/>
      <c r="AC10" s="37" t="s">
        <v>311</v>
      </c>
      <c r="AD10" s="52"/>
      <c r="AE10" s="52">
        <v>85.47</v>
      </c>
      <c r="AF10" s="52"/>
      <c r="AG10" s="52">
        <v>89.47</v>
      </c>
      <c r="AH10" s="52"/>
      <c r="AI10" s="52">
        <v>67.150000000000006</v>
      </c>
      <c r="AJ10" s="52"/>
      <c r="AK10" s="52">
        <v>80.58</v>
      </c>
      <c r="AL10" s="54">
        <f t="shared" si="1"/>
        <v>80.667500000000004</v>
      </c>
      <c r="AM10" s="54">
        <f t="shared" si="2"/>
        <v>67.150000000000006</v>
      </c>
      <c r="AN10" s="55"/>
      <c r="AO10" s="52">
        <v>1002.7</v>
      </c>
      <c r="AP10" s="52"/>
      <c r="AQ10" s="52">
        <v>1001.5</v>
      </c>
      <c r="AR10" s="52"/>
      <c r="AS10" s="52">
        <v>999.9</v>
      </c>
      <c r="AT10" s="52"/>
      <c r="AU10" s="56">
        <v>998.4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2</v>
      </c>
      <c r="BB10" s="51" t="str">
        <f t="shared" si="3"/>
        <v/>
      </c>
      <c r="BC10" s="51">
        <f t="shared" si="3"/>
        <v>1</v>
      </c>
      <c r="BD10" s="51" t="str">
        <f t="shared" si="4"/>
        <v>SE02</v>
      </c>
      <c r="BE10" s="177" t="s">
        <v>303</v>
      </c>
      <c r="BF10" s="181">
        <v>2</v>
      </c>
      <c r="BG10" s="114">
        <f t="shared" si="5"/>
        <v>29.049999999999997</v>
      </c>
      <c r="BH10" s="115">
        <f t="shared" si="6"/>
        <v>34.15</v>
      </c>
      <c r="BI10" s="450"/>
      <c r="BJ10" s="451" t="s">
        <v>291</v>
      </c>
      <c r="BK10" s="451"/>
      <c r="BL10" s="451" t="s">
        <v>325</v>
      </c>
      <c r="BM10" s="451"/>
      <c r="BN10" s="451" t="s">
        <v>339</v>
      </c>
      <c r="BO10" s="451"/>
      <c r="BP10" s="452" t="s">
        <v>320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29.8</v>
      </c>
      <c r="G11" s="51"/>
      <c r="H11" s="51">
        <v>30</v>
      </c>
      <c r="I11" s="51"/>
      <c r="J11" s="51">
        <v>34.5</v>
      </c>
      <c r="K11" s="51"/>
      <c r="L11" s="51">
        <v>31.9</v>
      </c>
      <c r="M11" s="88">
        <f t="shared" si="0"/>
        <v>31.549999999999997</v>
      </c>
      <c r="N11" s="51">
        <v>28.6</v>
      </c>
      <c r="O11" s="76">
        <v>34.799999999999997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295</v>
      </c>
      <c r="X11" s="41"/>
      <c r="Y11" s="41" t="s">
        <v>290</v>
      </c>
      <c r="Z11" s="41"/>
      <c r="AA11" s="41" t="s">
        <v>344</v>
      </c>
      <c r="AB11" s="41"/>
      <c r="AC11" s="37" t="s">
        <v>302</v>
      </c>
      <c r="AD11" s="52"/>
      <c r="AE11" s="52">
        <v>84.98</v>
      </c>
      <c r="AF11" s="52"/>
      <c r="AG11" s="52">
        <v>89.07</v>
      </c>
      <c r="AH11" s="52"/>
      <c r="AI11" s="52">
        <v>69.87</v>
      </c>
      <c r="AJ11" s="52"/>
      <c r="AK11" s="52">
        <v>80.849999999999994</v>
      </c>
      <c r="AL11" s="54">
        <f t="shared" ref="AL11" si="7">IF(COUNT(AE11,AG11,AI11,AK11)&gt;2,AVERAGE(AD11:AK11),"")</f>
        <v>81.192499999999995</v>
      </c>
      <c r="AM11" s="54">
        <f t="shared" ref="AM11" si="8">IF(COUNT(AE11,AG11,AI11,AK11)&gt;2,MIN(AD11:AK11),"")</f>
        <v>69.87</v>
      </c>
      <c r="AN11" s="55"/>
      <c r="AO11" s="52">
        <v>1002.8</v>
      </c>
      <c r="AP11" s="52"/>
      <c r="AQ11" s="52">
        <v>1002.2</v>
      </c>
      <c r="AR11" s="52"/>
      <c r="AS11" s="52">
        <v>999.6</v>
      </c>
      <c r="AT11" s="52"/>
      <c r="AU11" s="56">
        <v>998.2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303</v>
      </c>
      <c r="BF11" s="181">
        <v>3</v>
      </c>
      <c r="BG11" s="112">
        <f t="shared" ref="BG11" si="9">IF(COUNT(F11,H11)&gt;=1,AVERAGE(E11:H11),"")</f>
        <v>29.9</v>
      </c>
      <c r="BH11" s="113">
        <f t="shared" ref="BH11" si="10">IF(COUNT(J11,L11)&gt;=1,AVERAGE(I11:L11),"")</f>
        <v>33.200000000000003</v>
      </c>
      <c r="BI11" s="462"/>
      <c r="BJ11" s="463" t="s">
        <v>306</v>
      </c>
      <c r="BK11" s="463"/>
      <c r="BL11" s="463" t="s">
        <v>287</v>
      </c>
      <c r="BM11" s="463"/>
      <c r="BN11" s="463" t="s">
        <v>293</v>
      </c>
      <c r="BO11" s="463"/>
      <c r="BP11" s="464" t="s">
        <v>321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26.6</v>
      </c>
      <c r="G12" s="84"/>
      <c r="H12" s="84">
        <v>27.1</v>
      </c>
      <c r="I12" s="84"/>
      <c r="J12" s="84">
        <v>36.1</v>
      </c>
      <c r="K12" s="84"/>
      <c r="L12" s="84">
        <v>30.1</v>
      </c>
      <c r="M12" s="100">
        <f t="shared" si="0"/>
        <v>29.975000000000001</v>
      </c>
      <c r="N12" s="84">
        <v>26.1</v>
      </c>
      <c r="O12" s="85">
        <v>37.4</v>
      </c>
      <c r="P12" s="57">
        <v>15</v>
      </c>
      <c r="Q12" s="57">
        <v>15</v>
      </c>
      <c r="R12" s="57">
        <v>15</v>
      </c>
      <c r="S12" s="57">
        <v>15</v>
      </c>
      <c r="T12" s="58">
        <v>15.4</v>
      </c>
      <c r="U12" s="57">
        <v>15.4</v>
      </c>
      <c r="V12" s="57"/>
      <c r="W12" s="57" t="s">
        <v>284</v>
      </c>
      <c r="X12" s="57"/>
      <c r="Y12" s="57" t="s">
        <v>284</v>
      </c>
      <c r="Z12" s="57"/>
      <c r="AA12" s="57" t="s">
        <v>352</v>
      </c>
      <c r="AB12" s="57"/>
      <c r="AC12" s="59" t="s">
        <v>284</v>
      </c>
      <c r="AD12" s="60"/>
      <c r="AE12" s="60">
        <v>94.82</v>
      </c>
      <c r="AF12" s="60"/>
      <c r="AG12" s="60">
        <v>93.17</v>
      </c>
      <c r="AH12" s="60"/>
      <c r="AI12" s="60">
        <v>59.62</v>
      </c>
      <c r="AJ12" s="60"/>
      <c r="AK12" s="60">
        <v>71.16</v>
      </c>
      <c r="AL12" s="101">
        <f t="shared" si="1"/>
        <v>79.692499999999995</v>
      </c>
      <c r="AM12" s="101">
        <f t="shared" si="2"/>
        <v>59.62</v>
      </c>
      <c r="AN12" s="61"/>
      <c r="AO12" s="60">
        <v>1004.2</v>
      </c>
      <c r="AP12" s="60"/>
      <c r="AQ12" s="60">
        <v>1003.7</v>
      </c>
      <c r="AR12" s="60"/>
      <c r="AS12" s="60">
        <v>1000.2</v>
      </c>
      <c r="AT12" s="60"/>
      <c r="AU12" s="62">
        <v>999.3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1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N01</v>
      </c>
      <c r="BE12" s="179" t="s">
        <v>364</v>
      </c>
      <c r="BF12" s="183">
        <v>1</v>
      </c>
      <c r="BG12" s="114">
        <f t="shared" ref="BG12:BG25" si="20">IF(COUNT(F12,H12)&gt;=1,AVERAGE(E12:H12),"")</f>
        <v>26.85</v>
      </c>
      <c r="BH12" s="115">
        <f t="shared" ref="BH12:BH25" si="21">IF(COUNT(J12,L12)&gt;=1,AVERAGE(I12:L12),"")</f>
        <v>33.1</v>
      </c>
      <c r="BI12" s="465"/>
      <c r="BJ12" s="466" t="s">
        <v>287</v>
      </c>
      <c r="BK12" s="466"/>
      <c r="BL12" s="466" t="s">
        <v>310</v>
      </c>
      <c r="BM12" s="466"/>
      <c r="BN12" s="466" t="s">
        <v>321</v>
      </c>
      <c r="BO12" s="466"/>
      <c r="BP12" s="467" t="s">
        <v>387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28.9</v>
      </c>
      <c r="F13" s="51">
        <v>27</v>
      </c>
      <c r="G13" s="51">
        <v>25.9</v>
      </c>
      <c r="H13" s="51">
        <v>25.4</v>
      </c>
      <c r="I13" s="51">
        <v>33</v>
      </c>
      <c r="J13" s="51">
        <v>37.9</v>
      </c>
      <c r="K13" s="51">
        <v>40</v>
      </c>
      <c r="L13" s="51">
        <v>32.9</v>
      </c>
      <c r="M13" s="88">
        <f t="shared" si="0"/>
        <v>31.375</v>
      </c>
      <c r="N13" s="51">
        <v>25.3</v>
      </c>
      <c r="O13" s="76">
        <v>40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336</v>
      </c>
      <c r="W13" s="41" t="s">
        <v>284</v>
      </c>
      <c r="X13" s="41" t="s">
        <v>284</v>
      </c>
      <c r="Y13" s="41" t="s">
        <v>284</v>
      </c>
      <c r="Z13" s="41" t="s">
        <v>305</v>
      </c>
      <c r="AA13" s="41" t="s">
        <v>295</v>
      </c>
      <c r="AB13" s="41" t="s">
        <v>323</v>
      </c>
      <c r="AC13" s="37" t="s">
        <v>284</v>
      </c>
      <c r="AD13" s="52">
        <v>76.72</v>
      </c>
      <c r="AE13" s="52">
        <v>83.68</v>
      </c>
      <c r="AF13" s="52">
        <v>94.23</v>
      </c>
      <c r="AG13" s="52">
        <v>95.34</v>
      </c>
      <c r="AH13" s="52">
        <v>68.78</v>
      </c>
      <c r="AI13" s="52">
        <v>50.95</v>
      </c>
      <c r="AJ13" s="52">
        <v>43.91</v>
      </c>
      <c r="AK13" s="52">
        <v>70.400000000000006</v>
      </c>
      <c r="AL13" s="54">
        <f t="shared" si="1"/>
        <v>73.001249999999999</v>
      </c>
      <c r="AM13" s="54">
        <f t="shared" si="2"/>
        <v>43.91</v>
      </c>
      <c r="AN13" s="55">
        <v>1004.3</v>
      </c>
      <c r="AO13" s="52">
        <v>1004</v>
      </c>
      <c r="AP13" s="52">
        <v>1002.4</v>
      </c>
      <c r="AQ13" s="52">
        <v>1003.6</v>
      </c>
      <c r="AR13" s="52">
        <v>1002.5</v>
      </c>
      <c r="AS13" s="52">
        <v>999.2</v>
      </c>
      <c r="AT13" s="52">
        <v>996.4</v>
      </c>
      <c r="AU13" s="56">
        <v>998</v>
      </c>
      <c r="AV13" s="51">
        <f t="shared" si="11"/>
        <v>2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SE02</v>
      </c>
      <c r="BE13" s="177" t="s">
        <v>303</v>
      </c>
      <c r="BF13" s="181">
        <v>2</v>
      </c>
      <c r="BG13" s="114">
        <f t="shared" si="20"/>
        <v>26.799999999999997</v>
      </c>
      <c r="BH13" s="115">
        <f t="shared" si="21"/>
        <v>35.950000000000003</v>
      </c>
      <c r="BI13" s="450" t="s">
        <v>309</v>
      </c>
      <c r="BJ13" s="451" t="s">
        <v>387</v>
      </c>
      <c r="BK13" s="451" t="s">
        <v>387</v>
      </c>
      <c r="BL13" s="451" t="s">
        <v>331</v>
      </c>
      <c r="BM13" s="451" t="s">
        <v>310</v>
      </c>
      <c r="BN13" s="451" t="s">
        <v>310</v>
      </c>
      <c r="BO13" s="451" t="s">
        <v>289</v>
      </c>
      <c r="BP13" s="452" t="s">
        <v>321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27.5</v>
      </c>
      <c r="G14" s="51"/>
      <c r="H14" s="51">
        <v>27.8</v>
      </c>
      <c r="I14" s="51"/>
      <c r="J14" s="51">
        <v>36.5</v>
      </c>
      <c r="K14" s="51"/>
      <c r="L14" s="51">
        <v>29.1</v>
      </c>
      <c r="M14" s="88">
        <f t="shared" si="0"/>
        <v>30.225000000000001</v>
      </c>
      <c r="N14" s="51">
        <v>27.1</v>
      </c>
      <c r="O14" s="76">
        <v>38.200000000000003</v>
      </c>
      <c r="P14" s="41" t="s">
        <v>301</v>
      </c>
      <c r="Q14" s="41" t="s">
        <v>301</v>
      </c>
      <c r="R14" s="41" t="s">
        <v>301</v>
      </c>
      <c r="S14" s="41">
        <v>4</v>
      </c>
      <c r="T14" s="38">
        <v>4</v>
      </c>
      <c r="U14" s="41">
        <v>4</v>
      </c>
      <c r="V14" s="41"/>
      <c r="W14" s="41" t="s">
        <v>284</v>
      </c>
      <c r="X14" s="41"/>
      <c r="Y14" s="41" t="s">
        <v>284</v>
      </c>
      <c r="Z14" s="41"/>
      <c r="AA14" s="41" t="s">
        <v>284</v>
      </c>
      <c r="AB14" s="41"/>
      <c r="AC14" s="37" t="s">
        <v>284</v>
      </c>
      <c r="AD14" s="52"/>
      <c r="AE14" s="52">
        <v>88.88</v>
      </c>
      <c r="AF14" s="52"/>
      <c r="AG14" s="52">
        <v>92.11</v>
      </c>
      <c r="AH14" s="52"/>
      <c r="AI14" s="52">
        <v>57.99</v>
      </c>
      <c r="AJ14" s="52"/>
      <c r="AK14" s="52">
        <v>86.93</v>
      </c>
      <c r="AL14" s="54">
        <f t="shared" si="1"/>
        <v>81.477500000000006</v>
      </c>
      <c r="AM14" s="54">
        <f t="shared" si="2"/>
        <v>57.99</v>
      </c>
      <c r="AN14" s="55"/>
      <c r="AO14" s="52">
        <v>1003.3</v>
      </c>
      <c r="AP14" s="52"/>
      <c r="AQ14" s="52">
        <v>1002.2</v>
      </c>
      <c r="AR14" s="52"/>
      <c r="AS14" s="52">
        <v>999.3</v>
      </c>
      <c r="AT14" s="52"/>
      <c r="AU14" s="56">
        <v>998.2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0</v>
      </c>
      <c r="BB14" s="51" t="str">
        <f t="shared" si="17"/>
        <v/>
      </c>
      <c r="BC14" s="51">
        <f t="shared" si="18"/>
        <v>0</v>
      </c>
      <c r="BD14" s="51" t="str">
        <f t="shared" si="19"/>
        <v>LG</v>
      </c>
      <c r="BE14" s="177"/>
      <c r="BF14" s="181">
        <v>0</v>
      </c>
      <c r="BG14" s="114">
        <f t="shared" si="20"/>
        <v>27.65</v>
      </c>
      <c r="BH14" s="115">
        <f t="shared" si="21"/>
        <v>32.799999999999997</v>
      </c>
      <c r="BI14" s="450"/>
      <c r="BJ14" s="451" t="s">
        <v>287</v>
      </c>
      <c r="BK14" s="451"/>
      <c r="BL14" s="451" t="s">
        <v>310</v>
      </c>
      <c r="BM14" s="451"/>
      <c r="BN14" s="451" t="s">
        <v>310</v>
      </c>
      <c r="BO14" s="451"/>
      <c r="BP14" s="452" t="s">
        <v>387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28.2</v>
      </c>
      <c r="G15" s="51"/>
      <c r="H15" s="51">
        <v>27</v>
      </c>
      <c r="I15" s="51"/>
      <c r="J15" s="51">
        <v>36.299999999999997</v>
      </c>
      <c r="K15" s="51"/>
      <c r="L15" s="51">
        <v>31.4</v>
      </c>
      <c r="M15" s="88">
        <f t="shared" si="0"/>
        <v>30.725000000000001</v>
      </c>
      <c r="N15" s="51">
        <v>26.8</v>
      </c>
      <c r="O15" s="76">
        <v>38.299999999999997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284</v>
      </c>
      <c r="AB15" s="41"/>
      <c r="AC15" s="37" t="s">
        <v>284</v>
      </c>
      <c r="AD15" s="52"/>
      <c r="AE15" s="52">
        <v>84.31</v>
      </c>
      <c r="AF15" s="52"/>
      <c r="AG15" s="52">
        <v>92.61</v>
      </c>
      <c r="AH15" s="52"/>
      <c r="AI15" s="52">
        <v>61.44</v>
      </c>
      <c r="AJ15" s="52"/>
      <c r="AK15" s="52">
        <v>67.67</v>
      </c>
      <c r="AL15" s="54">
        <f t="shared" si="1"/>
        <v>76.507500000000007</v>
      </c>
      <c r="AM15" s="54">
        <f t="shared" si="2"/>
        <v>61.44</v>
      </c>
      <c r="AN15" s="55"/>
      <c r="AO15" s="52">
        <v>1001.1</v>
      </c>
      <c r="AP15" s="52"/>
      <c r="AQ15" s="52">
        <v>1000.7</v>
      </c>
      <c r="AR15" s="52"/>
      <c r="AS15" s="52">
        <v>997.8</v>
      </c>
      <c r="AT15" s="52"/>
      <c r="AU15" s="56">
        <v>995.8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0</v>
      </c>
      <c r="BB15" s="51" t="str">
        <f t="shared" si="17"/>
        <v/>
      </c>
      <c r="BC15" s="51">
        <f t="shared" si="18"/>
        <v>0</v>
      </c>
      <c r="BD15" s="51" t="str">
        <f t="shared" si="19"/>
        <v>LG</v>
      </c>
      <c r="BE15" s="177"/>
      <c r="BF15" s="181">
        <v>0</v>
      </c>
      <c r="BG15" s="114">
        <f t="shared" si="20"/>
        <v>27.6</v>
      </c>
      <c r="BH15" s="115">
        <f t="shared" si="21"/>
        <v>33.849999999999994</v>
      </c>
      <c r="BI15" s="450"/>
      <c r="BJ15" s="451" t="s">
        <v>296</v>
      </c>
      <c r="BK15" s="451"/>
      <c r="BL15" s="451" t="s">
        <v>289</v>
      </c>
      <c r="BM15" s="451"/>
      <c r="BN15" s="451" t="s">
        <v>332</v>
      </c>
      <c r="BO15" s="451"/>
      <c r="BP15" s="452" t="s">
        <v>289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27.4</v>
      </c>
      <c r="G16" s="51"/>
      <c r="H16" s="51">
        <v>27</v>
      </c>
      <c r="I16" s="51"/>
      <c r="J16" s="51">
        <v>37.4</v>
      </c>
      <c r="K16" s="51"/>
      <c r="L16" s="51">
        <v>34.200000000000003</v>
      </c>
      <c r="M16" s="88">
        <f t="shared" si="0"/>
        <v>31.5</v>
      </c>
      <c r="N16" s="51">
        <v>26.8</v>
      </c>
      <c r="O16" s="76">
        <v>40.200000000000003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359</v>
      </c>
      <c r="Z16" s="41"/>
      <c r="AA16" s="41" t="s">
        <v>355</v>
      </c>
      <c r="AB16" s="41"/>
      <c r="AC16" s="37" t="s">
        <v>390</v>
      </c>
      <c r="AD16" s="52"/>
      <c r="AE16" s="52">
        <v>83.22</v>
      </c>
      <c r="AF16" s="52"/>
      <c r="AG16" s="52">
        <v>84.69</v>
      </c>
      <c r="AH16" s="52"/>
      <c r="AI16" s="52">
        <v>49.63</v>
      </c>
      <c r="AJ16" s="52"/>
      <c r="AK16" s="52">
        <v>59.9</v>
      </c>
      <c r="AL16" s="54">
        <f t="shared" si="1"/>
        <v>69.36</v>
      </c>
      <c r="AM16" s="54">
        <f t="shared" si="2"/>
        <v>49.63</v>
      </c>
      <c r="AN16" s="55"/>
      <c r="AO16" s="52">
        <v>1005.1</v>
      </c>
      <c r="AP16" s="52"/>
      <c r="AQ16" s="52">
        <v>1004.5</v>
      </c>
      <c r="AR16" s="52"/>
      <c r="AS16" s="52">
        <v>1001.5</v>
      </c>
      <c r="AT16" s="52"/>
      <c r="AU16" s="56">
        <v>998.8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1</v>
      </c>
      <c r="BD16" s="51" t="str">
        <f t="shared" si="19"/>
        <v>NNW02</v>
      </c>
      <c r="BE16" s="177" t="s">
        <v>360</v>
      </c>
      <c r="BF16" s="181">
        <v>2</v>
      </c>
      <c r="BG16" s="114">
        <f t="shared" si="20"/>
        <v>27.2</v>
      </c>
      <c r="BH16" s="115">
        <f t="shared" si="21"/>
        <v>35.799999999999997</v>
      </c>
      <c r="BI16" s="450"/>
      <c r="BJ16" s="451" t="s">
        <v>309</v>
      </c>
      <c r="BK16" s="451"/>
      <c r="BL16" s="451" t="s">
        <v>312</v>
      </c>
      <c r="BM16" s="451"/>
      <c r="BN16" s="451" t="s">
        <v>310</v>
      </c>
      <c r="BO16" s="451"/>
      <c r="BP16" s="452" t="s">
        <v>331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30.9</v>
      </c>
      <c r="F17" s="51">
        <v>30.3</v>
      </c>
      <c r="G17" s="51">
        <v>28.4</v>
      </c>
      <c r="H17" s="51">
        <v>29</v>
      </c>
      <c r="I17" s="51">
        <v>33.200000000000003</v>
      </c>
      <c r="J17" s="51">
        <v>36.4</v>
      </c>
      <c r="K17" s="51">
        <v>36.700000000000003</v>
      </c>
      <c r="L17" s="51">
        <v>32.9</v>
      </c>
      <c r="M17" s="88">
        <f t="shared" si="0"/>
        <v>32.225000000000001</v>
      </c>
      <c r="N17" s="51">
        <v>27.9</v>
      </c>
      <c r="O17" s="76">
        <v>37.799999999999997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292</v>
      </c>
      <c r="W17" s="41" t="s">
        <v>284</v>
      </c>
      <c r="X17" s="41" t="s">
        <v>391</v>
      </c>
      <c r="Y17" s="41" t="s">
        <v>390</v>
      </c>
      <c r="Z17" s="41" t="s">
        <v>295</v>
      </c>
      <c r="AA17" s="41" t="s">
        <v>284</v>
      </c>
      <c r="AB17" s="41" t="s">
        <v>302</v>
      </c>
      <c r="AC17" s="37" t="s">
        <v>304</v>
      </c>
      <c r="AD17" s="52">
        <v>81.680000000000007</v>
      </c>
      <c r="AE17" s="52">
        <v>88.57</v>
      </c>
      <c r="AF17" s="52">
        <v>88.42</v>
      </c>
      <c r="AG17" s="52">
        <v>88.99</v>
      </c>
      <c r="AH17" s="52">
        <v>71.709999999999994</v>
      </c>
      <c r="AI17" s="52">
        <v>55.29</v>
      </c>
      <c r="AJ17" s="52">
        <v>62.98</v>
      </c>
      <c r="AK17" s="52">
        <v>83.35</v>
      </c>
      <c r="AL17" s="54">
        <f t="shared" si="1"/>
        <v>77.623750000000001</v>
      </c>
      <c r="AM17" s="54">
        <f t="shared" si="2"/>
        <v>55.29</v>
      </c>
      <c r="AN17" s="55">
        <v>1003.4</v>
      </c>
      <c r="AO17" s="52">
        <v>1002.3</v>
      </c>
      <c r="AP17" s="52">
        <v>1000.9</v>
      </c>
      <c r="AQ17" s="52">
        <v>1002.1</v>
      </c>
      <c r="AR17" s="52">
        <v>1001.7</v>
      </c>
      <c r="AS17" s="52">
        <v>999.2</v>
      </c>
      <c r="AT17" s="52">
        <v>996.8</v>
      </c>
      <c r="AU17" s="56">
        <v>997.8</v>
      </c>
      <c r="AV17" s="51">
        <f t="shared" si="11"/>
        <v>2</v>
      </c>
      <c r="AW17" s="51">
        <f t="shared" si="12"/>
        <v>0</v>
      </c>
      <c r="AX17" s="51">
        <f t="shared" si="13"/>
        <v>1</v>
      </c>
      <c r="AY17" s="51">
        <f t="shared" si="14"/>
        <v>1</v>
      </c>
      <c r="AZ17" s="51">
        <f t="shared" si="15"/>
        <v>1</v>
      </c>
      <c r="BA17" s="51">
        <f t="shared" si="16"/>
        <v>0</v>
      </c>
      <c r="BB17" s="51">
        <f t="shared" si="17"/>
        <v>1</v>
      </c>
      <c r="BC17" s="51">
        <f t="shared" si="18"/>
        <v>1</v>
      </c>
      <c r="BD17" s="51" t="str">
        <f t="shared" si="19"/>
        <v>SSE02</v>
      </c>
      <c r="BE17" s="177" t="s">
        <v>294</v>
      </c>
      <c r="BF17" s="181">
        <v>2</v>
      </c>
      <c r="BG17" s="114">
        <f t="shared" si="20"/>
        <v>29.65</v>
      </c>
      <c r="BH17" s="115">
        <f t="shared" si="21"/>
        <v>34.799999999999997</v>
      </c>
      <c r="BI17" s="450" t="s">
        <v>325</v>
      </c>
      <c r="BJ17" s="451" t="s">
        <v>308</v>
      </c>
      <c r="BK17" s="451" t="s">
        <v>358</v>
      </c>
      <c r="BL17" s="451" t="s">
        <v>331</v>
      </c>
      <c r="BM17" s="451" t="s">
        <v>429</v>
      </c>
      <c r="BN17" s="451" t="s">
        <v>383</v>
      </c>
      <c r="BO17" s="451" t="s">
        <v>403</v>
      </c>
      <c r="BP17" s="452" t="s">
        <v>366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29.3</v>
      </c>
      <c r="G18" s="51"/>
      <c r="H18" s="51">
        <v>28.3</v>
      </c>
      <c r="I18" s="51"/>
      <c r="J18" s="51">
        <v>37.6</v>
      </c>
      <c r="K18" s="51"/>
      <c r="L18" s="51">
        <v>35</v>
      </c>
      <c r="M18" s="88">
        <f t="shared" si="0"/>
        <v>32.549999999999997</v>
      </c>
      <c r="N18" s="51">
        <v>27.9</v>
      </c>
      <c r="O18" s="76">
        <v>39.200000000000003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355</v>
      </c>
      <c r="AB18" s="41"/>
      <c r="AC18" s="37" t="s">
        <v>295</v>
      </c>
      <c r="AD18" s="52"/>
      <c r="AE18" s="52">
        <v>82.45</v>
      </c>
      <c r="AF18" s="52"/>
      <c r="AG18" s="52">
        <v>86.86</v>
      </c>
      <c r="AH18" s="52"/>
      <c r="AI18" s="52">
        <v>52.71</v>
      </c>
      <c r="AJ18" s="52"/>
      <c r="AK18" s="52">
        <v>67.959999999999994</v>
      </c>
      <c r="AL18" s="54">
        <f t="shared" si="1"/>
        <v>72.495000000000005</v>
      </c>
      <c r="AM18" s="54">
        <f t="shared" si="2"/>
        <v>52.71</v>
      </c>
      <c r="AN18" s="55"/>
      <c r="AO18" s="52">
        <v>1004.1</v>
      </c>
      <c r="AP18" s="52"/>
      <c r="AQ18" s="52">
        <v>1003.4</v>
      </c>
      <c r="AR18" s="52"/>
      <c r="AS18" s="52">
        <v>1000.7</v>
      </c>
      <c r="AT18" s="52"/>
      <c r="AU18" s="56">
        <v>998.3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NW01</v>
      </c>
      <c r="BE18" s="177" t="s">
        <v>342</v>
      </c>
      <c r="BF18" s="181">
        <v>1</v>
      </c>
      <c r="BG18" s="114">
        <f t="shared" si="20"/>
        <v>28.8</v>
      </c>
      <c r="BH18" s="115">
        <f t="shared" si="21"/>
        <v>36.299999999999997</v>
      </c>
      <c r="BI18" s="450"/>
      <c r="BJ18" s="451" t="s">
        <v>309</v>
      </c>
      <c r="BK18" s="451"/>
      <c r="BL18" s="451" t="s">
        <v>314</v>
      </c>
      <c r="BM18" s="451"/>
      <c r="BN18" s="451" t="s">
        <v>312</v>
      </c>
      <c r="BO18" s="451"/>
      <c r="BP18" s="452" t="s">
        <v>289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30.2</v>
      </c>
      <c r="F19" s="51">
        <v>29.4</v>
      </c>
      <c r="G19" s="51">
        <v>28.4</v>
      </c>
      <c r="H19" s="51">
        <v>28</v>
      </c>
      <c r="I19" s="51">
        <v>31.9</v>
      </c>
      <c r="J19" s="51">
        <v>35.700000000000003</v>
      </c>
      <c r="K19" s="51">
        <v>34</v>
      </c>
      <c r="L19" s="51">
        <v>31.9</v>
      </c>
      <c r="M19" s="88">
        <f t="shared" si="0"/>
        <v>31.187500000000004</v>
      </c>
      <c r="N19" s="51">
        <v>27.9</v>
      </c>
      <c r="O19" s="76">
        <v>36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442</v>
      </c>
      <c r="W19" s="41" t="s">
        <v>327</v>
      </c>
      <c r="X19" s="41" t="s">
        <v>391</v>
      </c>
      <c r="Y19" s="41" t="s">
        <v>290</v>
      </c>
      <c r="Z19" s="41" t="s">
        <v>305</v>
      </c>
      <c r="AA19" s="41" t="s">
        <v>391</v>
      </c>
      <c r="AB19" s="41" t="s">
        <v>376</v>
      </c>
      <c r="AC19" s="37" t="s">
        <v>376</v>
      </c>
      <c r="AD19" s="52">
        <v>83.05</v>
      </c>
      <c r="AE19" s="52">
        <v>84.94</v>
      </c>
      <c r="AF19" s="52">
        <v>89.47</v>
      </c>
      <c r="AG19" s="52">
        <v>85.3</v>
      </c>
      <c r="AH19" s="52">
        <v>74.930000000000007</v>
      </c>
      <c r="AI19" s="52">
        <v>63.13</v>
      </c>
      <c r="AJ19" s="52">
        <v>76.58</v>
      </c>
      <c r="AK19" s="52">
        <v>82.76</v>
      </c>
      <c r="AL19" s="54">
        <f t="shared" si="1"/>
        <v>80.02000000000001</v>
      </c>
      <c r="AM19" s="54">
        <f t="shared" si="2"/>
        <v>63.13</v>
      </c>
      <c r="AN19" s="55">
        <v>1004.5</v>
      </c>
      <c r="AO19" s="52">
        <v>1004.8</v>
      </c>
      <c r="AP19" s="52">
        <v>1003</v>
      </c>
      <c r="AQ19" s="52">
        <v>1003.2</v>
      </c>
      <c r="AR19" s="52">
        <v>1003.8</v>
      </c>
      <c r="AS19" s="52">
        <v>1002.5</v>
      </c>
      <c r="AT19" s="52">
        <v>1000</v>
      </c>
      <c r="AU19" s="56">
        <v>999</v>
      </c>
      <c r="AV19" s="51">
        <f t="shared" si="11"/>
        <v>7</v>
      </c>
      <c r="AW19" s="51">
        <f t="shared" si="12"/>
        <v>2</v>
      </c>
      <c r="AX19" s="51">
        <f t="shared" si="13"/>
        <v>1</v>
      </c>
      <c r="AY19" s="51">
        <f t="shared" si="14"/>
        <v>2</v>
      </c>
      <c r="AZ19" s="51">
        <f t="shared" si="15"/>
        <v>1</v>
      </c>
      <c r="BA19" s="51">
        <f t="shared" si="16"/>
        <v>1</v>
      </c>
      <c r="BB19" s="51">
        <f t="shared" si="17"/>
        <v>1</v>
      </c>
      <c r="BC19" s="51">
        <f t="shared" si="18"/>
        <v>1</v>
      </c>
      <c r="BD19" s="51" t="str">
        <f t="shared" si="19"/>
        <v>SE07</v>
      </c>
      <c r="BE19" s="177" t="s">
        <v>303</v>
      </c>
      <c r="BF19" s="181">
        <v>7</v>
      </c>
      <c r="BG19" s="114">
        <f t="shared" si="20"/>
        <v>29</v>
      </c>
      <c r="BH19" s="115">
        <f t="shared" si="21"/>
        <v>33.375</v>
      </c>
      <c r="BI19" s="450" t="s">
        <v>366</v>
      </c>
      <c r="BJ19" s="451" t="s">
        <v>293</v>
      </c>
      <c r="BK19" s="451" t="s">
        <v>321</v>
      </c>
      <c r="BL19" s="451" t="s">
        <v>314</v>
      </c>
      <c r="BM19" s="451" t="s">
        <v>293</v>
      </c>
      <c r="BN19" s="451" t="s">
        <v>321</v>
      </c>
      <c r="BO19" s="451" t="s">
        <v>321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30.2</v>
      </c>
      <c r="F20" s="81">
        <v>29.8</v>
      </c>
      <c r="G20" s="81">
        <v>29.2</v>
      </c>
      <c r="H20" s="81">
        <v>29.4</v>
      </c>
      <c r="I20" s="81">
        <v>34</v>
      </c>
      <c r="J20" s="81">
        <v>37</v>
      </c>
      <c r="K20" s="81">
        <v>38.200000000000003</v>
      </c>
      <c r="L20" s="81">
        <v>34.4</v>
      </c>
      <c r="M20" s="98">
        <f t="shared" si="0"/>
        <v>32.774999999999999</v>
      </c>
      <c r="N20" s="81">
        <v>29.2</v>
      </c>
      <c r="O20" s="82">
        <v>38.200000000000003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355</v>
      </c>
      <c r="W20" s="63" t="s">
        <v>284</v>
      </c>
      <c r="X20" s="63" t="s">
        <v>319</v>
      </c>
      <c r="Y20" s="63" t="s">
        <v>295</v>
      </c>
      <c r="Z20" s="63" t="s">
        <v>313</v>
      </c>
      <c r="AA20" s="63" t="s">
        <v>298</v>
      </c>
      <c r="AB20" s="63" t="s">
        <v>319</v>
      </c>
      <c r="AC20" s="65" t="s">
        <v>302</v>
      </c>
      <c r="AD20" s="66">
        <v>79.69</v>
      </c>
      <c r="AE20" s="66">
        <v>84.98</v>
      </c>
      <c r="AF20" s="66">
        <v>84.92</v>
      </c>
      <c r="AG20" s="66">
        <v>80.540000000000006</v>
      </c>
      <c r="AH20" s="66">
        <v>61.66</v>
      </c>
      <c r="AI20" s="66">
        <v>49.82</v>
      </c>
      <c r="AJ20" s="66">
        <v>49.24</v>
      </c>
      <c r="AK20" s="66">
        <v>72.760000000000005</v>
      </c>
      <c r="AL20" s="99">
        <f t="shared" si="1"/>
        <v>70.451250000000016</v>
      </c>
      <c r="AM20" s="99">
        <f t="shared" si="2"/>
        <v>49.24</v>
      </c>
      <c r="AN20" s="67">
        <v>1003.1</v>
      </c>
      <c r="AO20" s="66">
        <v>1001.8</v>
      </c>
      <c r="AP20" s="66">
        <v>1001.1</v>
      </c>
      <c r="AQ20" s="66">
        <v>1002.2</v>
      </c>
      <c r="AR20" s="66">
        <v>1001.7</v>
      </c>
      <c r="AS20" s="66">
        <v>999.6</v>
      </c>
      <c r="AT20" s="66">
        <v>996.7</v>
      </c>
      <c r="AU20" s="68">
        <v>997.9</v>
      </c>
      <c r="AV20" s="81">
        <f t="shared" si="11"/>
        <v>1</v>
      </c>
      <c r="AW20" s="81">
        <f t="shared" si="12"/>
        <v>0</v>
      </c>
      <c r="AX20" s="81">
        <f t="shared" si="13"/>
        <v>1</v>
      </c>
      <c r="AY20" s="81">
        <f t="shared" si="14"/>
        <v>1</v>
      </c>
      <c r="AZ20" s="81">
        <f t="shared" si="15"/>
        <v>2</v>
      </c>
      <c r="BA20" s="81">
        <f t="shared" si="16"/>
        <v>2</v>
      </c>
      <c r="BB20" s="81">
        <f t="shared" si="17"/>
        <v>1</v>
      </c>
      <c r="BC20" s="81">
        <f t="shared" si="18"/>
        <v>1</v>
      </c>
      <c r="BD20" s="81" t="str">
        <f t="shared" si="19"/>
        <v>SW02</v>
      </c>
      <c r="BE20" s="178" t="s">
        <v>297</v>
      </c>
      <c r="BF20" s="182">
        <v>2</v>
      </c>
      <c r="BG20" s="114">
        <f t="shared" si="20"/>
        <v>29.65</v>
      </c>
      <c r="BH20" s="115">
        <f t="shared" si="21"/>
        <v>35.9</v>
      </c>
      <c r="BI20" s="462" t="s">
        <v>285</v>
      </c>
      <c r="BJ20" s="463" t="s">
        <v>285</v>
      </c>
      <c r="BK20" s="463" t="s">
        <v>306</v>
      </c>
      <c r="BL20" s="463" t="s">
        <v>293</v>
      </c>
      <c r="BM20" s="463" t="s">
        <v>296</v>
      </c>
      <c r="BN20" s="463" t="s">
        <v>296</v>
      </c>
      <c r="BO20" s="463" t="s">
        <v>296</v>
      </c>
      <c r="BP20" s="464" t="s">
        <v>340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30.5</v>
      </c>
      <c r="F21" s="84">
        <v>28.8</v>
      </c>
      <c r="G21" s="84">
        <v>28.2</v>
      </c>
      <c r="H21" s="84">
        <v>30.1</v>
      </c>
      <c r="I21" s="84">
        <v>35</v>
      </c>
      <c r="J21" s="84">
        <v>37.1</v>
      </c>
      <c r="K21" s="84">
        <v>38.200000000000003</v>
      </c>
      <c r="L21" s="84">
        <v>35.1</v>
      </c>
      <c r="M21" s="100">
        <f t="shared" si="0"/>
        <v>32.875</v>
      </c>
      <c r="N21" s="84">
        <v>28</v>
      </c>
      <c r="O21" s="85">
        <v>38.700000000000003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284</v>
      </c>
      <c r="Y21" s="57" t="s">
        <v>319</v>
      </c>
      <c r="Z21" s="57" t="s">
        <v>298</v>
      </c>
      <c r="AA21" s="57" t="s">
        <v>313</v>
      </c>
      <c r="AB21" s="57" t="s">
        <v>313</v>
      </c>
      <c r="AC21" s="59" t="s">
        <v>315</v>
      </c>
      <c r="AD21" s="60">
        <v>81.63</v>
      </c>
      <c r="AE21" s="60">
        <v>91.09</v>
      </c>
      <c r="AF21" s="60">
        <v>93.22</v>
      </c>
      <c r="AG21" s="60">
        <v>72.88</v>
      </c>
      <c r="AH21" s="60">
        <v>54.3</v>
      </c>
      <c r="AI21" s="60">
        <v>44.74</v>
      </c>
      <c r="AJ21" s="60">
        <v>44.76</v>
      </c>
      <c r="AK21" s="60">
        <v>56.31</v>
      </c>
      <c r="AL21" s="101">
        <f t="shared" si="1"/>
        <v>67.366250000000008</v>
      </c>
      <c r="AM21" s="101">
        <f t="shared" si="2"/>
        <v>44.74</v>
      </c>
      <c r="AN21" s="61">
        <v>1003.6</v>
      </c>
      <c r="AO21" s="60">
        <v>1002.5</v>
      </c>
      <c r="AP21" s="60">
        <v>1001.6</v>
      </c>
      <c r="AQ21" s="60">
        <v>1002.6</v>
      </c>
      <c r="AR21" s="60">
        <v>1001.7</v>
      </c>
      <c r="AS21" s="60">
        <v>999.8</v>
      </c>
      <c r="AT21" s="60">
        <v>997.4</v>
      </c>
      <c r="AU21" s="62">
        <v>997.7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2</v>
      </c>
      <c r="BA21" s="84">
        <f t="shared" si="16"/>
        <v>2</v>
      </c>
      <c r="BB21" s="84">
        <f t="shared" si="17"/>
        <v>2</v>
      </c>
      <c r="BC21" s="84">
        <f t="shared" si="18"/>
        <v>3</v>
      </c>
      <c r="BD21" s="84" t="str">
        <f t="shared" si="19"/>
        <v>SSW03</v>
      </c>
      <c r="BE21" s="179" t="s">
        <v>299</v>
      </c>
      <c r="BF21" s="183">
        <v>3</v>
      </c>
      <c r="BG21" s="110">
        <f t="shared" si="20"/>
        <v>29.4</v>
      </c>
      <c r="BH21" s="111">
        <f t="shared" si="21"/>
        <v>36.35</v>
      </c>
      <c r="BI21" s="450" t="s">
        <v>314</v>
      </c>
      <c r="BJ21" s="451" t="s">
        <v>309</v>
      </c>
      <c r="BK21" s="451" t="s">
        <v>387</v>
      </c>
      <c r="BL21" s="451" t="s">
        <v>309</v>
      </c>
      <c r="BM21" s="451" t="s">
        <v>321</v>
      </c>
      <c r="BN21" s="451" t="s">
        <v>309</v>
      </c>
      <c r="BO21" s="451" t="s">
        <v>321</v>
      </c>
      <c r="BP21" s="452" t="s">
        <v>296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30</v>
      </c>
      <c r="F22" s="51">
        <v>29.1</v>
      </c>
      <c r="G22" s="51">
        <v>28.6</v>
      </c>
      <c r="H22" s="51">
        <v>29.5</v>
      </c>
      <c r="I22" s="51">
        <v>33.5</v>
      </c>
      <c r="J22" s="51">
        <v>35.9</v>
      </c>
      <c r="K22" s="51">
        <v>36.9</v>
      </c>
      <c r="L22" s="51">
        <v>34.4</v>
      </c>
      <c r="M22" s="88">
        <f t="shared" si="0"/>
        <v>32.237499999999997</v>
      </c>
      <c r="N22" s="51">
        <v>28.2</v>
      </c>
      <c r="O22" s="76">
        <v>37.5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311</v>
      </c>
      <c r="W22" s="41" t="s">
        <v>313</v>
      </c>
      <c r="X22" s="41" t="s">
        <v>295</v>
      </c>
      <c r="Y22" s="41" t="s">
        <v>295</v>
      </c>
      <c r="Z22" s="41" t="s">
        <v>398</v>
      </c>
      <c r="AA22" s="41" t="s">
        <v>319</v>
      </c>
      <c r="AB22" s="41" t="s">
        <v>336</v>
      </c>
      <c r="AC22" s="37" t="s">
        <v>336</v>
      </c>
      <c r="AD22" s="52">
        <v>76.88</v>
      </c>
      <c r="AE22" s="52">
        <v>79.540000000000006</v>
      </c>
      <c r="AF22" s="52">
        <v>83.36</v>
      </c>
      <c r="AG22" s="52">
        <v>83.46</v>
      </c>
      <c r="AH22" s="52">
        <v>63.04</v>
      </c>
      <c r="AI22" s="52">
        <v>54.2</v>
      </c>
      <c r="AJ22" s="52">
        <v>50.09</v>
      </c>
      <c r="AK22" s="52">
        <v>60.66</v>
      </c>
      <c r="AL22" s="54">
        <f t="shared" si="1"/>
        <v>68.903750000000002</v>
      </c>
      <c r="AM22" s="54">
        <f t="shared" si="2"/>
        <v>50.09</v>
      </c>
      <c r="AN22" s="55">
        <v>1002</v>
      </c>
      <c r="AO22" s="52">
        <v>1002.2</v>
      </c>
      <c r="AP22" s="52">
        <v>1001.3</v>
      </c>
      <c r="AQ22" s="52">
        <v>1001.2</v>
      </c>
      <c r="AR22" s="52">
        <v>1001.8</v>
      </c>
      <c r="AS22" s="52">
        <v>999.9</v>
      </c>
      <c r="AT22" s="52">
        <v>997.8</v>
      </c>
      <c r="AU22" s="56">
        <v>997.4</v>
      </c>
      <c r="AV22" s="51">
        <f t="shared" si="11"/>
        <v>1</v>
      </c>
      <c r="AW22" s="51">
        <f t="shared" si="12"/>
        <v>2</v>
      </c>
      <c r="AX22" s="51">
        <f t="shared" si="13"/>
        <v>1</v>
      </c>
      <c r="AY22" s="51">
        <f t="shared" si="14"/>
        <v>1</v>
      </c>
      <c r="AZ22" s="51">
        <f t="shared" si="15"/>
        <v>2</v>
      </c>
      <c r="BA22" s="51">
        <f t="shared" si="16"/>
        <v>1</v>
      </c>
      <c r="BB22" s="51">
        <f t="shared" si="17"/>
        <v>2</v>
      </c>
      <c r="BC22" s="51">
        <f t="shared" si="18"/>
        <v>2</v>
      </c>
      <c r="BD22" s="51" t="str">
        <f t="shared" si="19"/>
        <v>SW02</v>
      </c>
      <c r="BE22" s="177" t="s">
        <v>297</v>
      </c>
      <c r="BF22" s="181">
        <v>2</v>
      </c>
      <c r="BG22" s="114">
        <f t="shared" si="20"/>
        <v>29.3</v>
      </c>
      <c r="BH22" s="115">
        <f t="shared" si="21"/>
        <v>35.175000000000004</v>
      </c>
      <c r="BI22" s="450" t="s">
        <v>339</v>
      </c>
      <c r="BJ22" s="451" t="s">
        <v>339</v>
      </c>
      <c r="BK22" s="451" t="s">
        <v>358</v>
      </c>
      <c r="BL22" s="451" t="s">
        <v>331</v>
      </c>
      <c r="BM22" s="451" t="s">
        <v>310</v>
      </c>
      <c r="BN22" s="451" t="s">
        <v>332</v>
      </c>
      <c r="BO22" s="451" t="s">
        <v>293</v>
      </c>
      <c r="BP22" s="452" t="s">
        <v>310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28</v>
      </c>
      <c r="G23" s="51"/>
      <c r="H23" s="51">
        <v>27.6</v>
      </c>
      <c r="I23" s="51"/>
      <c r="J23" s="51">
        <v>37.799999999999997</v>
      </c>
      <c r="K23" s="51"/>
      <c r="L23" s="51">
        <v>34.4</v>
      </c>
      <c r="M23" s="88">
        <f t="shared" si="0"/>
        <v>31.950000000000003</v>
      </c>
      <c r="N23" s="51">
        <v>26.9</v>
      </c>
      <c r="O23" s="76">
        <v>38.700000000000003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380</v>
      </c>
      <c r="AB23" s="41"/>
      <c r="AC23" s="37" t="s">
        <v>284</v>
      </c>
      <c r="AD23" s="52"/>
      <c r="AE23" s="52">
        <v>86.83</v>
      </c>
      <c r="AF23" s="52"/>
      <c r="AG23" s="52">
        <v>92.1</v>
      </c>
      <c r="AH23" s="52"/>
      <c r="AI23" s="52">
        <v>47.13</v>
      </c>
      <c r="AJ23" s="52"/>
      <c r="AK23" s="52">
        <v>53.83</v>
      </c>
      <c r="AL23" s="54">
        <f t="shared" si="1"/>
        <v>69.972499999999997</v>
      </c>
      <c r="AM23" s="54">
        <f t="shared" si="2"/>
        <v>47.13</v>
      </c>
      <c r="AN23" s="55"/>
      <c r="AO23" s="52">
        <v>1002.5</v>
      </c>
      <c r="AP23" s="52"/>
      <c r="AQ23" s="52">
        <v>1002.6</v>
      </c>
      <c r="AR23" s="52"/>
      <c r="AS23" s="52">
        <v>999.8</v>
      </c>
      <c r="AT23" s="52"/>
      <c r="AU23" s="56">
        <v>998.2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0</v>
      </c>
      <c r="BD23" s="51" t="str">
        <f t="shared" si="19"/>
        <v>N02</v>
      </c>
      <c r="BE23" s="177" t="s">
        <v>364</v>
      </c>
      <c r="BF23" s="181">
        <v>2</v>
      </c>
      <c r="BG23" s="114">
        <f t="shared" si="20"/>
        <v>27.8</v>
      </c>
      <c r="BH23" s="115">
        <f t="shared" si="21"/>
        <v>36.099999999999994</v>
      </c>
      <c r="BI23" s="450"/>
      <c r="BJ23" s="451" t="s">
        <v>314</v>
      </c>
      <c r="BK23" s="451"/>
      <c r="BL23" s="451" t="s">
        <v>309</v>
      </c>
      <c r="BM23" s="451"/>
      <c r="BN23" s="451" t="s">
        <v>321</v>
      </c>
      <c r="BO23" s="451"/>
      <c r="BP23" s="452" t="s">
        <v>289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30.2</v>
      </c>
      <c r="G24" s="51"/>
      <c r="H24" s="51">
        <v>30.6</v>
      </c>
      <c r="I24" s="51"/>
      <c r="J24" s="51">
        <v>35.299999999999997</v>
      </c>
      <c r="K24" s="51"/>
      <c r="L24" s="51">
        <v>33.9</v>
      </c>
      <c r="M24" s="88">
        <f t="shared" si="0"/>
        <v>32.5</v>
      </c>
      <c r="N24" s="51">
        <v>29.6</v>
      </c>
      <c r="O24" s="76">
        <v>35.299999999999997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347</v>
      </c>
      <c r="X24" s="41"/>
      <c r="Y24" s="41" t="s">
        <v>355</v>
      </c>
      <c r="Z24" s="41"/>
      <c r="AA24" s="41" t="s">
        <v>346</v>
      </c>
      <c r="AB24" s="41"/>
      <c r="AC24" s="37" t="s">
        <v>370</v>
      </c>
      <c r="AD24" s="52"/>
      <c r="AE24" s="52">
        <v>78.290000000000006</v>
      </c>
      <c r="AF24" s="52"/>
      <c r="AG24" s="52">
        <v>83.58</v>
      </c>
      <c r="AH24" s="52"/>
      <c r="AI24" s="52">
        <v>70.02</v>
      </c>
      <c r="AJ24" s="52"/>
      <c r="AK24" s="52">
        <v>71</v>
      </c>
      <c r="AL24" s="54">
        <f>IF(COUNT(AE24,AG24,AI24,AK24)&gt;2,AVERAGE(AD24:AK24),"")</f>
        <v>75.722499999999997</v>
      </c>
      <c r="AM24" s="54">
        <f>IF(COUNT(AE24,AG24,AI24,AK24)&gt;2,MIN(AD24:AK24),"")</f>
        <v>70.02</v>
      </c>
      <c r="AN24" s="55"/>
      <c r="AO24" s="52">
        <v>1003</v>
      </c>
      <c r="AP24" s="52"/>
      <c r="AQ24" s="52">
        <v>1003</v>
      </c>
      <c r="AR24" s="52"/>
      <c r="AS24" s="52">
        <v>1000.9</v>
      </c>
      <c r="AT24" s="52"/>
      <c r="AU24" s="56">
        <v>999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297</v>
      </c>
      <c r="BF24" s="181">
        <v>6</v>
      </c>
      <c r="BG24" s="114">
        <f t="shared" si="20"/>
        <v>30.4</v>
      </c>
      <c r="BH24" s="115">
        <f t="shared" si="21"/>
        <v>34.599999999999994</v>
      </c>
      <c r="BI24" s="450"/>
      <c r="BJ24" s="451" t="s">
        <v>285</v>
      </c>
      <c r="BK24" s="451"/>
      <c r="BL24" s="451" t="s">
        <v>289</v>
      </c>
      <c r="BM24" s="451"/>
      <c r="BN24" s="451" t="s">
        <v>296</v>
      </c>
      <c r="BO24" s="451"/>
      <c r="BP24" s="452" t="s">
        <v>296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30.2</v>
      </c>
      <c r="F25" s="78">
        <v>30.1</v>
      </c>
      <c r="G25" s="78">
        <v>28.9</v>
      </c>
      <c r="H25" s="78">
        <v>30</v>
      </c>
      <c r="I25" s="78">
        <v>34.1</v>
      </c>
      <c r="J25" s="78">
        <v>36.200000000000003</v>
      </c>
      <c r="K25" s="78">
        <v>37.9</v>
      </c>
      <c r="L25" s="78">
        <v>33.799999999999997</v>
      </c>
      <c r="M25" s="89">
        <f t="shared" si="0"/>
        <v>32.65</v>
      </c>
      <c r="N25" s="78">
        <v>28.7</v>
      </c>
      <c r="O25" s="79">
        <v>38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319</v>
      </c>
      <c r="W25" s="69" t="s">
        <v>338</v>
      </c>
      <c r="X25" s="69" t="s">
        <v>326</v>
      </c>
      <c r="Y25" s="69" t="s">
        <v>327</v>
      </c>
      <c r="Z25" s="69" t="s">
        <v>313</v>
      </c>
      <c r="AA25" s="69" t="s">
        <v>338</v>
      </c>
      <c r="AB25" s="69" t="s">
        <v>337</v>
      </c>
      <c r="AC25" s="71" t="s">
        <v>298</v>
      </c>
      <c r="AD25" s="72">
        <v>68.66</v>
      </c>
      <c r="AE25" s="72">
        <v>74.2</v>
      </c>
      <c r="AF25" s="72">
        <v>83.39</v>
      </c>
      <c r="AG25" s="72">
        <v>74.63</v>
      </c>
      <c r="AH25" s="72">
        <v>60.96</v>
      </c>
      <c r="AI25" s="72">
        <v>53.95</v>
      </c>
      <c r="AJ25" s="72">
        <v>47.16</v>
      </c>
      <c r="AK25" s="72">
        <v>73.08</v>
      </c>
      <c r="AL25" s="87">
        <f t="shared" si="1"/>
        <v>67.003749999999997</v>
      </c>
      <c r="AM25" s="87">
        <f t="shared" si="2"/>
        <v>47.16</v>
      </c>
      <c r="AN25" s="73">
        <v>1002.9</v>
      </c>
      <c r="AO25" s="72">
        <v>1001.9</v>
      </c>
      <c r="AP25" s="72">
        <v>1000.6</v>
      </c>
      <c r="AQ25" s="72">
        <v>1001.7</v>
      </c>
      <c r="AR25" s="72">
        <v>1001.3</v>
      </c>
      <c r="AS25" s="72">
        <v>999.5</v>
      </c>
      <c r="AT25" s="72">
        <v>996.9</v>
      </c>
      <c r="AU25" s="74">
        <v>997.7</v>
      </c>
      <c r="AV25" s="78">
        <f t="shared" ref="AV25:BC25" si="22">IF(RIGHT(V25,2)="","",IF(RIGHT(V25,2)="LG",0,INT(RIGHT(V25,2))))</f>
        <v>1</v>
      </c>
      <c r="AW25" s="78">
        <f t="shared" si="22"/>
        <v>3</v>
      </c>
      <c r="AX25" s="78">
        <f t="shared" si="22"/>
        <v>2</v>
      </c>
      <c r="AY25" s="78">
        <f t="shared" si="22"/>
        <v>2</v>
      </c>
      <c r="AZ25" s="78">
        <f t="shared" si="22"/>
        <v>2</v>
      </c>
      <c r="BA25" s="78">
        <f t="shared" si="22"/>
        <v>3</v>
      </c>
      <c r="BB25" s="78">
        <f t="shared" si="22"/>
        <v>3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SW03</v>
      </c>
      <c r="BE25" s="180" t="s">
        <v>297</v>
      </c>
      <c r="BF25" s="184">
        <v>3</v>
      </c>
      <c r="BG25" s="203">
        <f t="shared" si="20"/>
        <v>29.799999999999997</v>
      </c>
      <c r="BH25" s="204">
        <f t="shared" si="21"/>
        <v>35.5</v>
      </c>
      <c r="BI25" s="453" t="s">
        <v>312</v>
      </c>
      <c r="BJ25" s="454" t="s">
        <v>339</v>
      </c>
      <c r="BK25" s="454" t="s">
        <v>285</v>
      </c>
      <c r="BL25" s="454" t="s">
        <v>296</v>
      </c>
      <c r="BM25" s="454" t="s">
        <v>332</v>
      </c>
      <c r="BN25" s="454" t="s">
        <v>293</v>
      </c>
      <c r="BO25" s="454" t="s">
        <v>296</v>
      </c>
      <c r="BP25" s="455" t="s">
        <v>310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L78"/>
  <sheetViews>
    <sheetView workbookViewId="0">
      <pane xSplit="4" ySplit="2" topLeftCell="K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L10" sqref="AL10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4" width="5.83203125" style="23" customWidth="1"/>
    <col min="45" max="16384" width="9.33203125" style="23"/>
  </cols>
  <sheetData>
    <row r="1" spans="1:38" s="27" customFormat="1" ht="33.75" customHeight="1" thickBot="1">
      <c r="A1" s="506" t="s">
        <v>264</v>
      </c>
      <c r="B1" s="506"/>
      <c r="C1" s="506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  <c r="AC1" s="512"/>
      <c r="AD1" s="512"/>
      <c r="AE1" s="512"/>
      <c r="AF1" s="512"/>
      <c r="AG1" s="512"/>
      <c r="AH1" s="512"/>
      <c r="AI1" s="512"/>
      <c r="AJ1" s="512"/>
      <c r="AK1" s="512"/>
      <c r="AL1" s="16"/>
    </row>
    <row r="2" spans="1:38" s="47" customFormat="1" ht="13.5" thickTop="1">
      <c r="A2" s="116" t="s">
        <v>92</v>
      </c>
      <c r="B2" s="117" t="s">
        <v>181</v>
      </c>
      <c r="C2" s="118" t="s">
        <v>121</v>
      </c>
      <c r="D2" s="118" t="s">
        <v>0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2" t="s">
        <v>188</v>
      </c>
      <c r="P2" s="120">
        <v>11</v>
      </c>
      <c r="Q2" s="120">
        <v>12</v>
      </c>
      <c r="R2" s="120">
        <v>13</v>
      </c>
      <c r="S2" s="120">
        <v>14</v>
      </c>
      <c r="T2" s="120">
        <v>15</v>
      </c>
      <c r="U2" s="120">
        <v>16</v>
      </c>
      <c r="V2" s="120">
        <v>17</v>
      </c>
      <c r="W2" s="120">
        <v>18</v>
      </c>
      <c r="X2" s="120">
        <v>19</v>
      </c>
      <c r="Y2" s="120">
        <v>20</v>
      </c>
      <c r="Z2" s="122" t="s">
        <v>187</v>
      </c>
      <c r="AA2" s="120">
        <v>21</v>
      </c>
      <c r="AB2" s="120">
        <v>22</v>
      </c>
      <c r="AC2" s="120">
        <v>23</v>
      </c>
      <c r="AD2" s="120">
        <v>24</v>
      </c>
      <c r="AE2" s="120">
        <v>25</v>
      </c>
      <c r="AF2" s="120">
        <v>26</v>
      </c>
      <c r="AG2" s="120">
        <v>27</v>
      </c>
      <c r="AH2" s="120">
        <v>28</v>
      </c>
      <c r="AI2" s="120">
        <v>29</v>
      </c>
      <c r="AJ2" s="120">
        <v>30</v>
      </c>
      <c r="AK2" s="120">
        <v>31</v>
      </c>
      <c r="AL2" s="122" t="s">
        <v>186</v>
      </c>
    </row>
    <row r="3" spans="1:38">
      <c r="A3" s="39">
        <v>1</v>
      </c>
      <c r="B3" s="487" t="s">
        <v>125</v>
      </c>
      <c r="C3" s="148" t="s">
        <v>126</v>
      </c>
      <c r="D3" s="149" t="s">
        <v>116</v>
      </c>
      <c r="E3" s="174">
        <f>IF(ngay1!AM4&lt;&gt;"",ngay1!AM4,"")</f>
        <v>53.02</v>
      </c>
      <c r="F3" s="174">
        <f>IF(ngay2!AM4&lt;&gt;"",ngay2!AM4,"")</f>
        <v>56.49</v>
      </c>
      <c r="G3" s="174">
        <f>IF(ngay3!AM4&lt;&gt;"",ngay3!AM4,"")</f>
        <v>56.28</v>
      </c>
      <c r="H3" s="174">
        <f>IF(ngay4!AM4&lt;&gt;"",ngay4!AM4,"")</f>
        <v>52</v>
      </c>
      <c r="I3" s="174">
        <f>IF(ngay5!AM4&lt;&gt;"",ngay5!AM4,"")</f>
        <v>51.41</v>
      </c>
      <c r="J3" s="174">
        <f>IF(ngay6!AM4&lt;&gt;"",ngay6!AM4,"")</f>
        <v>52.07</v>
      </c>
      <c r="K3" s="174">
        <f>IF(ngay7!AM4&lt;&gt;"",ngay7!AM4,"")</f>
        <v>53.65</v>
      </c>
      <c r="L3" s="174">
        <f>IF(ngay8!AM4&lt;&gt;"",ngay8!AM4,"")</f>
        <v>56</v>
      </c>
      <c r="M3" s="174">
        <f>IF(ngay9!AM4&lt;&gt;"",ngay9!AM4,"")</f>
        <v>56.02</v>
      </c>
      <c r="N3" s="174">
        <f>IF(ngay10!AM4&lt;&gt;"",ngay10!AM4,"")</f>
        <v>51.18</v>
      </c>
      <c r="O3" s="126">
        <f t="shared" ref="O3:O23" si="0">IF(COUNT(E3:N3)=0,"",MIN(E3:N3))</f>
        <v>51.18</v>
      </c>
      <c r="P3" s="168">
        <f>IF(ngay11!AM4&lt;&gt;"",ngay11!AM4,"")</f>
        <v>55.81</v>
      </c>
      <c r="Q3" s="168">
        <f>IF(ngay12!AM4&lt;&gt;"",ngay12!AM4,"")</f>
        <v>50.97</v>
      </c>
      <c r="R3" s="168">
        <f>IF(ngay13!AM4&lt;&gt;"",ngay13!AM4,"")</f>
        <v>47.1</v>
      </c>
      <c r="S3" s="168">
        <f>IF(ngay14!AM4&lt;&gt;"",ngay14!AM4,"")</f>
        <v>51.07</v>
      </c>
      <c r="T3" s="168">
        <f>IF(ngay15!AM4&lt;&gt;"",ngay15!AM4,"")</f>
        <v>57.07</v>
      </c>
      <c r="U3" s="168">
        <f>IF(ngay16!AM4&lt;&gt;"",ngay16!AM4,"")</f>
        <v>60.91</v>
      </c>
      <c r="V3" s="168">
        <f>IF(ngay17!AM4&lt;&gt;"",ngay17!AM4,"")</f>
        <v>53.93</v>
      </c>
      <c r="W3" s="168">
        <f>IF(ngay18!AM4&lt;&gt;"",ngay18!AM4,"")</f>
        <v>59.88</v>
      </c>
      <c r="X3" s="168">
        <f>IF(ngay19!AM4&lt;&gt;"",ngay1!AM4,"")</f>
        <v>53.02</v>
      </c>
      <c r="Y3" s="168">
        <f>IF(ngay20!AM4&lt;&gt;"",ngay20!AM4,"")</f>
        <v>78.349999999999994</v>
      </c>
      <c r="Z3" s="126">
        <f t="shared" ref="Z3:Z23" si="1">IF(COUNT(P3:Y3)=0,"",MIN(P3:Y3))</f>
        <v>47.1</v>
      </c>
      <c r="AA3" s="168">
        <f>IF(ngay21!AM4&lt;&gt;"",ngay21!AM4,"")</f>
        <v>71.709999999999994</v>
      </c>
      <c r="AB3" s="168">
        <f>IF(ngay22!AM4&lt;&gt;"",ngay22!AM4,"")</f>
        <v>65.849999999999994</v>
      </c>
      <c r="AC3" s="168">
        <f>IF(ngay23!AM4&lt;&gt;"",ngay23!AM4,"")</f>
        <v>52.12</v>
      </c>
      <c r="AD3" s="168">
        <f>IF(ngay24!AM4&lt;&gt;"",ngay24!AM4,"")</f>
        <v>54.59</v>
      </c>
      <c r="AE3" s="168">
        <f>IF(ngay25!AM4&lt;&gt;"",ngay25!AM4,"")</f>
        <v>54.07</v>
      </c>
      <c r="AF3" s="168">
        <f>IF(ngay26!AM4&lt;&gt;"",ngay26!AM4,"")</f>
        <v>49.88</v>
      </c>
      <c r="AG3" s="168">
        <f>IF(ngay27!AM4&lt;&gt;"",ngay27!AM4,"")</f>
        <v>54.83</v>
      </c>
      <c r="AH3" s="168">
        <f>IF(ngay28!AM4&lt;&gt;"",ngay28!AM4,"")</f>
        <v>67.45</v>
      </c>
      <c r="AI3" s="168">
        <f>IF(ngay29!AM4&lt;&gt;"",ngay29!AM4,"")</f>
        <v>71.760000000000005</v>
      </c>
      <c r="AJ3" s="168">
        <f>IF(ngay30!AM4&lt;&gt;"",ngay30!AM4,"")</f>
        <v>64.400000000000006</v>
      </c>
      <c r="AK3" s="168">
        <f>IF(ngay31!AM4&lt;&gt;"",ngay31!AM4,"")</f>
        <v>72.3</v>
      </c>
      <c r="AL3" s="126">
        <f t="shared" ref="AL3:AL23" si="2">IF(COUNT(AA3:AK3)=0,"",MIN(AA3:AK3))</f>
        <v>49.88</v>
      </c>
    </row>
    <row r="4" spans="1:38">
      <c r="A4" s="28">
        <v>2</v>
      </c>
      <c r="B4" s="487"/>
      <c r="C4" s="143" t="s">
        <v>149</v>
      </c>
      <c r="D4" s="144" t="s">
        <v>98</v>
      </c>
      <c r="E4" s="170">
        <f>IF(ngay1!AM5&lt;&gt;"",ngay1!AM5,"")</f>
        <v>57.48</v>
      </c>
      <c r="F4" s="172">
        <f>IF(ngay2!AM5&lt;&gt;"",ngay2!AM5,"")</f>
        <v>59.51</v>
      </c>
      <c r="G4" s="172">
        <f>IF(ngay3!AM5&lt;&gt;"",ngay3!AM5,"")</f>
        <v>50.98</v>
      </c>
      <c r="H4" s="172">
        <f>IF(ngay4!AM5&lt;&gt;"",ngay4!AM5,"")</f>
        <v>62.16</v>
      </c>
      <c r="I4" s="172">
        <f>IF(ngay5!AM5&lt;&gt;"",ngay5!AM5,"")</f>
        <v>56.84</v>
      </c>
      <c r="J4" s="172">
        <f>IF(ngay6!AM5&lt;&gt;"",ngay6!AM5,"")</f>
        <v>59.33</v>
      </c>
      <c r="K4" s="172">
        <f>IF(ngay7!AM5&lt;&gt;"",ngay7!AM5,"")</f>
        <v>58.81</v>
      </c>
      <c r="L4" s="172">
        <f>IF(ngay8!AM5&lt;&gt;"",ngay8!AM5,"")</f>
        <v>68.97</v>
      </c>
      <c r="M4" s="172">
        <f>IF(ngay9!AM5&lt;&gt;"",ngay9!AM5,"")</f>
        <v>73.290000000000006</v>
      </c>
      <c r="N4" s="172">
        <f>IF(ngay10!AM5&lt;&gt;"",ngay10!AM5,"")</f>
        <v>69.13</v>
      </c>
      <c r="O4" s="124">
        <f t="shared" si="0"/>
        <v>50.98</v>
      </c>
      <c r="P4" s="168">
        <f>IF(ngay11!AM5&lt;&gt;"",ngay11!AM5,"")</f>
        <v>56.52</v>
      </c>
      <c r="Q4" s="168">
        <f>IF(ngay12!AM5&lt;&gt;"",ngay12!AM5,"")</f>
        <v>55.62</v>
      </c>
      <c r="R4" s="168">
        <f>IF(ngay13!AM5&lt;&gt;"",ngay13!AM5,"")</f>
        <v>52.77</v>
      </c>
      <c r="S4" s="168">
        <f>IF(ngay14!AM5&lt;&gt;"",ngay14!AM5,"")</f>
        <v>56.47</v>
      </c>
      <c r="T4" s="168">
        <f>IF(ngay15!AM5&lt;&gt;"",ngay15!AM5,"")</f>
        <v>71.709999999999994</v>
      </c>
      <c r="U4" s="168">
        <f>IF(ngay16!AM5&lt;&gt;"",ngay16!AM5,"")</f>
        <v>62.16</v>
      </c>
      <c r="V4" s="168">
        <f>IF(ngay17!AM5&lt;&gt;"",ngay17!AM5,"")</f>
        <v>57.45</v>
      </c>
      <c r="W4" s="168">
        <f>IF(ngay18!AM5&lt;&gt;"",ngay18!AM5,"")</f>
        <v>59.88</v>
      </c>
      <c r="X4" s="168">
        <f>IF(ngay19!AM5&lt;&gt;"",ngay1!AM5,"")</f>
        <v>57.48</v>
      </c>
      <c r="Y4" s="168">
        <f>IF(ngay20!AM5&lt;&gt;"",ngay20!AM5,"")</f>
        <v>81.14</v>
      </c>
      <c r="Z4" s="124">
        <f t="shared" si="1"/>
        <v>52.77</v>
      </c>
      <c r="AA4" s="168">
        <f>IF(ngay21!AM5&lt;&gt;"",ngay21!AM5,"")</f>
        <v>82.61</v>
      </c>
      <c r="AB4" s="168">
        <f>IF(ngay22!AM5&lt;&gt;"",ngay22!AM5,"")</f>
        <v>72.349999999999994</v>
      </c>
      <c r="AC4" s="168">
        <f>IF(ngay23!AM5&lt;&gt;"",ngay23!AM5,"")</f>
        <v>67.16</v>
      </c>
      <c r="AD4" s="168">
        <f>IF(ngay24!AM5&lt;&gt;"",ngay24!AM5,"")</f>
        <v>64.790000000000006</v>
      </c>
      <c r="AE4" s="168">
        <f>IF(ngay25!AM5&lt;&gt;"",ngay25!AM5,"")</f>
        <v>67.98</v>
      </c>
      <c r="AF4" s="168">
        <f>IF(ngay26!AM5&lt;&gt;"",ngay26!AM5,"")</f>
        <v>62.73</v>
      </c>
      <c r="AG4" s="168">
        <f>IF(ngay27!AM5&lt;&gt;"",ngay27!AM5,"")</f>
        <v>66.739999999999995</v>
      </c>
      <c r="AH4" s="168">
        <f>IF(ngay28!AM5&lt;&gt;"",ngay28!AM5,"")</f>
        <v>74.31</v>
      </c>
      <c r="AI4" s="168">
        <f>IF(ngay29!AM5&lt;&gt;"",ngay29!AM5,"")</f>
        <v>77.75</v>
      </c>
      <c r="AJ4" s="168">
        <f>IF(ngay30!AM5&lt;&gt;"",ngay30!AM5,"")</f>
        <v>88.57</v>
      </c>
      <c r="AK4" s="168">
        <f>IF(ngay31!AM5&lt;&gt;"",ngay31!AM5,"")</f>
        <v>74.319999999999993</v>
      </c>
      <c r="AL4" s="124">
        <f t="shared" si="2"/>
        <v>62.73</v>
      </c>
    </row>
    <row r="5" spans="1:38">
      <c r="A5" s="39">
        <v>3</v>
      </c>
      <c r="B5" s="487"/>
      <c r="C5" s="143" t="s">
        <v>176</v>
      </c>
      <c r="D5" s="144" t="s">
        <v>171</v>
      </c>
      <c r="E5" s="170">
        <f>IF(ngay1!AM6&lt;&gt;"",ngay1!AM6,"")</f>
        <v>50.12</v>
      </c>
      <c r="F5" s="172">
        <f>IF(ngay2!AM6&lt;&gt;"",ngay2!AM6,"")</f>
        <v>67.349999999999994</v>
      </c>
      <c r="G5" s="172">
        <f>IF(ngay3!AM6&lt;&gt;"",ngay3!AM6,"")</f>
        <v>60.33</v>
      </c>
      <c r="H5" s="172">
        <f>IF(ngay4!AM6&lt;&gt;"",ngay4!AM6,"")</f>
        <v>65.02</v>
      </c>
      <c r="I5" s="172">
        <f>IF(ngay5!AM6&lt;&gt;"",ngay5!AM6,"")</f>
        <v>61.1</v>
      </c>
      <c r="J5" s="172">
        <f>IF(ngay6!AM6&lt;&gt;"",ngay6!AM6,"")</f>
        <v>62.42</v>
      </c>
      <c r="K5" s="172">
        <f>IF(ngay7!AM6&lt;&gt;"",ngay7!AM6,"")</f>
        <v>73.36</v>
      </c>
      <c r="L5" s="172">
        <f>IF(ngay8!AM6&lt;&gt;"",ngay8!AM6,"")</f>
        <v>78.09</v>
      </c>
      <c r="M5" s="172">
        <f>IF(ngay9!AM6&lt;&gt;"",ngay9!AM6,"")</f>
        <v>63.9</v>
      </c>
      <c r="N5" s="172">
        <f>IF(ngay10!AM6&lt;&gt;"",ngay10!AM6,"")</f>
        <v>63.08</v>
      </c>
      <c r="O5" s="124">
        <f t="shared" si="0"/>
        <v>50.12</v>
      </c>
      <c r="P5" s="168">
        <f>IF(ngay11!AM6&lt;&gt;"",ngay11!AM6,"")</f>
        <v>66.2</v>
      </c>
      <c r="Q5" s="168">
        <f>IF(ngay12!AM6&lt;&gt;"",ngay12!AM6,"")</f>
        <v>65.099999999999994</v>
      </c>
      <c r="R5" s="168">
        <f>IF(ngay13!AM6&lt;&gt;"",ngay13!AM6,"")</f>
        <v>56.54</v>
      </c>
      <c r="S5" s="168">
        <f>IF(ngay14!AM6&lt;&gt;"",ngay14!AM6,"")</f>
        <v>63.85</v>
      </c>
      <c r="T5" s="168">
        <f>IF(ngay15!AM6&lt;&gt;"",ngay15!AM6,"")</f>
        <v>62.98</v>
      </c>
      <c r="U5" s="168">
        <f>IF(ngay16!AM6&lt;&gt;"",ngay16!AM6,"")</f>
        <v>54.29</v>
      </c>
      <c r="V5" s="168">
        <f>IF(ngay17!AM6&lt;&gt;"",ngay17!AM6,"")</f>
        <v>38.93</v>
      </c>
      <c r="W5" s="168">
        <f>IF(ngay18!AM6&lt;&gt;"",ngay18!AM6,"")</f>
        <v>40.43</v>
      </c>
      <c r="X5" s="168">
        <f>IF(ngay19!AM6&lt;&gt;"",ngay1!AM6,"")</f>
        <v>50.12</v>
      </c>
      <c r="Y5" s="168">
        <f>IF(ngay20!AM6&lt;&gt;"",ngay20!AM6,"")</f>
        <v>75.680000000000007</v>
      </c>
      <c r="Z5" s="124">
        <f t="shared" si="1"/>
        <v>38.93</v>
      </c>
      <c r="AA5" s="168">
        <f>IF(ngay21!AM6&lt;&gt;"",ngay21!AM6,"")</f>
        <v>74.88</v>
      </c>
      <c r="AB5" s="168">
        <f>IF(ngay22!AM6&lt;&gt;"",ngay22!AM6,"")</f>
        <v>63.28</v>
      </c>
      <c r="AC5" s="168">
        <f>IF(ngay23!AM6&lt;&gt;"",ngay23!AM6,"")</f>
        <v>60.89</v>
      </c>
      <c r="AD5" s="168">
        <f>IF(ngay24!AM6&lt;&gt;"",ngay24!AM6,"")</f>
        <v>59.88</v>
      </c>
      <c r="AE5" s="168">
        <f>IF(ngay25!AM6&lt;&gt;"",ngay25!AM6,"")</f>
        <v>63.06</v>
      </c>
      <c r="AF5" s="168">
        <f>IF(ngay26!AM6&lt;&gt;"",ngay26!AM6,"")</f>
        <v>61.99</v>
      </c>
      <c r="AG5" s="168">
        <f>IF(ngay27!AM6&lt;&gt;"",ngay27!AM6,"")</f>
        <v>65.58</v>
      </c>
      <c r="AH5" s="168">
        <f>IF(ngay28!AM6&lt;&gt;"",ngay28!AM6,"")</f>
        <v>67.69</v>
      </c>
      <c r="AI5" s="168">
        <f>IF(ngay29!AM6&lt;&gt;"",ngay29!AM6,"")</f>
        <v>68.67</v>
      </c>
      <c r="AJ5" s="168">
        <f>IF(ngay30!AM6&lt;&gt;"",ngay30!AM6,"")</f>
        <v>72.09</v>
      </c>
      <c r="AK5" s="168">
        <f>IF(ngay31!AM6&lt;&gt;"",ngay31!AM6,"")</f>
        <v>67.31</v>
      </c>
      <c r="AL5" s="124">
        <f t="shared" si="2"/>
        <v>59.88</v>
      </c>
    </row>
    <row r="6" spans="1:38">
      <c r="A6" s="28">
        <v>4</v>
      </c>
      <c r="B6" s="487"/>
      <c r="C6" s="143" t="s">
        <v>150</v>
      </c>
      <c r="D6" s="144" t="s">
        <v>130</v>
      </c>
      <c r="E6" s="170">
        <f>IF(ngay1!AM7&lt;&gt;"",ngay1!AM7,"")</f>
        <v>56.3</v>
      </c>
      <c r="F6" s="172">
        <f>IF(ngay2!AM7&lt;&gt;"",ngay2!AM7,"")</f>
        <v>57.55</v>
      </c>
      <c r="G6" s="172">
        <f>IF(ngay3!AM7&lt;&gt;"",ngay3!AM7,"")</f>
        <v>57.19</v>
      </c>
      <c r="H6" s="172">
        <f>IF(ngay4!AM7&lt;&gt;"",ngay4!AM7,"")</f>
        <v>60.17</v>
      </c>
      <c r="I6" s="172">
        <f>IF(ngay5!AM7&lt;&gt;"",ngay5!AM7,"")</f>
        <v>59.37</v>
      </c>
      <c r="J6" s="172">
        <f>IF(ngay6!AM7&lt;&gt;"",ngay6!AM7,"")</f>
        <v>55.76</v>
      </c>
      <c r="K6" s="172">
        <f>IF(ngay7!AM7&lt;&gt;"",ngay7!AM7,"")</f>
        <v>44.01</v>
      </c>
      <c r="L6" s="172">
        <f>IF(ngay8!AM7&lt;&gt;"",ngay8!AM7,"")</f>
        <v>62.74</v>
      </c>
      <c r="M6" s="172">
        <f>IF(ngay9!AM7&lt;&gt;"",ngay9!AM7,"")</f>
        <v>66.78</v>
      </c>
      <c r="N6" s="172">
        <f>IF(ngay10!AM7&lt;&gt;"",ngay10!AM7,"")</f>
        <v>60.17</v>
      </c>
      <c r="O6" s="124">
        <f t="shared" si="0"/>
        <v>44.01</v>
      </c>
      <c r="P6" s="168">
        <f>IF(ngay11!AM7&lt;&gt;"",ngay11!AM7,"")</f>
        <v>61.61</v>
      </c>
      <c r="Q6" s="168">
        <f>IF(ngay12!AM7&lt;&gt;"",ngay12!AM7,"")</f>
        <v>56.07</v>
      </c>
      <c r="R6" s="168">
        <f>IF(ngay13!AM7&lt;&gt;"",ngay13!AM7,"")</f>
        <v>52.31</v>
      </c>
      <c r="S6" s="168">
        <f>IF(ngay14!AM7&lt;&gt;"",ngay14!AM7,"")</f>
        <v>48.19</v>
      </c>
      <c r="T6" s="168">
        <f>IF(ngay15!AM7&lt;&gt;"",ngay15!AM7,"")</f>
        <v>67.88</v>
      </c>
      <c r="U6" s="168">
        <f>IF(ngay16!AM7&lt;&gt;"",ngay16!AM7,"")</f>
        <v>49.84</v>
      </c>
      <c r="V6" s="168">
        <f>IF(ngay17!AM7&lt;&gt;"",ngay17!AM7,"")</f>
        <v>49.67</v>
      </c>
      <c r="W6" s="168">
        <f>IF(ngay18!AM7&lt;&gt;"",ngay18!AM7,"")</f>
        <v>49.36</v>
      </c>
      <c r="X6" s="168">
        <f>IF(ngay19!AM7&lt;&gt;"",ngay1!AM7,"")</f>
        <v>56.3</v>
      </c>
      <c r="Y6" s="168">
        <f>IF(ngay20!AM7&lt;&gt;"",ngay20!AM7,"")</f>
        <v>76.88</v>
      </c>
      <c r="Z6" s="124">
        <f t="shared" si="1"/>
        <v>48.19</v>
      </c>
      <c r="AA6" s="168">
        <f>IF(ngay21!AM7&lt;&gt;"",ngay21!AM7,"")</f>
        <v>75.709999999999994</v>
      </c>
      <c r="AB6" s="168">
        <f>IF(ngay22!AM7&lt;&gt;"",ngay22!AM7,"")</f>
        <v>70.42</v>
      </c>
      <c r="AC6" s="168">
        <f>IF(ngay23!AM7&lt;&gt;"",ngay23!AM7,"")</f>
        <v>61.66</v>
      </c>
      <c r="AD6" s="168">
        <f>IF(ngay24!AM7&lt;&gt;"",ngay24!AM7,"")</f>
        <v>60.57</v>
      </c>
      <c r="AE6" s="168">
        <f>IF(ngay25!AM7&lt;&gt;"",ngay25!AM7,"")</f>
        <v>58.8</v>
      </c>
      <c r="AF6" s="168">
        <f>IF(ngay26!AM7&lt;&gt;"",ngay26!AM7,"")</f>
        <v>60.08</v>
      </c>
      <c r="AG6" s="168">
        <f>IF(ngay27!AM7&lt;&gt;"",ngay27!AM7,"")</f>
        <v>60.3</v>
      </c>
      <c r="AH6" s="168">
        <f>IF(ngay28!AM7&lt;&gt;"",ngay28!AM7,"")</f>
        <v>73.37</v>
      </c>
      <c r="AI6" s="168">
        <f>IF(ngay29!AM7&lt;&gt;"",ngay29!AM7,"")</f>
        <v>77.7</v>
      </c>
      <c r="AJ6" s="168">
        <f>IF(ngay30!AM7&lt;&gt;"",ngay30!AM7,"")</f>
        <v>65.59</v>
      </c>
      <c r="AK6" s="168">
        <f>IF(ngay31!AM7&lt;&gt;"",ngay31!AM7,"")</f>
        <v>67.67</v>
      </c>
      <c r="AL6" s="124">
        <f t="shared" si="2"/>
        <v>58.8</v>
      </c>
    </row>
    <row r="7" spans="1:38">
      <c r="A7" s="39">
        <v>5</v>
      </c>
      <c r="B7" s="487"/>
      <c r="C7" s="147" t="s">
        <v>125</v>
      </c>
      <c r="D7" s="144" t="s">
        <v>115</v>
      </c>
      <c r="E7" s="170">
        <f>IF(ngay1!AM8&lt;&gt;"",ngay1!AM8,"")</f>
        <v>52.7</v>
      </c>
      <c r="F7" s="172">
        <f>IF(ngay2!AM8&lt;&gt;"",ngay2!AM8,"")</f>
        <v>48.57</v>
      </c>
      <c r="G7" s="172">
        <f>IF(ngay3!AM8&lt;&gt;"",ngay3!AM8,"")</f>
        <v>53.46</v>
      </c>
      <c r="H7" s="172">
        <f>IF(ngay4!AM8&lt;&gt;"",ngay4!AM8,"")</f>
        <v>57</v>
      </c>
      <c r="I7" s="172">
        <f>IF(ngay5!AM8&lt;&gt;"",ngay5!AM8,"")</f>
        <v>54.6</v>
      </c>
      <c r="J7" s="172">
        <f>IF(ngay6!AM8&lt;&gt;"",ngay6!AM8,"")</f>
        <v>56.78</v>
      </c>
      <c r="K7" s="172">
        <f>IF(ngay7!AM8&lt;&gt;"",ngay7!AM8,"")</f>
        <v>61.66</v>
      </c>
      <c r="L7" s="172">
        <f>IF(ngay8!AM8&lt;&gt;"",ngay8!AM8,"")</f>
        <v>68.78</v>
      </c>
      <c r="M7" s="172">
        <f>IF(ngay9!AM8&lt;&gt;"",ngay9!AM8,"")</f>
        <v>62.03</v>
      </c>
      <c r="N7" s="172">
        <f>IF(ngay10!AM8&lt;&gt;"",ngay10!AM8,"")</f>
        <v>56.84</v>
      </c>
      <c r="O7" s="124">
        <f t="shared" si="0"/>
        <v>48.57</v>
      </c>
      <c r="P7" s="168">
        <f>IF(ngay11!AM8&lt;&gt;"",ngay11!AM8,"")</f>
        <v>63.33</v>
      </c>
      <c r="Q7" s="168">
        <f>IF(ngay12!AM8&lt;&gt;"",ngay12!AM8,"")</f>
        <v>47.99</v>
      </c>
      <c r="R7" s="168">
        <f>IF(ngay13!AM8&lt;&gt;"",ngay13!AM8,"")</f>
        <v>49.89</v>
      </c>
      <c r="S7" s="168">
        <f>IF(ngay14!AM8&lt;&gt;"",ngay14!AM8,"")</f>
        <v>50.04</v>
      </c>
      <c r="T7" s="168">
        <f>IF(ngay15!AM8&lt;&gt;"",ngay15!AM8,"")</f>
        <v>61.07</v>
      </c>
      <c r="U7" s="168">
        <f>IF(ngay16!AM8&lt;&gt;"",ngay16!AM8,"")</f>
        <v>48.95</v>
      </c>
      <c r="V7" s="168">
        <f>IF(ngay17!AM8&lt;&gt;"",ngay17!AM8,"")</f>
        <v>43.88</v>
      </c>
      <c r="W7" s="168">
        <f>IF(ngay18!AM8&lt;&gt;"",ngay18!AM8,"")</f>
        <v>42.9</v>
      </c>
      <c r="X7" s="168">
        <f>IF(ngay19!AM8&lt;&gt;"",ngay1!AM8,"")</f>
        <v>52.7</v>
      </c>
      <c r="Y7" s="168">
        <f>IF(ngay20!AM8&lt;&gt;"",ngay20!AM8,"")</f>
        <v>72.069999999999993</v>
      </c>
      <c r="Z7" s="124">
        <f t="shared" si="1"/>
        <v>42.9</v>
      </c>
      <c r="AA7" s="168">
        <f>IF(ngay21!AM8&lt;&gt;"",ngay21!AM8,"")</f>
        <v>68.61</v>
      </c>
      <c r="AB7" s="168">
        <f>IF(ngay22!AM8&lt;&gt;"",ngay22!AM8,"")</f>
        <v>65.540000000000006</v>
      </c>
      <c r="AC7" s="168">
        <f>IF(ngay23!AM8&lt;&gt;"",ngay23!AM8,"")</f>
        <v>63.04</v>
      </c>
      <c r="AD7" s="168">
        <f>IF(ngay24!AM8&lt;&gt;"",ngay24!AM8,"")</f>
        <v>56</v>
      </c>
      <c r="AE7" s="168">
        <f>IF(ngay25!AM8&lt;&gt;"",ngay25!AM8,"")</f>
        <v>61.9</v>
      </c>
      <c r="AF7" s="168">
        <f>IF(ngay26!AM8&lt;&gt;"",ngay26!AM8,"")</f>
        <v>63.14</v>
      </c>
      <c r="AG7" s="168">
        <f>IF(ngay27!AM8&lt;&gt;"",ngay27!AM8,"")</f>
        <v>60.17</v>
      </c>
      <c r="AH7" s="168">
        <f>IF(ngay28!AM8&lt;&gt;"",ngay28!AM8,"")</f>
        <v>67.61</v>
      </c>
      <c r="AI7" s="168">
        <f>IF(ngay29!AM8&lt;&gt;"",ngay29!AM8,"")</f>
        <v>72.89</v>
      </c>
      <c r="AJ7" s="168">
        <f>IF(ngay30!AM8&lt;&gt;"",ngay30!AM8,"")</f>
        <v>75.39</v>
      </c>
      <c r="AK7" s="168">
        <f>IF(ngay31!AM8&lt;&gt;"",ngay31!AM8,"")</f>
        <v>65.98</v>
      </c>
      <c r="AL7" s="124">
        <f t="shared" si="2"/>
        <v>56</v>
      </c>
    </row>
    <row r="8" spans="1:38">
      <c r="A8" s="28">
        <v>6</v>
      </c>
      <c r="B8" s="487"/>
      <c r="C8" s="143" t="s">
        <v>179</v>
      </c>
      <c r="D8" s="144" t="s">
        <v>177</v>
      </c>
      <c r="E8" s="170">
        <f>IF(ngay1!AM9&lt;&gt;"",ngay1!AM9,"")</f>
        <v>58.24</v>
      </c>
      <c r="F8" s="172">
        <f>IF(ngay2!AM9&lt;&gt;"",ngay2!AM9,"")</f>
        <v>57.58</v>
      </c>
      <c r="G8" s="172">
        <f>IF(ngay3!AM9&lt;&gt;"",ngay3!AM9,"")</f>
        <v>58.97</v>
      </c>
      <c r="H8" s="172">
        <f>IF(ngay4!AM9&lt;&gt;"",ngay4!AM9,"")</f>
        <v>57.73</v>
      </c>
      <c r="I8" s="172">
        <f>IF(ngay5!AM9&lt;&gt;"",ngay5!AM9,"")</f>
        <v>60.13</v>
      </c>
      <c r="J8" s="172">
        <f>IF(ngay6!AM9&lt;&gt;"",ngay6!AM9,"")</f>
        <v>54.57</v>
      </c>
      <c r="K8" s="172">
        <f>IF(ngay7!AM9&lt;&gt;"",ngay7!AM9,"")</f>
        <v>53.19</v>
      </c>
      <c r="L8" s="172">
        <f>IF(ngay8!AM9&lt;&gt;"",ngay8!AM9,"")</f>
        <v>59.3</v>
      </c>
      <c r="M8" s="172">
        <f>IF(ngay9!AM9&lt;&gt;"",ngay9!AM9,"")</f>
        <v>64.69</v>
      </c>
      <c r="N8" s="172">
        <f>IF(ngay10!AM9&lt;&gt;"",ngay10!AM9,"")</f>
        <v>57.71</v>
      </c>
      <c r="O8" s="124">
        <f t="shared" si="0"/>
        <v>53.19</v>
      </c>
      <c r="P8" s="168">
        <f>IF(ngay11!AM9&lt;&gt;"",ngay11!AM9,"")</f>
        <v>55.83</v>
      </c>
      <c r="Q8" s="168">
        <f>IF(ngay12!AM9&lt;&gt;"",ngay12!AM9,"")</f>
        <v>53.82</v>
      </c>
      <c r="R8" s="168">
        <f>IF(ngay13!AM9&lt;&gt;"",ngay13!AM9,"")</f>
        <v>53.36</v>
      </c>
      <c r="S8" s="168">
        <f>IF(ngay14!AM9&lt;&gt;"",ngay14!AM9,"")</f>
        <v>56.09</v>
      </c>
      <c r="T8" s="168">
        <f>IF(ngay15!AM9&lt;&gt;"",ngay15!AM9,"")</f>
        <v>64.44</v>
      </c>
      <c r="U8" s="168">
        <f>IF(ngay16!AM9&lt;&gt;"",ngay16!AM9,"")</f>
        <v>71.34</v>
      </c>
      <c r="V8" s="168">
        <f>IF(ngay17!AM9&lt;&gt;"",ngay17!AM9,"")</f>
        <v>57.59</v>
      </c>
      <c r="W8" s="168">
        <f>IF(ngay18!AM9&lt;&gt;"",ngay18!AM9,"")</f>
        <v>56.79</v>
      </c>
      <c r="X8" s="168">
        <f>IF(ngay19!AM9&lt;&gt;"",ngay1!AM9,"")</f>
        <v>58.24</v>
      </c>
      <c r="Y8" s="168">
        <f>IF(ngay20!AM9&lt;&gt;"",ngay20!AM9,"")</f>
        <v>80.650000000000006</v>
      </c>
      <c r="Z8" s="124">
        <f t="shared" si="1"/>
        <v>53.36</v>
      </c>
      <c r="AA8" s="168">
        <f>IF(ngay21!AM9&lt;&gt;"",ngay21!AM9,"")</f>
        <v>72.739999999999995</v>
      </c>
      <c r="AB8" s="168">
        <f>IF(ngay22!AM9&lt;&gt;"",ngay22!AM9,"")</f>
        <v>66.41</v>
      </c>
      <c r="AC8" s="168">
        <f>IF(ngay23!AM9&lt;&gt;"",ngay23!AM9,"")</f>
        <v>61.97</v>
      </c>
      <c r="AD8" s="168">
        <f>IF(ngay24!AM9&lt;&gt;"",ngay24!AM9,"")</f>
        <v>61.07</v>
      </c>
      <c r="AE8" s="168">
        <f>IF(ngay25!AM9&lt;&gt;"",ngay25!AM9,"")</f>
        <v>65.08</v>
      </c>
      <c r="AF8" s="168">
        <f>IF(ngay26!AM9&lt;&gt;"",ngay26!AM9,"")</f>
        <v>53.9</v>
      </c>
      <c r="AG8" s="168">
        <f>IF(ngay27!AM9&lt;&gt;"",ngay27!AM9,"")</f>
        <v>54.78</v>
      </c>
      <c r="AH8" s="168">
        <f>IF(ngay28!AM9&lt;&gt;"",ngay28!AM9,"")</f>
        <v>72.34</v>
      </c>
      <c r="AI8" s="168">
        <f>IF(ngay29!AM9&lt;&gt;"",ngay29!AM9,"")</f>
        <v>75.510000000000005</v>
      </c>
      <c r="AJ8" s="168">
        <f>IF(ngay30!AM9&lt;&gt;"",ngay30!AM9,"")</f>
        <v>78.11</v>
      </c>
      <c r="AK8" s="168">
        <f>IF(ngay31!AM9&lt;&gt;"",ngay31!AM9,"")</f>
        <v>64.42</v>
      </c>
      <c r="AL8" s="124">
        <f t="shared" si="2"/>
        <v>53.9</v>
      </c>
    </row>
    <row r="9" spans="1:38">
      <c r="A9" s="39">
        <v>7</v>
      </c>
      <c r="B9" s="487"/>
      <c r="C9" s="150" t="s">
        <v>148</v>
      </c>
      <c r="D9" s="151" t="s">
        <v>97</v>
      </c>
      <c r="E9" s="173">
        <f>IF(ngay1!AM10&lt;&gt;"",ngay1!AM10,"")</f>
        <v>48.42</v>
      </c>
      <c r="F9" s="172">
        <f>IF(ngay2!AM10&lt;&gt;"",ngay2!AM10,"")</f>
        <v>47.52</v>
      </c>
      <c r="G9" s="172">
        <f>IF(ngay3!AM10&lt;&gt;"",ngay3!AM10,"")</f>
        <v>43.51</v>
      </c>
      <c r="H9" s="172">
        <f>IF(ngay4!AM10&lt;&gt;"",ngay4!AM10,"")</f>
        <v>50.25</v>
      </c>
      <c r="I9" s="172">
        <f>IF(ngay5!AM10&lt;&gt;"",ngay5!AM10,"")</f>
        <v>66.510000000000005</v>
      </c>
      <c r="J9" s="172">
        <f>IF(ngay6!AM10&lt;&gt;"",ngay6!AM10,"")</f>
        <v>65.89</v>
      </c>
      <c r="K9" s="172">
        <f>IF(ngay7!AM10&lt;&gt;"",ngay7!AM10,"")</f>
        <v>69.78</v>
      </c>
      <c r="L9" s="172">
        <f>IF(ngay8!AM10&lt;&gt;"",ngay8!AM10,"")</f>
        <v>75.53</v>
      </c>
      <c r="M9" s="172">
        <f>IF(ngay9!AM10&lt;&gt;"",ngay9!AM10,"")</f>
        <v>71.73</v>
      </c>
      <c r="N9" s="172">
        <f>IF(ngay10!AM10&lt;&gt;"",ngay10!AM10,"")</f>
        <v>64.239999999999995</v>
      </c>
      <c r="O9" s="125">
        <f t="shared" si="0"/>
        <v>43.51</v>
      </c>
      <c r="P9" s="168">
        <f>IF(ngay11!AM10&lt;&gt;"",ngay11!AM10,"")</f>
        <v>59.27</v>
      </c>
      <c r="Q9" s="168">
        <f>IF(ngay12!AM10&lt;&gt;"",ngay12!AM10,"")</f>
        <v>42.96</v>
      </c>
      <c r="R9" s="168">
        <f>IF(ngay13!AM10&lt;&gt;"",ngay13!AM10,"")</f>
        <v>43.14</v>
      </c>
      <c r="S9" s="168">
        <f>IF(ngay14!AM10&lt;&gt;"",ngay14!AM10,"")</f>
        <v>64.48</v>
      </c>
      <c r="T9" s="168">
        <f>IF(ngay15!AM10&lt;&gt;"",ngay15!AM10,"")</f>
        <v>68.61</v>
      </c>
      <c r="U9" s="168">
        <f>IF(ngay16!AM10&lt;&gt;"",ngay16!AM10,"")</f>
        <v>65.849999999999994</v>
      </c>
      <c r="V9" s="168">
        <f>IF(ngay17!AM10&lt;&gt;"",ngay17!AM10,"")</f>
        <v>43.64</v>
      </c>
      <c r="W9" s="168">
        <f>IF(ngay18!AM10&lt;&gt;"",ngay18!AM10,"")</f>
        <v>54.87</v>
      </c>
      <c r="X9" s="168">
        <f>IF(ngay19!AM10&lt;&gt;"",ngay1!AM10,"")</f>
        <v>48.42</v>
      </c>
      <c r="Y9" s="168">
        <f>IF(ngay20!AM10&lt;&gt;"",ngay20!AM10,"")</f>
        <v>81.540000000000006</v>
      </c>
      <c r="Z9" s="125">
        <f t="shared" si="1"/>
        <v>42.96</v>
      </c>
      <c r="AA9" s="168">
        <f>IF(ngay21!AM10&lt;&gt;"",ngay21!AM10,"")</f>
        <v>72.38</v>
      </c>
      <c r="AB9" s="168">
        <f>IF(ngay22!AM10&lt;&gt;"",ngay22!AM10,"")</f>
        <v>73.260000000000005</v>
      </c>
      <c r="AC9" s="168">
        <f>IF(ngay23!AM10&lt;&gt;"",ngay23!AM10,"")</f>
        <v>64.19</v>
      </c>
      <c r="AD9" s="168">
        <f>IF(ngay24!AM10&lt;&gt;"",ngay24!AM10,"")</f>
        <v>65.040000000000006</v>
      </c>
      <c r="AE9" s="168">
        <f>IF(ngay25!AM10&lt;&gt;"",ngay25!AM10,"")</f>
        <v>64.95</v>
      </c>
      <c r="AF9" s="168">
        <f>IF(ngay26!AM10&lt;&gt;"",ngay26!AM10,"")</f>
        <v>65.319999999999993</v>
      </c>
      <c r="AG9" s="168">
        <f>IF(ngay27!AM10&lt;&gt;"",ngay27!AM10,"")</f>
        <v>67.150000000000006</v>
      </c>
      <c r="AH9" s="168">
        <f>IF(ngay28!AM10&lt;&gt;"",ngay28!AM10,"")</f>
        <v>73.28</v>
      </c>
      <c r="AI9" s="168">
        <f>IF(ngay29!AM10&lt;&gt;"",ngay29!AM10,"")</f>
        <v>73.010000000000005</v>
      </c>
      <c r="AJ9" s="168">
        <f>IF(ngay30!AM10&lt;&gt;"",ngay30!AM10,"")</f>
        <v>73.37</v>
      </c>
      <c r="AK9" s="168">
        <f>IF(ngay31!AM10&lt;&gt;"",ngay31!AM10,"")</f>
        <v>53.19</v>
      </c>
      <c r="AL9" s="125">
        <f t="shared" si="2"/>
        <v>53.19</v>
      </c>
    </row>
    <row r="10" spans="1:38">
      <c r="A10" s="28">
        <v>8</v>
      </c>
      <c r="B10" s="514"/>
      <c r="C10" s="30" t="s">
        <v>205</v>
      </c>
      <c r="D10" s="42" t="s">
        <v>206</v>
      </c>
      <c r="E10" s="171">
        <f>IF(ngay1!AM11&lt;&gt;"",ngay1!AM11,"")</f>
        <v>51.89</v>
      </c>
      <c r="F10" s="303">
        <f>IF(ngay2!AM11&lt;&gt;"",ngay2!AM11,"")</f>
        <v>64.17</v>
      </c>
      <c r="G10" s="303">
        <f>IF(ngay3!AM11&lt;&gt;"",ngay3!AM11,"")</f>
        <v>59.84</v>
      </c>
      <c r="H10" s="303">
        <f>IF(ngay4!AM11&lt;&gt;"",ngay4!AM11,"")</f>
        <v>64.989999999999995</v>
      </c>
      <c r="I10" s="303">
        <f>IF(ngay5!AM11&lt;&gt;"",ngay5!AM11,"")</f>
        <v>63.39</v>
      </c>
      <c r="J10" s="303">
        <f>IF(ngay6!AM11&lt;&gt;"",ngay6!AM11,"")</f>
        <v>70.17</v>
      </c>
      <c r="K10" s="303">
        <f>IF(ngay7!AM11&lt;&gt;"",ngay7!AM11,"")</f>
        <v>70.44</v>
      </c>
      <c r="L10" s="303">
        <f>IF(ngay8!AM11&lt;&gt;"",ngay8!AM11,"")</f>
        <v>81.33</v>
      </c>
      <c r="M10" s="303">
        <f>IF(ngay9!AM11&lt;&gt;"",ngay9!AM11,"")</f>
        <v>82.38</v>
      </c>
      <c r="N10" s="303">
        <f>IF(ngay10!AM11&lt;&gt;"",ngay10!AM11,"")</f>
        <v>68.88</v>
      </c>
      <c r="O10" s="125">
        <f t="shared" si="0"/>
        <v>51.89</v>
      </c>
      <c r="P10" s="168">
        <f>IF(ngay11!AM11&lt;&gt;"",ngay11!AM11,"")</f>
        <v>65.930000000000007</v>
      </c>
      <c r="Q10" s="168">
        <f>IF(ngay12!AM11&lt;&gt;"",ngay12!AM11,"")</f>
        <v>61.73</v>
      </c>
      <c r="R10" s="168">
        <f>IF(ngay13!AM11&lt;&gt;"",ngay13!AM11,"")</f>
        <v>44.04</v>
      </c>
      <c r="S10" s="168">
        <f>IF(ngay14!AM11&lt;&gt;"",ngay14!AM11,"")</f>
        <v>63.92</v>
      </c>
      <c r="T10" s="168">
        <f>IF(ngay15!AM11&lt;&gt;"",ngay15!AM11,"")</f>
        <v>55</v>
      </c>
      <c r="U10" s="168">
        <f>IF(ngay16!AM11&lt;&gt;"",ngay16!AM11,"")</f>
        <v>41.88</v>
      </c>
      <c r="V10" s="168">
        <f>IF(ngay17!AM11&lt;&gt;"",ngay17!AM11,"")</f>
        <v>42.35</v>
      </c>
      <c r="W10" s="168">
        <f>IF(ngay18!AM11&lt;&gt;"",ngay18!AM11,"")</f>
        <v>45.96</v>
      </c>
      <c r="X10" s="168">
        <f>IF(ngay19!AM11&lt;&gt;"",ngay1!AM11,"")</f>
        <v>51.89</v>
      </c>
      <c r="Y10" s="168">
        <f>IF(ngay20!AM11&lt;&gt;"",ngay20!AM11,"")</f>
        <v>74.64</v>
      </c>
      <c r="Z10" s="125">
        <f t="shared" si="1"/>
        <v>41.88</v>
      </c>
      <c r="AA10" s="168">
        <f>IF(ngay21!AM11&lt;&gt;"",ngay21!AM11,"")</f>
        <v>73.92</v>
      </c>
      <c r="AB10" s="168">
        <f>IF(ngay22!AM11&lt;&gt;"",ngay22!AM11,"")</f>
        <v>61.77</v>
      </c>
      <c r="AC10" s="168">
        <f>IF(ngay23!AM11&lt;&gt;"",ngay23!AM11,"")</f>
        <v>64.13</v>
      </c>
      <c r="AD10" s="168">
        <f>IF(ngay24!AM11&lt;&gt;"",ngay24!AM11,"")</f>
        <v>65.28</v>
      </c>
      <c r="AE10" s="168">
        <f>IF(ngay25!AM11&lt;&gt;"",ngay25!AM11,"")</f>
        <v>65.650000000000006</v>
      </c>
      <c r="AF10" s="168">
        <f>IF(ngay26!AM11&lt;&gt;"",ngay26!AM11,"")</f>
        <v>66.16</v>
      </c>
      <c r="AG10" s="168">
        <f>IF(ngay27!AM11&lt;&gt;"",ngay27!AM11,"")</f>
        <v>69.87</v>
      </c>
      <c r="AH10" s="168">
        <f>IF(ngay28!AM11&lt;&gt;"",ngay28!AM11,"")</f>
        <v>69.900000000000006</v>
      </c>
      <c r="AI10" s="168">
        <f>IF(ngay29!AM11&lt;&gt;"",ngay29!AM11,"")</f>
        <v>70.459999999999994</v>
      </c>
      <c r="AJ10" s="168">
        <f>IF(ngay30!AM11&lt;&gt;"",ngay30!AM11,"")</f>
        <v>69.540000000000006</v>
      </c>
      <c r="AK10" s="168">
        <f>IF(ngay31!AM11&lt;&gt;"",ngay31!AM11,"")</f>
        <v>72.94</v>
      </c>
      <c r="AL10" s="125">
        <f t="shared" si="2"/>
        <v>61.77</v>
      </c>
    </row>
    <row r="11" spans="1:38">
      <c r="A11" s="39">
        <v>9</v>
      </c>
      <c r="B11" s="513" t="s">
        <v>147</v>
      </c>
      <c r="C11" s="158" t="s">
        <v>153</v>
      </c>
      <c r="D11" s="159" t="s">
        <v>100</v>
      </c>
      <c r="E11" s="169">
        <f>IF(ngay1!AM12&lt;&gt;"",ngay1!AM12,"")</f>
        <v>49.4</v>
      </c>
      <c r="F11" s="169">
        <f>IF(ngay2!AM12&lt;&gt;"",ngay2!AM12,"")</f>
        <v>49.28</v>
      </c>
      <c r="G11" s="169">
        <f>IF(ngay3!AM12&lt;&gt;"",ngay3!AM12,"")</f>
        <v>47.13</v>
      </c>
      <c r="H11" s="169">
        <f>IF(ngay4!AM12&lt;&gt;"",ngay4!AM12,"")</f>
        <v>56.35</v>
      </c>
      <c r="I11" s="169">
        <f>IF(ngay5!AM12&lt;&gt;"",ngay5!AM12,"")</f>
        <v>56.09</v>
      </c>
      <c r="J11" s="169">
        <f>IF(ngay6!AM12&lt;&gt;"",ngay6!AM12,"")</f>
        <v>43.69</v>
      </c>
      <c r="K11" s="169">
        <f>IF(ngay7!AM12&lt;&gt;"",ngay7!AM12,"")</f>
        <v>51</v>
      </c>
      <c r="L11" s="169">
        <f>IF(ngay8!AM12&lt;&gt;"",ngay8!AM12,"")</f>
        <v>59.34</v>
      </c>
      <c r="M11" s="169">
        <f>IF(ngay9!AM12&lt;&gt;"",ngay9!AM12,"")</f>
        <v>63.96</v>
      </c>
      <c r="N11" s="169">
        <f>IF(ngay10!AM12&lt;&gt;"",ngay10!AM12,"")</f>
        <v>60.66</v>
      </c>
      <c r="O11" s="155">
        <f t="shared" si="0"/>
        <v>43.69</v>
      </c>
      <c r="P11" s="168">
        <f>IF(ngay11!AM12&lt;&gt;"",ngay11!AM12,"")</f>
        <v>55.1</v>
      </c>
      <c r="Q11" s="168">
        <f>IF(ngay12!AM12&lt;&gt;"",ngay12!AM12,"")</f>
        <v>45.54</v>
      </c>
      <c r="R11" s="168">
        <f>IF(ngay13!AM12&lt;&gt;"",ngay13!AM12,"")</f>
        <v>51.1</v>
      </c>
      <c r="S11" s="168">
        <f>IF(ngay14!AM12&lt;&gt;"",ngay14!AM12,"")</f>
        <v>56.81</v>
      </c>
      <c r="T11" s="168">
        <f>IF(ngay15!AM12&lt;&gt;"",ngay15!AM12,"")</f>
        <v>59.82</v>
      </c>
      <c r="U11" s="168">
        <f>IF(ngay16!AM12&lt;&gt;"",ngay16!AM12,"")</f>
        <v>74.69</v>
      </c>
      <c r="V11" s="168">
        <f>IF(ngay17!AM12&lt;&gt;"",ngay17!AM12,"")</f>
        <v>57.84</v>
      </c>
      <c r="W11" s="168">
        <f>IF(ngay18!AM12&lt;&gt;"",ngay18!AM12,"")</f>
        <v>64.75</v>
      </c>
      <c r="X11" s="168">
        <f>IF(ngay19!AM12&lt;&gt;"",ngay1!AM12,"")</f>
        <v>49.4</v>
      </c>
      <c r="Y11" s="168">
        <f>IF(ngay20!AM12&lt;&gt;"",ngay20!AM12,"")</f>
        <v>72.97</v>
      </c>
      <c r="Z11" s="155">
        <f t="shared" si="1"/>
        <v>45.54</v>
      </c>
      <c r="AA11" s="168">
        <f>IF(ngay21!AM12&lt;&gt;"",ngay21!AM12,"")</f>
        <v>77.459999999999994</v>
      </c>
      <c r="AB11" s="168">
        <f>IF(ngay22!AM12&lt;&gt;"",ngay22!AM12,"")</f>
        <v>64.19</v>
      </c>
      <c r="AC11" s="168">
        <f>IF(ngay23!AM12&lt;&gt;"",ngay23!AM12,"")</f>
        <v>58.47</v>
      </c>
      <c r="AD11" s="168">
        <f>IF(ngay24!AM12&lt;&gt;"",ngay24!AM12,"")</f>
        <v>55.28</v>
      </c>
      <c r="AE11" s="168">
        <f>IF(ngay25!AM12&lt;&gt;"",ngay25!AM12,"")</f>
        <v>65.260000000000005</v>
      </c>
      <c r="AF11" s="168">
        <f>IF(ngay26!AM12&lt;&gt;"",ngay26!AM12,"")</f>
        <v>52.22</v>
      </c>
      <c r="AG11" s="168">
        <f>IF(ngay27!AM12&lt;&gt;"",ngay27!AM12,"")</f>
        <v>59.62</v>
      </c>
      <c r="AH11" s="168">
        <f>IF(ngay28!AM12&lt;&gt;"",ngay28!AM12,"")</f>
        <v>65.87</v>
      </c>
      <c r="AI11" s="168">
        <f>IF(ngay29!AM12&lt;&gt;"",ngay29!AM12,"")</f>
        <v>69.56</v>
      </c>
      <c r="AJ11" s="168">
        <f>IF(ngay30!AM12&lt;&gt;"",ngay30!AM12,"")</f>
        <v>72.569999999999993</v>
      </c>
      <c r="AK11" s="168">
        <f>IF(ngay31!AM12&lt;&gt;"",ngay31!AM12,"")</f>
        <v>61.09</v>
      </c>
      <c r="AL11" s="155">
        <f t="shared" si="2"/>
        <v>52.22</v>
      </c>
    </row>
    <row r="12" spans="1:38">
      <c r="A12" s="28">
        <v>10</v>
      </c>
      <c r="B12" s="487"/>
      <c r="C12" s="143" t="s">
        <v>152</v>
      </c>
      <c r="D12" s="144" t="s">
        <v>117</v>
      </c>
      <c r="E12" s="170">
        <f>IF(ngay1!AM13&lt;&gt;"",ngay1!AM13,"")</f>
        <v>45.99</v>
      </c>
      <c r="F12" s="172">
        <f>IF(ngay2!AM13&lt;&gt;"",ngay2!AM13,"")</f>
        <v>44.17</v>
      </c>
      <c r="G12" s="172">
        <f>IF(ngay3!AM13&lt;&gt;"",ngay3!AM13,"")</f>
        <v>42.41</v>
      </c>
      <c r="H12" s="172">
        <f>IF(ngay4!AM13&lt;&gt;"",ngay4!AM13,"")</f>
        <v>44.97</v>
      </c>
      <c r="I12" s="172">
        <f>IF(ngay5!AM13&lt;&gt;"",ngay5!AM13,"")</f>
        <v>42.9</v>
      </c>
      <c r="J12" s="172">
        <f>IF(ngay6!AM13&lt;&gt;"",ngay6!AM13,"")</f>
        <v>44.36</v>
      </c>
      <c r="K12" s="172">
        <f>IF(ngay7!AM13&lt;&gt;"",ngay7!AM13,"")</f>
        <v>40.6</v>
      </c>
      <c r="L12" s="172">
        <f>IF(ngay8!AM13&lt;&gt;"",ngay8!AM13,"")</f>
        <v>37.049999999999997</v>
      </c>
      <c r="M12" s="172">
        <f>IF(ngay9!AM13&lt;&gt;"",ngay9!AM13,"")</f>
        <v>44.97</v>
      </c>
      <c r="N12" s="172">
        <f>IF(ngay10!AM13&lt;&gt;"",ngay10!AM13,"")</f>
        <v>43.14</v>
      </c>
      <c r="O12" s="124">
        <f t="shared" si="0"/>
        <v>37.049999999999997</v>
      </c>
      <c r="P12" s="168">
        <f>IF(ngay11!AM13&lt;&gt;"",ngay11!AM13,"")</f>
        <v>43.83</v>
      </c>
      <c r="Q12" s="168">
        <f>IF(ngay12!AM13&lt;&gt;"",ngay12!AM13,"")</f>
        <v>47.91</v>
      </c>
      <c r="R12" s="168">
        <f>IF(ngay13!AM13&lt;&gt;"",ngay13!AM13,"")</f>
        <v>36.82</v>
      </c>
      <c r="S12" s="168">
        <f>IF(ngay14!AM13&lt;&gt;"",ngay14!AM13,"")</f>
        <v>45.2</v>
      </c>
      <c r="T12" s="168">
        <f>IF(ngay15!AM13&lt;&gt;"",ngay15!AM13,"")</f>
        <v>43.3</v>
      </c>
      <c r="U12" s="168">
        <f>IF(ngay16!AM13&lt;&gt;"",ngay16!AM13,"")</f>
        <v>48.15</v>
      </c>
      <c r="V12" s="168">
        <f>IF(ngay17!AM13&lt;&gt;"",ngay17!AM13,"")</f>
        <v>53.46</v>
      </c>
      <c r="W12" s="168">
        <f>IF(ngay18!AM13&lt;&gt;"",ngay18!AM13,"")</f>
        <v>44.76</v>
      </c>
      <c r="X12" s="168">
        <f>IF(ngay19!AM13&lt;&gt;"",ngay1!AM13,"")</f>
        <v>45.99</v>
      </c>
      <c r="Y12" s="168">
        <f>IF(ngay20!AM13&lt;&gt;"",ngay20!AM13,"")</f>
        <v>64.77</v>
      </c>
      <c r="Z12" s="124">
        <f t="shared" si="1"/>
        <v>36.82</v>
      </c>
      <c r="AA12" s="168">
        <f>IF(ngay21!AM13&lt;&gt;"",ngay21!AM13,"")</f>
        <v>83.8</v>
      </c>
      <c r="AB12" s="168">
        <f>IF(ngay22!AM13&lt;&gt;"",ngay22!AM13,"")</f>
        <v>50.57</v>
      </c>
      <c r="AC12" s="168">
        <f>IF(ngay23!AM13&lt;&gt;"",ngay23!AM13,"")</f>
        <v>42.93</v>
      </c>
      <c r="AD12" s="168">
        <f>IF(ngay24!AM13&lt;&gt;"",ngay24!AM13,"")</f>
        <v>45.12</v>
      </c>
      <c r="AE12" s="168">
        <f>IF(ngay25!AM13&lt;&gt;"",ngay25!AM13,"")</f>
        <v>44.82</v>
      </c>
      <c r="AF12" s="168">
        <f>IF(ngay26!AM13&lt;&gt;"",ngay26!AM13,"")</f>
        <v>43.64</v>
      </c>
      <c r="AG12" s="168">
        <f>IF(ngay27!AM13&lt;&gt;"",ngay27!AM13,"")</f>
        <v>43.91</v>
      </c>
      <c r="AH12" s="168">
        <f>IF(ngay28!AM13&lt;&gt;"",ngay28!AM13,"")</f>
        <v>50.57</v>
      </c>
      <c r="AI12" s="168">
        <f>IF(ngay29!AM13&lt;&gt;"",ngay29!AM13,"")</f>
        <v>62.79</v>
      </c>
      <c r="AJ12" s="168">
        <f>IF(ngay30!AM13&lt;&gt;"",ngay30!AM13,"")</f>
        <v>63.58</v>
      </c>
      <c r="AK12" s="168">
        <f>IF(ngay31!AM13&lt;&gt;"",ngay31!AM13,"")</f>
        <v>58.28</v>
      </c>
      <c r="AL12" s="124">
        <f t="shared" si="2"/>
        <v>42.93</v>
      </c>
    </row>
    <row r="13" spans="1:38">
      <c r="A13" s="39">
        <v>11</v>
      </c>
      <c r="B13" s="487"/>
      <c r="C13" s="147" t="s">
        <v>154</v>
      </c>
      <c r="D13" s="144" t="s">
        <v>107</v>
      </c>
      <c r="E13" s="170">
        <f>IF(ngay1!AM14&lt;&gt;"",ngay1!AM14,"")</f>
        <v>54.66</v>
      </c>
      <c r="F13" s="172">
        <f>IF(ngay2!AM14&lt;&gt;"",ngay2!AM14,"")</f>
        <v>52.25</v>
      </c>
      <c r="G13" s="172">
        <f>IF(ngay3!AM14&lt;&gt;"",ngay3!AM14,"")</f>
        <v>52.9</v>
      </c>
      <c r="H13" s="172">
        <f>IF(ngay4!AM14&lt;&gt;"",ngay4!AM14,"")</f>
        <v>53.95</v>
      </c>
      <c r="I13" s="172">
        <f>IF(ngay5!AM14&lt;&gt;"",ngay5!AM14,"")</f>
        <v>49.87</v>
      </c>
      <c r="J13" s="172">
        <f>IF(ngay6!AM14&lt;&gt;"",ngay6!AM14,"")</f>
        <v>47.16</v>
      </c>
      <c r="K13" s="172">
        <f>IF(ngay7!AM14&lt;&gt;"",ngay7!AM14,"")</f>
        <v>44.25</v>
      </c>
      <c r="L13" s="172">
        <f>IF(ngay8!AM14&lt;&gt;"",ngay8!AM14,"")</f>
        <v>51.32</v>
      </c>
      <c r="M13" s="172">
        <f>IF(ngay9!AM14&lt;&gt;"",ngay9!AM14,"")</f>
        <v>59.62</v>
      </c>
      <c r="N13" s="172">
        <f>IF(ngay10!AM14&lt;&gt;"",ngay10!AM14,"")</f>
        <v>53.7</v>
      </c>
      <c r="O13" s="124">
        <f t="shared" si="0"/>
        <v>44.25</v>
      </c>
      <c r="P13" s="168">
        <f>IF(ngay11!AM14&lt;&gt;"",ngay11!AM14,"")</f>
        <v>45.95</v>
      </c>
      <c r="Q13" s="168">
        <f>IF(ngay12!AM14&lt;&gt;"",ngay12!AM14,"")</f>
        <v>50.12</v>
      </c>
      <c r="R13" s="168">
        <f>IF(ngay13!AM14&lt;&gt;"",ngay13!AM14,"")</f>
        <v>46.31</v>
      </c>
      <c r="S13" s="168">
        <f>IF(ngay14!AM14&lt;&gt;"",ngay14!AM14,"")</f>
        <v>52.1</v>
      </c>
      <c r="T13" s="168">
        <f>IF(ngay15!AM14&lt;&gt;"",ngay15!AM14,"")</f>
        <v>58.77</v>
      </c>
      <c r="U13" s="168">
        <f>IF(ngay16!AM14&lt;&gt;"",ngay16!AM14,"")</f>
        <v>83.05</v>
      </c>
      <c r="V13" s="168">
        <f>IF(ngay17!AM14&lt;&gt;"",ngay17!AM14,"")</f>
        <v>65.040000000000006</v>
      </c>
      <c r="W13" s="168">
        <f>IF(ngay18!AM14&lt;&gt;"",ngay18!AM14,"")</f>
        <v>59.64</v>
      </c>
      <c r="X13" s="168">
        <f>IF(ngay19!AM14&lt;&gt;"",ngay1!AM14,"")</f>
        <v>54.66</v>
      </c>
      <c r="Y13" s="168">
        <f>IF(ngay20!AM14&lt;&gt;"",ngay20!AM14,"")</f>
        <v>79.77</v>
      </c>
      <c r="Z13" s="124">
        <f t="shared" si="1"/>
        <v>45.95</v>
      </c>
      <c r="AA13" s="168">
        <f>IF(ngay21!AM14&lt;&gt;"",ngay21!AM14,"")</f>
        <v>89.46</v>
      </c>
      <c r="AB13" s="168">
        <f>IF(ngay22!AM14&lt;&gt;"",ngay22!AM14,"")</f>
        <v>66.84</v>
      </c>
      <c r="AC13" s="168">
        <f>IF(ngay23!AM14&lt;&gt;"",ngay23!AM14,"")</f>
        <v>59.88</v>
      </c>
      <c r="AD13" s="168">
        <f>IF(ngay24!AM14&lt;&gt;"",ngay24!AM14,"")</f>
        <v>62.03</v>
      </c>
      <c r="AE13" s="168">
        <f>IF(ngay25!AM14&lt;&gt;"",ngay25!AM14,"")</f>
        <v>63.02</v>
      </c>
      <c r="AF13" s="168">
        <f>IF(ngay26!AM14&lt;&gt;"",ngay26!AM14,"")</f>
        <v>59.82</v>
      </c>
      <c r="AG13" s="168">
        <f>IF(ngay27!AM14&lt;&gt;"",ngay27!AM14,"")</f>
        <v>57.99</v>
      </c>
      <c r="AH13" s="168">
        <f>IF(ngay28!AM14&lt;&gt;"",ngay28!AM14,"")</f>
        <v>70.67</v>
      </c>
      <c r="AI13" s="168">
        <f>IF(ngay29!AM14&lt;&gt;"",ngay29!AM14,"")</f>
        <v>73.7</v>
      </c>
      <c r="AJ13" s="168">
        <f>IF(ngay30!AM14&lt;&gt;"",ngay30!AM14,"")</f>
        <v>85.51</v>
      </c>
      <c r="AK13" s="168">
        <f>IF(ngay31!AM14&lt;&gt;"",ngay31!AM14,"")</f>
        <v>61.99</v>
      </c>
      <c r="AL13" s="124">
        <f t="shared" si="2"/>
        <v>57.99</v>
      </c>
    </row>
    <row r="14" spans="1:38">
      <c r="A14" s="28">
        <v>12</v>
      </c>
      <c r="B14" s="487"/>
      <c r="C14" s="143" t="s">
        <v>180</v>
      </c>
      <c r="D14" s="144" t="s">
        <v>178</v>
      </c>
      <c r="E14" s="170">
        <f>IF(ngay1!AM15&lt;&gt;"",ngay1!AM15,"")</f>
        <v>49.9</v>
      </c>
      <c r="F14" s="172">
        <f>IF(ngay2!AM15&lt;&gt;"",ngay2!AM15,"")</f>
        <v>48.82</v>
      </c>
      <c r="G14" s="172">
        <f>IF(ngay3!AM15&lt;&gt;"",ngay3!AM15,"")</f>
        <v>49.6</v>
      </c>
      <c r="H14" s="172">
        <f>IF(ngay4!AM15&lt;&gt;"",ngay4!AM15,"")</f>
        <v>45.58</v>
      </c>
      <c r="I14" s="172">
        <f>IF(ngay5!AM15&lt;&gt;"",ngay5!AM15,"")</f>
        <v>49.87</v>
      </c>
      <c r="J14" s="172">
        <f>IF(ngay6!AM15&lt;&gt;"",ngay6!AM15,"")</f>
        <v>46.95</v>
      </c>
      <c r="K14" s="172">
        <f>IF(ngay7!AM15&lt;&gt;"",ngay7!AM15,"")</f>
        <v>48.35</v>
      </c>
      <c r="L14" s="172">
        <f>IF(ngay8!AM15&lt;&gt;"",ngay8!AM15,"")</f>
        <v>51.63</v>
      </c>
      <c r="M14" s="172">
        <f>IF(ngay9!AM15&lt;&gt;"",ngay9!AM15,"")</f>
        <v>54.37</v>
      </c>
      <c r="N14" s="172">
        <f>IF(ngay10!AM15&lt;&gt;"",ngay10!AM15,"")</f>
        <v>54.83</v>
      </c>
      <c r="O14" s="124">
        <f t="shared" si="0"/>
        <v>45.58</v>
      </c>
      <c r="P14" s="168">
        <f>IF(ngay11!AM15&lt;&gt;"",ngay11!AM15,"")</f>
        <v>52.53</v>
      </c>
      <c r="Q14" s="168">
        <f>IF(ngay12!AM15&lt;&gt;"",ngay12!AM15,"")</f>
        <v>54.29</v>
      </c>
      <c r="R14" s="168">
        <f>IF(ngay13!AM15&lt;&gt;"",ngay13!AM15,"")</f>
        <v>46.12</v>
      </c>
      <c r="S14" s="168">
        <f>IF(ngay14!AM15&lt;&gt;"",ngay14!AM15,"")</f>
        <v>49.8</v>
      </c>
      <c r="T14" s="168">
        <f>IF(ngay15!AM15&lt;&gt;"",ngay15!AM15,"")</f>
        <v>54.4</v>
      </c>
      <c r="U14" s="168">
        <f>IF(ngay16!AM15&lt;&gt;"",ngay16!AM15,"")</f>
        <v>82.66</v>
      </c>
      <c r="V14" s="168">
        <f>IF(ngay17!AM15&lt;&gt;"",ngay17!AM15,"")</f>
        <v>65.62</v>
      </c>
      <c r="W14" s="168">
        <f>IF(ngay18!AM15&lt;&gt;"",ngay18!AM15,"")</f>
        <v>55.12</v>
      </c>
      <c r="X14" s="168">
        <f>IF(ngay19!AM15&lt;&gt;"",ngay1!AM15,"")</f>
        <v>49.9</v>
      </c>
      <c r="Y14" s="168">
        <f>IF(ngay20!AM15&lt;&gt;"",ngay20!AM15,"")</f>
        <v>80.59</v>
      </c>
      <c r="Z14" s="124">
        <f t="shared" si="1"/>
        <v>46.12</v>
      </c>
      <c r="AA14" s="168">
        <f>IF(ngay21!AM15&lt;&gt;"",ngay21!AM15,"")</f>
        <v>86.95</v>
      </c>
      <c r="AB14" s="168">
        <f>IF(ngay22!AM15&lt;&gt;"",ngay22!AM15,"")</f>
        <v>69.489999999999995</v>
      </c>
      <c r="AC14" s="168">
        <f>IF(ngay23!AM15&lt;&gt;"",ngay23!AM15,"")</f>
        <v>60.87</v>
      </c>
      <c r="AD14" s="168">
        <f>IF(ngay24!AM15&lt;&gt;"",ngay24!AM15,"")</f>
        <v>62.23</v>
      </c>
      <c r="AE14" s="168">
        <f>IF(ngay25!AM15&lt;&gt;"",ngay25!AM15,"")</f>
        <v>58.35</v>
      </c>
      <c r="AF14" s="168">
        <f>IF(ngay26!AM15&lt;&gt;"",ngay26!AM15,"")</f>
        <v>56.35</v>
      </c>
      <c r="AG14" s="168">
        <f>IF(ngay27!AM15&lt;&gt;"",ngay27!AM15,"")</f>
        <v>61.44</v>
      </c>
      <c r="AH14" s="168">
        <f>IF(ngay28!AM15&lt;&gt;"",ngay28!AM15,"")</f>
        <v>69.819999999999993</v>
      </c>
      <c r="AI14" s="168">
        <f>IF(ngay29!AM15&lt;&gt;"",ngay29!AM15,"")</f>
        <v>69.17</v>
      </c>
      <c r="AJ14" s="168">
        <f>IF(ngay30!AM15&lt;&gt;"",ngay30!AM15,"")</f>
        <v>65.260000000000005</v>
      </c>
      <c r="AK14" s="168">
        <f>IF(ngay31!AM15&lt;&gt;"",ngay31!AM15,"")</f>
        <v>62.03</v>
      </c>
      <c r="AL14" s="124">
        <f t="shared" si="2"/>
        <v>56.35</v>
      </c>
    </row>
    <row r="15" spans="1:38">
      <c r="A15" s="39">
        <v>13</v>
      </c>
      <c r="B15" s="487"/>
      <c r="C15" s="143" t="s">
        <v>151</v>
      </c>
      <c r="D15" s="144" t="s">
        <v>99</v>
      </c>
      <c r="E15" s="170">
        <f>IF(ngay1!AM16&lt;&gt;"",ngay1!AM16,"")</f>
        <v>46.74</v>
      </c>
      <c r="F15" s="172">
        <f>IF(ngay2!AM16&lt;&gt;"",ngay2!AM16,"")</f>
        <v>45.91</v>
      </c>
      <c r="G15" s="172">
        <f>IF(ngay3!AM16&lt;&gt;"",ngay3!AM16,"")</f>
        <v>49.25</v>
      </c>
      <c r="H15" s="172">
        <f>IF(ngay4!AM16&lt;&gt;"",ngay4!AM16,"")</f>
        <v>49.92</v>
      </c>
      <c r="I15" s="172">
        <f>IF(ngay5!AM16&lt;&gt;"",ngay5!AM16,"")</f>
        <v>50.07</v>
      </c>
      <c r="J15" s="172">
        <f>IF(ngay6!AM16&lt;&gt;"",ngay6!AM16,"")</f>
        <v>46.93</v>
      </c>
      <c r="K15" s="172">
        <f>IF(ngay7!AM16&lt;&gt;"",ngay7!AM16,"")</f>
        <v>46.1</v>
      </c>
      <c r="L15" s="172">
        <f>IF(ngay8!AM16&lt;&gt;"",ngay8!AM16,"")</f>
        <v>40.799999999999997</v>
      </c>
      <c r="M15" s="172">
        <f>IF(ngay9!AM16&lt;&gt;"",ngay9!AM16,"")</f>
        <v>53.6</v>
      </c>
      <c r="N15" s="172">
        <f>IF(ngay10!AM16&lt;&gt;"",ngay10!AM16,"")</f>
        <v>45.74</v>
      </c>
      <c r="O15" s="124">
        <f t="shared" si="0"/>
        <v>40.799999999999997</v>
      </c>
      <c r="P15" s="168">
        <f>IF(ngay11!AM16&lt;&gt;"",ngay11!AM16,"")</f>
        <v>44.04</v>
      </c>
      <c r="Q15" s="168">
        <f>IF(ngay12!AM16&lt;&gt;"",ngay12!AM16,"")</f>
        <v>42.37</v>
      </c>
      <c r="R15" s="168">
        <f>IF(ngay13!AM16&lt;&gt;"",ngay13!AM16,"")</f>
        <v>44.65</v>
      </c>
      <c r="S15" s="168">
        <f>IF(ngay14!AM16&lt;&gt;"",ngay14!AM16,"")</f>
        <v>46.3</v>
      </c>
      <c r="T15" s="168">
        <f>IF(ngay15!AM16&lt;&gt;"",ngay15!AM16,"")</f>
        <v>45.77</v>
      </c>
      <c r="U15" s="168">
        <f>IF(ngay16!AM16&lt;&gt;"",ngay16!AM16,"")</f>
        <v>63.41</v>
      </c>
      <c r="V15" s="168">
        <f>IF(ngay17!AM16&lt;&gt;"",ngay17!AM16,"")</f>
        <v>64.19</v>
      </c>
      <c r="W15" s="168">
        <f>IF(ngay18!AM16&lt;&gt;"",ngay18!AM16,"")</f>
        <v>42.83</v>
      </c>
      <c r="X15" s="168">
        <f>IF(ngay19!AM16&lt;&gt;"",ngay1!AM16,"")</f>
        <v>46.74</v>
      </c>
      <c r="Y15" s="168">
        <f>IF(ngay20!AM16&lt;&gt;"",ngay20!AM16,"")</f>
        <v>72.64</v>
      </c>
      <c r="Z15" s="124">
        <f t="shared" si="1"/>
        <v>42.37</v>
      </c>
      <c r="AA15" s="168">
        <f>IF(ngay21!AM16&lt;&gt;"",ngay21!AM16,"")</f>
        <v>83.37</v>
      </c>
      <c r="AB15" s="168">
        <f>IF(ngay22!AM16&lt;&gt;"",ngay22!AM16,"")</f>
        <v>59.39</v>
      </c>
      <c r="AC15" s="168">
        <f>IF(ngay23!AM16&lt;&gt;"",ngay23!AM16,"")</f>
        <v>54.13</v>
      </c>
      <c r="AD15" s="168">
        <f>IF(ngay24!AM16&lt;&gt;"",ngay24!AM16,"")</f>
        <v>51.83</v>
      </c>
      <c r="AE15" s="168">
        <f>IF(ngay25!AM16&lt;&gt;"",ngay25!AM16,"")</f>
        <v>54.53</v>
      </c>
      <c r="AF15" s="168">
        <f>IF(ngay26!AM16&lt;&gt;"",ngay26!AM16,"")</f>
        <v>45.39</v>
      </c>
      <c r="AG15" s="168">
        <f>IF(ngay27!AM16&lt;&gt;"",ngay27!AM16,"")</f>
        <v>49.63</v>
      </c>
      <c r="AH15" s="168">
        <f>IF(ngay28!AM16&lt;&gt;"",ngay28!AM16,"")</f>
        <v>49.04</v>
      </c>
      <c r="AI15" s="168">
        <f>IF(ngay29!AM16&lt;&gt;"",ngay29!AM16,"")</f>
        <v>67.08</v>
      </c>
      <c r="AJ15" s="168">
        <f>IF(ngay30!AM16&lt;&gt;"",ngay30!AM16,"")</f>
        <v>56.5</v>
      </c>
      <c r="AK15" s="168">
        <f>IF(ngay31!AM16&lt;&gt;"",ngay31!AM16,"")</f>
        <v>52.23</v>
      </c>
      <c r="AL15" s="124">
        <f t="shared" si="2"/>
        <v>45.39</v>
      </c>
    </row>
    <row r="16" spans="1:38">
      <c r="A16" s="28">
        <v>14</v>
      </c>
      <c r="B16" s="487"/>
      <c r="C16" s="143" t="s">
        <v>127</v>
      </c>
      <c r="D16" s="144" t="s">
        <v>101</v>
      </c>
      <c r="E16" s="170">
        <f>IF(ngay1!AM17&lt;&gt;"",ngay1!AM17,"")</f>
        <v>51.88</v>
      </c>
      <c r="F16" s="172">
        <f>IF(ngay2!AM17&lt;&gt;"",ngay2!AM17,"")</f>
        <v>50.12</v>
      </c>
      <c r="G16" s="172">
        <f>IF(ngay3!AM17&lt;&gt;"",ngay3!AM17,"")</f>
        <v>50.07</v>
      </c>
      <c r="H16" s="172">
        <f>IF(ngay4!AM17&lt;&gt;"",ngay4!AM17,"")</f>
        <v>53.24</v>
      </c>
      <c r="I16" s="172">
        <f>IF(ngay5!AM17&lt;&gt;"",ngay5!AM17,"")</f>
        <v>58.26</v>
      </c>
      <c r="J16" s="172">
        <f>IF(ngay6!AM17&lt;&gt;"",ngay6!AM17,"")</f>
        <v>54.54</v>
      </c>
      <c r="K16" s="172">
        <f>IF(ngay7!AM17&lt;&gt;"",ngay7!AM17,"")</f>
        <v>58.51</v>
      </c>
      <c r="L16" s="172">
        <f>IF(ngay8!AM17&lt;&gt;"",ngay8!AM17,"")</f>
        <v>68.930000000000007</v>
      </c>
      <c r="M16" s="172">
        <f>IF(ngay9!AM17&lt;&gt;"",ngay9!AM17,"")</f>
        <v>66.819999999999993</v>
      </c>
      <c r="N16" s="172">
        <f>IF(ngay10!AM17&lt;&gt;"",ngay10!AM17,"")</f>
        <v>59.79</v>
      </c>
      <c r="O16" s="124">
        <f t="shared" si="0"/>
        <v>50.07</v>
      </c>
      <c r="P16" s="168">
        <f>IF(ngay11!AM17&lt;&gt;"",ngay11!AM17,"")</f>
        <v>56.5</v>
      </c>
      <c r="Q16" s="168">
        <f>IF(ngay12!AM17&lt;&gt;"",ngay12!AM17,"")</f>
        <v>51.84</v>
      </c>
      <c r="R16" s="168">
        <f>IF(ngay13!AM17&lt;&gt;"",ngay13!AM17,"")</f>
        <v>45.19</v>
      </c>
      <c r="S16" s="168">
        <f>IF(ngay14!AM17&lt;&gt;"",ngay14!AM17,"")</f>
        <v>50.02</v>
      </c>
      <c r="T16" s="168">
        <f>IF(ngay15!AM17&lt;&gt;"",ngay15!AM17,"")</f>
        <v>69.78</v>
      </c>
      <c r="U16" s="168">
        <f>IF(ngay16!AM17&lt;&gt;"",ngay16!AM17,"")</f>
        <v>60.69</v>
      </c>
      <c r="V16" s="168">
        <f>IF(ngay17!AM17&lt;&gt;"",ngay17!AM17,"")</f>
        <v>52.92</v>
      </c>
      <c r="W16" s="168">
        <f>IF(ngay18!AM17&lt;&gt;"",ngay18!AM17,"")</f>
        <v>54.59</v>
      </c>
      <c r="X16" s="168">
        <f>IF(ngay19!AM17&lt;&gt;"",ngay1!AM17,"")</f>
        <v>51.88</v>
      </c>
      <c r="Y16" s="168">
        <f>IF(ngay20!AM17&lt;&gt;"",ngay20!AM17,"")</f>
        <v>81.14</v>
      </c>
      <c r="Z16" s="124">
        <f t="shared" si="1"/>
        <v>45.19</v>
      </c>
      <c r="AA16" s="168">
        <f>IF(ngay21!AM17&lt;&gt;"",ngay21!AM17,"")</f>
        <v>85.45</v>
      </c>
      <c r="AB16" s="168">
        <f>IF(ngay22!AM17&lt;&gt;"",ngay22!AM17,"")</f>
        <v>71.92</v>
      </c>
      <c r="AC16" s="168">
        <f>IF(ngay23!AM17&lt;&gt;"",ngay23!AM17,"")</f>
        <v>53.26</v>
      </c>
      <c r="AD16" s="168">
        <f>IF(ngay24!AM17&lt;&gt;"",ngay24!AM17,"")</f>
        <v>66.430000000000007</v>
      </c>
      <c r="AE16" s="168">
        <f>IF(ngay25!AM17&lt;&gt;"",ngay25!AM17,"")</f>
        <v>61.9</v>
      </c>
      <c r="AF16" s="168">
        <f>IF(ngay26!AM17&lt;&gt;"",ngay26!AM17,"")</f>
        <v>68.63</v>
      </c>
      <c r="AG16" s="168">
        <f>IF(ngay27!AM17&lt;&gt;"",ngay27!AM17,"")</f>
        <v>55.29</v>
      </c>
      <c r="AH16" s="168">
        <f>IF(ngay28!AM17&lt;&gt;"",ngay28!AM17,"")</f>
        <v>62.42</v>
      </c>
      <c r="AI16" s="168">
        <f>IF(ngay29!AM17&lt;&gt;"",ngay29!AM17,"")</f>
        <v>76.650000000000006</v>
      </c>
      <c r="AJ16" s="168">
        <f>IF(ngay30!AM17&lt;&gt;"",ngay30!AM17,"")</f>
        <v>64.48</v>
      </c>
      <c r="AK16" s="168">
        <f>IF(ngay31!AM17&lt;&gt;"",ngay31!AM17,"")</f>
        <v>55.85</v>
      </c>
      <c r="AL16" s="124">
        <f t="shared" si="2"/>
        <v>53.26</v>
      </c>
    </row>
    <row r="17" spans="1:38">
      <c r="A17" s="39">
        <v>15</v>
      </c>
      <c r="B17" s="487"/>
      <c r="C17" s="160" t="s">
        <v>155</v>
      </c>
      <c r="D17" s="161" t="s">
        <v>102</v>
      </c>
      <c r="E17" s="170">
        <f>IF(ngay1!AM18&lt;&gt;"",ngay1!AM18,"")</f>
        <v>44.59</v>
      </c>
      <c r="F17" s="172">
        <f>IF(ngay2!AM18&lt;&gt;"",ngay2!AM18,"")</f>
        <v>43.69</v>
      </c>
      <c r="G17" s="172">
        <f>IF(ngay3!AM18&lt;&gt;"",ngay3!AM18,"")</f>
        <v>48.19</v>
      </c>
      <c r="H17" s="172">
        <f>IF(ngay4!AM18&lt;&gt;"",ngay4!AM18,"")</f>
        <v>46.33</v>
      </c>
      <c r="I17" s="172">
        <f>IF(ngay5!AM18&lt;&gt;"",ngay5!AM18,"")</f>
        <v>52.08</v>
      </c>
      <c r="J17" s="172">
        <f>IF(ngay6!AM18&lt;&gt;"",ngay6!AM18,"")</f>
        <v>50.12</v>
      </c>
      <c r="K17" s="172">
        <f>IF(ngay7!AM18&lt;&gt;"",ngay7!AM18,"")</f>
        <v>46.37</v>
      </c>
      <c r="L17" s="172">
        <f>IF(ngay8!AM18&lt;&gt;"",ngay8!AM18,"")</f>
        <v>50.52</v>
      </c>
      <c r="M17" s="172">
        <f>IF(ngay9!AM18&lt;&gt;"",ngay9!AM18,"")</f>
        <v>56.23</v>
      </c>
      <c r="N17" s="172">
        <f>IF(ngay10!AM18&lt;&gt;"",ngay10!AM18,"")</f>
        <v>54.35</v>
      </c>
      <c r="O17" s="124">
        <f t="shared" si="0"/>
        <v>43.69</v>
      </c>
      <c r="P17" s="168">
        <f>IF(ngay11!AM18&lt;&gt;"",ngay11!AM18,"")</f>
        <v>51.79</v>
      </c>
      <c r="Q17" s="168">
        <f>IF(ngay12!AM18&lt;&gt;"",ngay12!AM18,"")</f>
        <v>49.04</v>
      </c>
      <c r="R17" s="168">
        <f>IF(ngay13!AM18&lt;&gt;"",ngay13!AM18,"")</f>
        <v>41.52</v>
      </c>
      <c r="S17" s="168">
        <f>IF(ngay14!AM18&lt;&gt;"",ngay14!AM18,"")</f>
        <v>46.14</v>
      </c>
      <c r="T17" s="168">
        <f>IF(ngay15!AM18&lt;&gt;"",ngay15!AM18,"")</f>
        <v>52.97</v>
      </c>
      <c r="U17" s="168">
        <f>IF(ngay16!AM18&lt;&gt;"",ngay16!AM18,"")</f>
        <v>57.01</v>
      </c>
      <c r="V17" s="168">
        <f>IF(ngay17!AM18&lt;&gt;"",ngay17!AM18,"")</f>
        <v>65.08</v>
      </c>
      <c r="W17" s="168">
        <f>IF(ngay18!AM18&lt;&gt;"",ngay18!AM18,"")</f>
        <v>44.97</v>
      </c>
      <c r="X17" s="168">
        <f>IF(ngay19!AM18&lt;&gt;"",ngay1!AM18,"")</f>
        <v>44.59</v>
      </c>
      <c r="Y17" s="168">
        <f>IF(ngay20!AM18&lt;&gt;"",ngay20!AM18,"")</f>
        <v>85.9</v>
      </c>
      <c r="Z17" s="124">
        <f t="shared" si="1"/>
        <v>41.52</v>
      </c>
      <c r="AA17" s="168">
        <f>IF(ngay21!AM18&lt;&gt;"",ngay21!AM18,"")</f>
        <v>94.28</v>
      </c>
      <c r="AB17" s="168">
        <f>IF(ngay22!AM18&lt;&gt;"",ngay22!AM18,"")</f>
        <v>67.98</v>
      </c>
      <c r="AC17" s="168">
        <f>IF(ngay23!AM18&lt;&gt;"",ngay23!AM18,"")</f>
        <v>55.52</v>
      </c>
      <c r="AD17" s="168">
        <f>IF(ngay24!AM18&lt;&gt;"",ngay24!AM18,"")</f>
        <v>57.29</v>
      </c>
      <c r="AE17" s="168">
        <f>IF(ngay25!AM18&lt;&gt;"",ngay25!AM18,"")</f>
        <v>54.06</v>
      </c>
      <c r="AF17" s="168">
        <f>IF(ngay26!AM18&lt;&gt;"",ngay26!AM18,"")</f>
        <v>51.38</v>
      </c>
      <c r="AG17" s="168">
        <f>IF(ngay27!AM18&lt;&gt;"",ngay27!AM18,"")</f>
        <v>52.71</v>
      </c>
      <c r="AH17" s="168">
        <f>IF(ngay28!AM18&lt;&gt;"",ngay28!AM18,"")</f>
        <v>55.29</v>
      </c>
      <c r="AI17" s="168">
        <f>IF(ngay29!AM18&lt;&gt;"",ngay29!AM18,"")</f>
        <v>67.42</v>
      </c>
      <c r="AJ17" s="168">
        <f>IF(ngay30!AM18&lt;&gt;"",ngay30!AM18,"")</f>
        <v>57.27</v>
      </c>
      <c r="AK17" s="168">
        <f>IF(ngay31!AM18&lt;&gt;"",ngay31!AM18,"")</f>
        <v>51.44</v>
      </c>
      <c r="AL17" s="124">
        <f t="shared" si="2"/>
        <v>51.38</v>
      </c>
    </row>
    <row r="18" spans="1:38">
      <c r="A18" s="28">
        <v>16</v>
      </c>
      <c r="B18" s="489"/>
      <c r="C18" s="150" t="s">
        <v>156</v>
      </c>
      <c r="D18" s="151" t="s">
        <v>103</v>
      </c>
      <c r="E18" s="170">
        <f>IF(ngay1!AM19&lt;&gt;"",ngay1!AM19,"")</f>
        <v>57.96</v>
      </c>
      <c r="F18" s="172">
        <f>IF(ngay2!AM19&lt;&gt;"",ngay2!AM19,"")</f>
        <v>49.92</v>
      </c>
      <c r="G18" s="172">
        <f>IF(ngay3!AM19&lt;&gt;"",ngay3!AM19,"")</f>
        <v>56.09</v>
      </c>
      <c r="H18" s="172">
        <f>IF(ngay4!AM19&lt;&gt;"",ngay4!AM19,"")</f>
        <v>55.83</v>
      </c>
      <c r="I18" s="172">
        <f>IF(ngay5!AM19&lt;&gt;"",ngay5!AM19,"")</f>
        <v>67.989999999999995</v>
      </c>
      <c r="J18" s="172">
        <f>IF(ngay6!AM19&lt;&gt;"",ngay6!AM19,"")</f>
        <v>62.03</v>
      </c>
      <c r="K18" s="172">
        <f>IF(ngay7!AM19&lt;&gt;"",ngay7!AM19,"")</f>
        <v>76.03</v>
      </c>
      <c r="L18" s="172">
        <f>IF(ngay8!AM19&lt;&gt;"",ngay8!AM19,"")</f>
        <v>82.77</v>
      </c>
      <c r="M18" s="172">
        <f>IF(ngay9!AM19&lt;&gt;"",ngay9!AM19,"")</f>
        <v>77.7</v>
      </c>
      <c r="N18" s="172">
        <f>IF(ngay10!AM19&lt;&gt;"",ngay10!AM19,"")</f>
        <v>74.7</v>
      </c>
      <c r="O18" s="124">
        <f t="shared" si="0"/>
        <v>49.92</v>
      </c>
      <c r="P18" s="168">
        <f>IF(ngay11!AM19&lt;&gt;"",ngay11!AM19,"")</f>
        <v>68.23</v>
      </c>
      <c r="Q18" s="168">
        <f>IF(ngay12!AM19&lt;&gt;"",ngay12!AM19,"")</f>
        <v>59.65</v>
      </c>
      <c r="R18" s="168">
        <f>IF(ngay13!AM19&lt;&gt;"",ngay13!AM19,"")</f>
        <v>49.28</v>
      </c>
      <c r="S18" s="168">
        <f>IF(ngay14!AM19&lt;&gt;"",ngay14!AM19,"")</f>
        <v>62.49</v>
      </c>
      <c r="T18" s="168">
        <f>IF(ngay15!AM19&lt;&gt;"",ngay15!AM19,"")</f>
        <v>77.7</v>
      </c>
      <c r="U18" s="168">
        <f>IF(ngay16!AM19&lt;&gt;"",ngay16!AM19,"")</f>
        <v>60.9</v>
      </c>
      <c r="V18" s="168">
        <f>IF(ngay17!AM19&lt;&gt;"",ngay17!AM19,"")</f>
        <v>74.19</v>
      </c>
      <c r="W18" s="168">
        <f>IF(ngay18!AM19&lt;&gt;"",ngay18!AM19,"")</f>
        <v>66.900000000000006</v>
      </c>
      <c r="X18" s="168">
        <f>IF(ngay19!AM19&lt;&gt;"",ngay1!AM19,"")</f>
        <v>57.96</v>
      </c>
      <c r="Y18" s="168">
        <f>IF(ngay20!AM19&lt;&gt;"",ngay20!AM19,"")</f>
        <v>79.8</v>
      </c>
      <c r="Z18" s="124">
        <f t="shared" si="1"/>
        <v>49.28</v>
      </c>
      <c r="AA18" s="168">
        <f>IF(ngay21!AM19&lt;&gt;"",ngay21!AM19,"")</f>
        <v>87.41</v>
      </c>
      <c r="AB18" s="168">
        <f>IF(ngay22!AM19&lt;&gt;"",ngay22!AM19,"")</f>
        <v>79.86</v>
      </c>
      <c r="AC18" s="168">
        <f>IF(ngay23!AM19&lt;&gt;"",ngay23!AM19,"")</f>
        <v>73.989999999999995</v>
      </c>
      <c r="AD18" s="168">
        <f>IF(ngay24!AM19&lt;&gt;"",ngay24!AM19,"")</f>
        <v>72.33</v>
      </c>
      <c r="AE18" s="168">
        <f>IF(ngay25!AM19&lt;&gt;"",ngay25!AM19,"")</f>
        <v>72.3</v>
      </c>
      <c r="AF18" s="168">
        <f>IF(ngay26!AM19&lt;&gt;"",ngay26!AM19,"")</f>
        <v>68.650000000000006</v>
      </c>
      <c r="AG18" s="168">
        <f>IF(ngay27!AM19&lt;&gt;"",ngay27!AM19,"")</f>
        <v>63.13</v>
      </c>
      <c r="AH18" s="168">
        <f>IF(ngay28!AM19&lt;&gt;"",ngay28!AM19,"")</f>
        <v>69.819999999999993</v>
      </c>
      <c r="AI18" s="168">
        <f>IF(ngay29!AM19&lt;&gt;"",ngay29!AM19,"")</f>
        <v>77.03</v>
      </c>
      <c r="AJ18" s="168">
        <f>IF(ngay30!AM19&lt;&gt;"",ngay30!AM19,"")</f>
        <v>71.11</v>
      </c>
      <c r="AK18" s="168">
        <f>IF(ngay31!AM19&lt;&gt;"",ngay31!AM19,"")</f>
        <v>61.92</v>
      </c>
      <c r="AL18" s="124">
        <f t="shared" si="2"/>
        <v>61.92</v>
      </c>
    </row>
    <row r="19" spans="1:38">
      <c r="A19" s="39">
        <v>17</v>
      </c>
      <c r="B19" s="514"/>
      <c r="C19" s="152" t="s">
        <v>91</v>
      </c>
      <c r="D19" s="153" t="s">
        <v>118</v>
      </c>
      <c r="E19" s="171">
        <f>IF(ngay1!AM20&lt;&gt;"",ngay1!AM20,"")</f>
        <v>46.54</v>
      </c>
      <c r="F19" s="303">
        <f>IF(ngay2!AM20&lt;&gt;"",ngay2!AM20,"")</f>
        <v>49.28</v>
      </c>
      <c r="G19" s="303">
        <f>IF(ngay3!AM20&lt;&gt;"",ngay3!AM20,"")</f>
        <v>50.57</v>
      </c>
      <c r="H19" s="303">
        <f>IF(ngay4!AM20&lt;&gt;"",ngay4!AM20,"")</f>
        <v>52.31</v>
      </c>
      <c r="I19" s="303">
        <f>IF(ngay5!AM20&lt;&gt;"",ngay5!AM20,"")</f>
        <v>48.6</v>
      </c>
      <c r="J19" s="303">
        <f>IF(ngay6!AM20&lt;&gt;"",ngay6!AM20,"")</f>
        <v>44.2</v>
      </c>
      <c r="K19" s="303">
        <f>IF(ngay7!AM20&lt;&gt;"",ngay7!AM20,"")</f>
        <v>51.78</v>
      </c>
      <c r="L19" s="303">
        <f>IF(ngay8!AM20&lt;&gt;"",ngay8!AM20,"")</f>
        <v>55.76</v>
      </c>
      <c r="M19" s="303">
        <f>IF(ngay9!AM20&lt;&gt;"",ngay9!AM20,"")</f>
        <v>67.69</v>
      </c>
      <c r="N19" s="303">
        <f>IF(ngay10!AM20&lt;&gt;"",ngay10!AM20,"")</f>
        <v>59.01</v>
      </c>
      <c r="O19" s="154">
        <f t="shared" si="0"/>
        <v>44.2</v>
      </c>
      <c r="P19" s="168">
        <f>IF(ngay11!AM20&lt;&gt;"",ngay11!AM20,"")</f>
        <v>50.02</v>
      </c>
      <c r="Q19" s="168">
        <f>IF(ngay12!AM20&lt;&gt;"",ngay12!AM20,"")</f>
        <v>45</v>
      </c>
      <c r="R19" s="168">
        <f>IF(ngay13!AM20&lt;&gt;"",ngay13!AM20,"")</f>
        <v>43.1</v>
      </c>
      <c r="S19" s="168">
        <f>IF(ngay14!AM20&lt;&gt;"",ngay14!AM20,"")</f>
        <v>47.57</v>
      </c>
      <c r="T19" s="168">
        <f>IF(ngay15!AM20&lt;&gt;"",ngay15!AM20,"")</f>
        <v>59.59</v>
      </c>
      <c r="U19" s="168">
        <f>IF(ngay16!AM20&lt;&gt;"",ngay16!AM20,"")</f>
        <v>67.14</v>
      </c>
      <c r="V19" s="168">
        <f>IF(ngay17!AM20&lt;&gt;"",ngay17!AM20,"")</f>
        <v>59.86</v>
      </c>
      <c r="W19" s="168">
        <f>IF(ngay18!AM20&lt;&gt;"",ngay18!AM20,"")</f>
        <v>51.85</v>
      </c>
      <c r="X19" s="168">
        <f>IF(ngay19!AM20&lt;&gt;"",ngay1!AM20,"")</f>
        <v>46.54</v>
      </c>
      <c r="Y19" s="168">
        <f>IF(ngay20!AM20&lt;&gt;"",ngay20!AM20,"")</f>
        <v>74.849999999999994</v>
      </c>
      <c r="Z19" s="154">
        <f t="shared" si="1"/>
        <v>43.1</v>
      </c>
      <c r="AA19" s="168">
        <f>IF(ngay21!AM20&lt;&gt;"",ngay21!AM20,"")</f>
        <v>80.59</v>
      </c>
      <c r="AB19" s="168">
        <f>IF(ngay22!AM20&lt;&gt;"",ngay22!AM20,"")</f>
        <v>67.040000000000006</v>
      </c>
      <c r="AC19" s="168">
        <f>IF(ngay23!AM20&lt;&gt;"",ngay23!AM20,"")</f>
        <v>64.83</v>
      </c>
      <c r="AD19" s="168">
        <f>IF(ngay24!AM20&lt;&gt;"",ngay24!AM20,"")</f>
        <v>63.68</v>
      </c>
      <c r="AE19" s="168">
        <f>IF(ngay25!AM20&lt;&gt;"",ngay25!AM20,"")</f>
        <v>60.08</v>
      </c>
      <c r="AF19" s="168">
        <f>IF(ngay26!AM20&lt;&gt;"",ngay26!AM20,"")</f>
        <v>60.28</v>
      </c>
      <c r="AG19" s="168">
        <f>IF(ngay27!AM20&lt;&gt;"",ngay27!AM20,"")</f>
        <v>49.24</v>
      </c>
      <c r="AH19" s="168">
        <f>IF(ngay28!AM20&lt;&gt;"",ngay28!AM20,"")</f>
        <v>49.68</v>
      </c>
      <c r="AI19" s="168">
        <f>IF(ngay29!AM20&lt;&gt;"",ngay29!AM20,"")</f>
        <v>66.52</v>
      </c>
      <c r="AJ19" s="168">
        <f>IF(ngay30!AM20&lt;&gt;"",ngay30!AM20,"")</f>
        <v>60.08</v>
      </c>
      <c r="AK19" s="168">
        <f>IF(ngay31!AM20&lt;&gt;"",ngay31!AM20,"")</f>
        <v>52.02</v>
      </c>
      <c r="AL19" s="154">
        <f t="shared" si="2"/>
        <v>49.24</v>
      </c>
    </row>
    <row r="20" spans="1:38">
      <c r="A20" s="28">
        <v>18</v>
      </c>
      <c r="B20" s="487" t="s">
        <v>128</v>
      </c>
      <c r="C20" s="150" t="s">
        <v>158</v>
      </c>
      <c r="D20" s="151" t="s">
        <v>108</v>
      </c>
      <c r="E20" s="172">
        <f>IF(ngay1!AM21&lt;&gt;"",ngay1!AM21,"")</f>
        <v>45.81</v>
      </c>
      <c r="F20" s="172">
        <f>IF(ngay2!AM21&lt;&gt;"",ngay2!AM21,"")</f>
        <v>47.39</v>
      </c>
      <c r="G20" s="172">
        <f>IF(ngay3!AM21&lt;&gt;"",ngay3!AM21,"")</f>
        <v>54.64</v>
      </c>
      <c r="H20" s="172">
        <f>IF(ngay4!AM21&lt;&gt;"",ngay4!AM21,"")</f>
        <v>49.86</v>
      </c>
      <c r="I20" s="172">
        <f>IF(ngay5!AM21&lt;&gt;"",ngay5!AM21,"")</f>
        <v>41.53</v>
      </c>
      <c r="J20" s="172">
        <f>IF(ngay6!AM21&lt;&gt;"",ngay6!AM21,"")</f>
        <v>42.73</v>
      </c>
      <c r="K20" s="172">
        <f>IF(ngay7!AM21&lt;&gt;"",ngay7!AM21,"")</f>
        <v>32.25</v>
      </c>
      <c r="L20" s="172">
        <f>IF(ngay8!AM21&lt;&gt;"",ngay8!AM21,"")</f>
        <v>39.24</v>
      </c>
      <c r="M20" s="172">
        <f>IF(ngay9!AM21&lt;&gt;"",ngay9!AM21,"")</f>
        <v>48.35</v>
      </c>
      <c r="N20" s="172">
        <f>IF(ngay10!AM21&lt;&gt;"",ngay10!AM21,"")</f>
        <v>46.18</v>
      </c>
      <c r="O20" s="126">
        <f t="shared" si="0"/>
        <v>32.25</v>
      </c>
      <c r="P20" s="168">
        <f>IF(ngay11!AM21&lt;&gt;"",ngay11!AM21,"")</f>
        <v>38.270000000000003</v>
      </c>
      <c r="Q20" s="168">
        <f>IF(ngay12!AM21&lt;&gt;"",ngay12!AM21,"")</f>
        <v>42.4</v>
      </c>
      <c r="R20" s="168">
        <f>IF(ngay13!AM21&lt;&gt;"",ngay13!AM21,"")</f>
        <v>38.270000000000003</v>
      </c>
      <c r="S20" s="168">
        <f>IF(ngay14!AM21&lt;&gt;"",ngay14!AM21,"")</f>
        <v>38.270000000000003</v>
      </c>
      <c r="T20" s="168">
        <f>IF(ngay15!AM21&lt;&gt;"",ngay15!AM21,"")</f>
        <v>55.62</v>
      </c>
      <c r="U20" s="168">
        <f>IF(ngay16!AM21&lt;&gt;"",ngay16!AM21,"")</f>
        <v>56</v>
      </c>
      <c r="V20" s="168">
        <f>IF(ngay17!AM21&lt;&gt;"",ngay17!AM21,"")</f>
        <v>46.14</v>
      </c>
      <c r="W20" s="168">
        <f>IF(ngay18!AM21&lt;&gt;"",ngay18!AM21,"")</f>
        <v>45.71</v>
      </c>
      <c r="X20" s="168">
        <f>IF(ngay19!AM21&lt;&gt;"",ngay1!AM21,"")</f>
        <v>45.81</v>
      </c>
      <c r="Y20" s="168">
        <f>IF(ngay20!AM21&lt;&gt;"",ngay20!AM21,"")</f>
        <v>66.819999999999993</v>
      </c>
      <c r="Z20" s="126">
        <f t="shared" si="1"/>
        <v>38.270000000000003</v>
      </c>
      <c r="AA20" s="168">
        <f>IF(ngay21!AM21&lt;&gt;"",ngay21!AM21,"")</f>
        <v>69.510000000000005</v>
      </c>
      <c r="AB20" s="168">
        <f>IF(ngay22!AM21&lt;&gt;"",ngay22!AM21,"")</f>
        <v>59.9</v>
      </c>
      <c r="AC20" s="168">
        <f>IF(ngay23!AM21&lt;&gt;"",ngay23!AM21,"")</f>
        <v>50.72</v>
      </c>
      <c r="AD20" s="168">
        <f>IF(ngay24!AM21&lt;&gt;"",ngay24!AM21,"")</f>
        <v>49.71</v>
      </c>
      <c r="AE20" s="168">
        <f>IF(ngay25!AM21&lt;&gt;"",ngay25!AM21,"")</f>
        <v>44.23</v>
      </c>
      <c r="AF20" s="168">
        <f>IF(ngay26!AM21&lt;&gt;"",ngay26!AM21,"")</f>
        <v>44.38</v>
      </c>
      <c r="AG20" s="168">
        <f>IF(ngay27!AM21&lt;&gt;"",ngay27!AM21,"")</f>
        <v>44.74</v>
      </c>
      <c r="AH20" s="168">
        <f>IF(ngay28!AM21&lt;&gt;"",ngay28!AM21,"")</f>
        <v>50.47</v>
      </c>
      <c r="AI20" s="168">
        <f>IF(ngay29!AM21&lt;&gt;"",ngay29!AM21,"")</f>
        <v>63.54</v>
      </c>
      <c r="AJ20" s="168">
        <f>IF(ngay30!AM21&lt;&gt;"",ngay30!AM21,"")</f>
        <v>60.37</v>
      </c>
      <c r="AK20" s="168">
        <f>IF(ngay31!AM21&lt;&gt;"",ngay31!AM21,"")</f>
        <v>50.57</v>
      </c>
      <c r="AL20" s="126">
        <f t="shared" si="2"/>
        <v>44.23</v>
      </c>
    </row>
    <row r="21" spans="1:38">
      <c r="A21" s="39">
        <v>19</v>
      </c>
      <c r="B21" s="487"/>
      <c r="C21" s="145" t="s">
        <v>128</v>
      </c>
      <c r="D21" s="146" t="s">
        <v>119</v>
      </c>
      <c r="E21" s="170">
        <f>IF(ngay1!AM22&lt;&gt;"",ngay1!AM22,"")</f>
        <v>42.52</v>
      </c>
      <c r="F21" s="172">
        <f>IF(ngay2!AM22&lt;&gt;"",ngay2!AM22,"")</f>
        <v>46.9</v>
      </c>
      <c r="G21" s="172">
        <f>IF(ngay3!AM22&lt;&gt;"",ngay3!AM22,"")</f>
        <v>48.96</v>
      </c>
      <c r="H21" s="172">
        <f>IF(ngay4!AM22&lt;&gt;"",ngay4!AM22,"")</f>
        <v>49.81</v>
      </c>
      <c r="I21" s="172">
        <f>IF(ngay5!AM22&lt;&gt;"",ngay5!AM22,"")</f>
        <v>55.3</v>
      </c>
      <c r="J21" s="172">
        <f>IF(ngay6!AM22&lt;&gt;"",ngay6!AM22,"")</f>
        <v>48.19</v>
      </c>
      <c r="K21" s="172">
        <f>IF(ngay7!AM22&lt;&gt;"",ngay7!AM22,"")</f>
        <v>47.99</v>
      </c>
      <c r="L21" s="172">
        <f>IF(ngay8!AM22&lt;&gt;"",ngay8!AM22,"")</f>
        <v>57</v>
      </c>
      <c r="M21" s="172">
        <f>IF(ngay9!AM22&lt;&gt;"",ngay9!AM22,"")</f>
        <v>61.16</v>
      </c>
      <c r="N21" s="172">
        <f>IF(ngay10!AM22&lt;&gt;"",ngay10!AM22,"")</f>
        <v>55.81</v>
      </c>
      <c r="O21" s="124">
        <f t="shared" si="0"/>
        <v>42.52</v>
      </c>
      <c r="P21" s="168">
        <f>IF(ngay11!AM22&lt;&gt;"",ngay11!AM22,"")</f>
        <v>48.35</v>
      </c>
      <c r="Q21" s="168">
        <f>IF(ngay12!AM22&lt;&gt;"",ngay12!AM22,"")</f>
        <v>46.69</v>
      </c>
      <c r="R21" s="168">
        <f>IF(ngay13!AM22&lt;&gt;"",ngay13!AM22,"")</f>
        <v>38.94</v>
      </c>
      <c r="S21" s="168">
        <f>IF(ngay14!AM22&lt;&gt;"",ngay14!AM22,"")</f>
        <v>42.37</v>
      </c>
      <c r="T21" s="168">
        <f>IF(ngay15!AM22&lt;&gt;"",ngay15!AM22,"")</f>
        <v>63.27</v>
      </c>
      <c r="U21" s="168">
        <f>IF(ngay16!AM22&lt;&gt;"",ngay16!AM22,"")</f>
        <v>60.28</v>
      </c>
      <c r="V21" s="168">
        <f>IF(ngay17!AM22&lt;&gt;"",ngay17!AM22,"")</f>
        <v>63.26</v>
      </c>
      <c r="W21" s="168">
        <f>IF(ngay18!AM22&lt;&gt;"",ngay18!AM22,"")</f>
        <v>52.45</v>
      </c>
      <c r="X21" s="168">
        <f>IF(ngay19!AM22&lt;&gt;"",ngay1!AM22,"")</f>
        <v>42.52</v>
      </c>
      <c r="Y21" s="168">
        <f>IF(ngay20!AM22&lt;&gt;"",ngay20!AM22,"")</f>
        <v>67.900000000000006</v>
      </c>
      <c r="Z21" s="124">
        <f t="shared" si="1"/>
        <v>38.94</v>
      </c>
      <c r="AA21" s="168">
        <f>IF(ngay21!AM22&lt;&gt;"",ngay21!AM22,"")</f>
        <v>74.989999999999995</v>
      </c>
      <c r="AB21" s="168">
        <f>IF(ngay22!AM22&lt;&gt;"",ngay22!AM22,"")</f>
        <v>67.900000000000006</v>
      </c>
      <c r="AC21" s="168">
        <f>IF(ngay23!AM22&lt;&gt;"",ngay23!AM22,"")</f>
        <v>64.38</v>
      </c>
      <c r="AD21" s="168">
        <f>IF(ngay24!AM22&lt;&gt;"",ngay24!AM22,"")</f>
        <v>59.83</v>
      </c>
      <c r="AE21" s="168">
        <f>IF(ngay25!AM22&lt;&gt;"",ngay25!AM22,"")</f>
        <v>62.18</v>
      </c>
      <c r="AF21" s="168">
        <f>IF(ngay26!AM22&lt;&gt;"",ngay26!AM22,"")</f>
        <v>53.6</v>
      </c>
      <c r="AG21" s="168">
        <f>IF(ngay27!AM22&lt;&gt;"",ngay27!AM22,"")</f>
        <v>50.09</v>
      </c>
      <c r="AH21" s="168">
        <f>IF(ngay28!AM22&lt;&gt;"",ngay28!AM22,"")</f>
        <v>51.63</v>
      </c>
      <c r="AI21" s="168">
        <f>IF(ngay29!AM22&lt;&gt;"",ngay29!AM22,"")</f>
        <v>56.48</v>
      </c>
      <c r="AJ21" s="168">
        <f>IF(ngay30!AM22&lt;&gt;"",ngay30!AM22,"")</f>
        <v>60.94</v>
      </c>
      <c r="AK21" s="168">
        <f>IF(ngay31!AM22&lt;&gt;"",ngay31!AM22,"")</f>
        <v>60.9</v>
      </c>
      <c r="AL21" s="124">
        <f t="shared" si="2"/>
        <v>50.09</v>
      </c>
    </row>
    <row r="22" spans="1:38">
      <c r="A22" s="28">
        <v>20</v>
      </c>
      <c r="B22" s="487"/>
      <c r="C22" s="143" t="s">
        <v>157</v>
      </c>
      <c r="D22" s="144" t="s">
        <v>105</v>
      </c>
      <c r="E22" s="170">
        <f>IF(ngay1!AM23&lt;&gt;"",ngay1!AM23,"")</f>
        <v>41.1</v>
      </c>
      <c r="F22" s="172">
        <f>IF(ngay2!AM23&lt;&gt;"",ngay2!AM23,"")</f>
        <v>43.88</v>
      </c>
      <c r="G22" s="172">
        <f>IF(ngay3!AM23&lt;&gt;"",ngay3!AM23,"")</f>
        <v>44.76</v>
      </c>
      <c r="H22" s="172">
        <f>IF(ngay4!AM23&lt;&gt;"",ngay4!AM23,"")</f>
        <v>47.1</v>
      </c>
      <c r="I22" s="172">
        <f>IF(ngay5!AM23&lt;&gt;"",ngay5!AM23,"")</f>
        <v>40.090000000000003</v>
      </c>
      <c r="J22" s="172">
        <f>IF(ngay6!AM23&lt;&gt;"",ngay6!AM23,"")</f>
        <v>41.16</v>
      </c>
      <c r="K22" s="172">
        <f>IF(ngay7!AM23&lt;&gt;"",ngay7!AM23,"")</f>
        <v>38.94</v>
      </c>
      <c r="L22" s="172">
        <f>IF(ngay8!AM23&lt;&gt;"",ngay8!AM23,"")</f>
        <v>43.33</v>
      </c>
      <c r="M22" s="172">
        <f>IF(ngay9!AM23&lt;&gt;"",ngay9!AM23,"")</f>
        <v>34.17</v>
      </c>
      <c r="N22" s="172">
        <f>IF(ngay10!AM23&lt;&gt;"",ngay10!AM23,"")</f>
        <v>37.200000000000003</v>
      </c>
      <c r="O22" s="124">
        <f t="shared" si="0"/>
        <v>34.17</v>
      </c>
      <c r="P22" s="168">
        <f>IF(ngay11!AM23&lt;&gt;"",ngay11!AM23,"")</f>
        <v>39.020000000000003</v>
      </c>
      <c r="Q22" s="168">
        <f>IF(ngay12!AM23&lt;&gt;"",ngay12!AM23,"")</f>
        <v>37.979999999999997</v>
      </c>
      <c r="R22" s="168">
        <f>IF(ngay13!AM23&lt;&gt;"",ngay13!AM23,"")</f>
        <v>32.96</v>
      </c>
      <c r="S22" s="168">
        <f>IF(ngay14!AM23&lt;&gt;"",ngay14!AM23,"")</f>
        <v>35.369999999999997</v>
      </c>
      <c r="T22" s="168">
        <f>IF(ngay15!AM23&lt;&gt;"",ngay15!AM23,"")</f>
        <v>57.35</v>
      </c>
      <c r="U22" s="168">
        <f>IF(ngay16!AM23&lt;&gt;"",ngay16!AM23,"")</f>
        <v>50.75</v>
      </c>
      <c r="V22" s="168">
        <f>IF(ngay17!AM23&lt;&gt;"",ngay17!AM23,"")</f>
        <v>74.930000000000007</v>
      </c>
      <c r="W22" s="168">
        <f>IF(ngay18!AM23&lt;&gt;"",ngay18!AM23,"")</f>
        <v>44.82</v>
      </c>
      <c r="X22" s="168">
        <f>IF(ngay19!AM23&lt;&gt;"",ngay1!AM23,"")</f>
        <v>41.1</v>
      </c>
      <c r="Y22" s="168">
        <f>IF(ngay20!AM23&lt;&gt;"",ngay20!AM23,"")</f>
        <v>58.58</v>
      </c>
      <c r="Z22" s="124">
        <f t="shared" si="1"/>
        <v>32.96</v>
      </c>
      <c r="AA22" s="168">
        <f>IF(ngay21!AM23&lt;&gt;"",ngay21!AM23,"")</f>
        <v>84.88</v>
      </c>
      <c r="AB22" s="168">
        <f>IF(ngay22!AM23&lt;&gt;"",ngay22!AM23,"")</f>
        <v>60.89</v>
      </c>
      <c r="AC22" s="168">
        <f>IF(ngay23!AM23&lt;&gt;"",ngay23!AM23,"")</f>
        <v>55.26</v>
      </c>
      <c r="AD22" s="168">
        <f>IF(ngay24!AM23&lt;&gt;"",ngay24!AM23,"")</f>
        <v>51.83</v>
      </c>
      <c r="AE22" s="168">
        <f>IF(ngay25!AM23&lt;&gt;"",ngay25!AM23,"")</f>
        <v>47.57</v>
      </c>
      <c r="AF22" s="168">
        <f>IF(ngay26!AM23&lt;&gt;"",ngay26!AM23,"")</f>
        <v>47.15</v>
      </c>
      <c r="AG22" s="168">
        <f>IF(ngay27!AM23&lt;&gt;"",ngay27!AM23,"")</f>
        <v>47.13</v>
      </c>
      <c r="AH22" s="168">
        <f>IF(ngay28!AM23&lt;&gt;"",ngay28!AM23,"")</f>
        <v>40.75</v>
      </c>
      <c r="AI22" s="168">
        <f>IF(ngay29!AM23&lt;&gt;"",ngay29!AM23,"")</f>
        <v>52.09</v>
      </c>
      <c r="AJ22" s="168">
        <f>IF(ngay30!AM23&lt;&gt;"",ngay30!AM23,"")</f>
        <v>76.38</v>
      </c>
      <c r="AK22" s="168">
        <f>IF(ngay31!AM23&lt;&gt;"",ngay31!AM23,"")</f>
        <v>61.11</v>
      </c>
      <c r="AL22" s="124">
        <f t="shared" si="2"/>
        <v>40.75</v>
      </c>
    </row>
    <row r="23" spans="1:38">
      <c r="A23" s="39">
        <v>21</v>
      </c>
      <c r="B23" s="491"/>
      <c r="C23" s="156" t="s">
        <v>129</v>
      </c>
      <c r="D23" s="157" t="s">
        <v>104</v>
      </c>
      <c r="E23" s="171">
        <f>IF(ngay1!AM25&lt;&gt;"",ngay1!AM25,"")</f>
        <v>50.75</v>
      </c>
      <c r="F23" s="303">
        <f>IF(ngay2!AM24&lt;&gt;"",ngay2!AM24,"")</f>
        <v>54.89</v>
      </c>
      <c r="G23" s="303">
        <f>IF(ngay3!AM24&lt;&gt;"",ngay3!AM24,"")</f>
        <v>56.75</v>
      </c>
      <c r="H23" s="303">
        <f>IF(ngay4!AM24&lt;&gt;"",ngay4!AM24,"")</f>
        <v>55.57</v>
      </c>
      <c r="I23" s="303">
        <f>IF(ngay5!AM24&lt;&gt;"",ngay5!AM24,"")</f>
        <v>59.86</v>
      </c>
      <c r="J23" s="303">
        <f>IF(ngay6!AM24&lt;&gt;"",ngay6!AM24,"")</f>
        <v>65.3</v>
      </c>
      <c r="K23" s="303">
        <f>IF(ngay7!AM24&lt;&gt;"",ngay7!AM24,"")</f>
        <v>66.56</v>
      </c>
      <c r="L23" s="303">
        <f>IF(ngay8!AM24&lt;&gt;"",ngay8!AM24,"")</f>
        <v>73.900000000000006</v>
      </c>
      <c r="M23" s="303">
        <f>IF(ngay9!AM24&lt;&gt;"",ngay9!AM24,"")</f>
        <v>74.67</v>
      </c>
      <c r="N23" s="303">
        <f>IF(ngay10!AM24&lt;&gt;"",ngay10!AM24,"")</f>
        <v>66.2</v>
      </c>
      <c r="O23" s="125">
        <f t="shared" si="0"/>
        <v>50.75</v>
      </c>
      <c r="P23" s="168">
        <f>IF(ngay11!AM24&lt;&gt;"",ngay11!AM24,"")</f>
        <v>64.760000000000005</v>
      </c>
      <c r="Q23" s="168">
        <f>IF(ngay12!AM24&lt;&gt;"",ngay12!AM24,"")</f>
        <v>59.04</v>
      </c>
      <c r="R23" s="168">
        <f>IF(ngay13!AM24&lt;&gt;"",ngay13!AM24,"")</f>
        <v>62.83</v>
      </c>
      <c r="S23" s="168">
        <f>IF(ngay14!AM24&lt;&gt;"",ngay14!AM24,"")</f>
        <v>61.68</v>
      </c>
      <c r="T23" s="168">
        <f>IF(ngay15!AM24&lt;&gt;"",ngay15!AM24,"")</f>
        <v>68.28</v>
      </c>
      <c r="U23" s="168">
        <f>IF(ngay16!AM24&lt;&gt;"",ngay16!AM24,"")</f>
        <v>67.540000000000006</v>
      </c>
      <c r="V23" s="168">
        <f>IF(ngay17!AM24&lt;&gt;"",ngay17!AM24,"")</f>
        <v>56.82</v>
      </c>
      <c r="W23" s="168">
        <f>IF(ngay18!AM24&lt;&gt;"",ngay18!AM24,"")</f>
        <v>67.95</v>
      </c>
      <c r="X23" s="168">
        <f>IF(ngay19!AM24&lt;&gt;"",ngay1!AM24,"")</f>
        <v>57.09</v>
      </c>
      <c r="Y23" s="168">
        <f>IF(ngay20!AM24&lt;&gt;"",ngay20!AM24,"")</f>
        <v>80.8</v>
      </c>
      <c r="Z23" s="125">
        <f t="shared" si="1"/>
        <v>56.82</v>
      </c>
      <c r="AA23" s="168">
        <f>IF(ngay21!AM24&lt;&gt;"",ngay21!AM24,"")</f>
        <v>79.02</v>
      </c>
      <c r="AB23" s="168">
        <f>IF(ngay22!AM24&lt;&gt;"",ngay22!AM24,"")</f>
        <v>76.349999999999994</v>
      </c>
      <c r="AC23" s="168">
        <f>IF(ngay23!AM24&lt;&gt;"",ngay23!AM24,"")</f>
        <v>71.31</v>
      </c>
      <c r="AD23" s="168">
        <f>IF(ngay24!AM24&lt;&gt;"",ngay24!AM24,"")</f>
        <v>74.59</v>
      </c>
      <c r="AE23" s="168">
        <f>IF(ngay25!AM24&lt;&gt;"",ngay25!AM24,"")</f>
        <v>70.75</v>
      </c>
      <c r="AF23" s="168">
        <f>IF(ngay26!AM24&lt;&gt;"",ngay26!AM24,"")</f>
        <v>65.91</v>
      </c>
      <c r="AG23" s="168">
        <f>IF(ngay27!AM24&lt;&gt;"",ngay27!AM24,"")</f>
        <v>70.02</v>
      </c>
      <c r="AH23" s="168">
        <f>IF(ngay28!AM24&lt;&gt;"",ngay28!AM24,"")</f>
        <v>62.84</v>
      </c>
      <c r="AI23" s="168">
        <f>IF(ngay29!AM24&lt;&gt;"",ngay29!AM24,"")</f>
        <v>65.06</v>
      </c>
      <c r="AJ23" s="168">
        <f>IF(ngay30!AM24&lt;&gt;"",ngay30!AM24,"")</f>
        <v>59.1</v>
      </c>
      <c r="AK23" s="168">
        <f>IF(ngay31!AM24&lt;&gt;"",ngay31!AM24,"")</f>
        <v>63.07</v>
      </c>
      <c r="AL23" s="125">
        <f t="shared" si="2"/>
        <v>59.1</v>
      </c>
    </row>
    <row r="24" spans="1:38">
      <c r="A24" s="20"/>
      <c r="C24" s="106"/>
      <c r="D24" s="106"/>
    </row>
    <row r="25" spans="1:38">
      <c r="A25" s="20"/>
      <c r="C25" s="106"/>
      <c r="D25" s="106"/>
    </row>
    <row r="26" spans="1:38">
      <c r="A26" s="20"/>
      <c r="C26" s="106"/>
      <c r="D26" s="106"/>
    </row>
    <row r="27" spans="1:38">
      <c r="A27" s="20"/>
      <c r="C27" s="106"/>
      <c r="D27" s="106"/>
    </row>
    <row r="28" spans="1:38">
      <c r="A28" s="20"/>
      <c r="C28" s="106"/>
      <c r="D28" s="106"/>
    </row>
    <row r="29" spans="1:38">
      <c r="A29" s="20"/>
      <c r="C29" s="106"/>
      <c r="D29" s="106"/>
    </row>
    <row r="30" spans="1:38">
      <c r="A30" s="20"/>
      <c r="C30" s="106"/>
      <c r="D30" s="106"/>
    </row>
    <row r="31" spans="1:38">
      <c r="A31" s="20"/>
      <c r="C31" s="106"/>
      <c r="D31" s="106"/>
    </row>
    <row r="32" spans="1:38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</sheetData>
  <sheetProtection password="CF7A" sheet="1" objects="1" scenarios="1"/>
  <mergeCells count="4">
    <mergeCell ref="A1:AK1"/>
    <mergeCell ref="B20:B23"/>
    <mergeCell ref="B11:B19"/>
    <mergeCell ref="B3:B10"/>
  </mergeCells>
  <phoneticPr fontId="0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O105"/>
  <sheetViews>
    <sheetView showGridLines="0" workbookViewId="0">
      <pane ySplit="2" topLeftCell="A7" activePane="bottomLeft" state="frozen"/>
      <selection activeCell="P23" sqref="A1:IV65536"/>
      <selection pane="bottomLeft" activeCell="A3" sqref="A3:A24"/>
    </sheetView>
  </sheetViews>
  <sheetFormatPr defaultRowHeight="12.75"/>
  <cols>
    <col min="1" max="1" width="4.33203125" style="142" customWidth="1"/>
    <col min="2" max="2" width="10.6640625" style="142" bestFit="1" customWidth="1"/>
    <col min="3" max="3" width="14.33203125" style="18" customWidth="1"/>
    <col min="4" max="4" width="7" style="36" bestFit="1" customWidth="1"/>
    <col min="5" max="9" width="11.83203125" style="14" customWidth="1"/>
    <col min="10" max="10" width="7.83203125" customWidth="1"/>
    <col min="11" max="11" width="4.1640625" customWidth="1"/>
    <col min="12" max="12" width="7.83203125" customWidth="1"/>
    <col min="13" max="13" width="4.1640625" customWidth="1"/>
    <col min="14" max="14" width="7.83203125" customWidth="1"/>
    <col min="15" max="15" width="4.1640625" customWidth="1"/>
  </cols>
  <sheetData>
    <row r="1" spans="1:15" ht="50.25" customHeight="1" thickBot="1">
      <c r="A1" s="515" t="s">
        <v>185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</row>
    <row r="2" spans="1:15" s="24" customFormat="1" ht="39" customHeight="1" thickTop="1">
      <c r="A2" s="116" t="s">
        <v>92</v>
      </c>
      <c r="B2" s="92" t="s">
        <v>137</v>
      </c>
      <c r="C2" s="90" t="s">
        <v>138</v>
      </c>
      <c r="D2" s="91" t="s">
        <v>144</v>
      </c>
      <c r="E2" s="133" t="s">
        <v>111</v>
      </c>
      <c r="F2" s="130" t="s">
        <v>112</v>
      </c>
      <c r="G2" s="130" t="s">
        <v>113</v>
      </c>
      <c r="H2" s="130" t="s">
        <v>114</v>
      </c>
      <c r="I2" s="130" t="s">
        <v>182</v>
      </c>
      <c r="J2" s="131" t="s">
        <v>160</v>
      </c>
      <c r="K2" s="131" t="s">
        <v>109</v>
      </c>
      <c r="L2" s="131" t="s">
        <v>159</v>
      </c>
      <c r="M2" s="131" t="s">
        <v>109</v>
      </c>
      <c r="N2" s="131" t="s">
        <v>110</v>
      </c>
      <c r="O2" s="132" t="s">
        <v>109</v>
      </c>
    </row>
    <row r="3" spans="1:15" ht="15" customHeight="1">
      <c r="A3" s="39">
        <v>1</v>
      </c>
      <c r="B3" s="487" t="s">
        <v>125</v>
      </c>
      <c r="C3" s="30" t="s">
        <v>126</v>
      </c>
      <c r="D3" s="42" t="s">
        <v>116</v>
      </c>
      <c r="E3" s="136">
        <f>IF(Ttb!AJ3="","",Ttb!AJ3)</f>
        <v>29.594124423963141</v>
      </c>
      <c r="F3" s="136">
        <f>IF(Tm!AJ3="","",Tm!AJ3)</f>
        <v>25.622580645161293</v>
      </c>
      <c r="G3" s="136">
        <f>IF(Tx!AJ3="","",Tx!AJ3)</f>
        <v>36.348387096774189</v>
      </c>
      <c r="H3" s="136">
        <f>IF(Rx!AJ3="","",Rx!AJ3)</f>
        <v>318.60000000000008</v>
      </c>
      <c r="I3" s="137">
        <f>IF(Utb!AJ3="","",Utb!AJ3)</f>
        <v>83.265063364055294</v>
      </c>
      <c r="J3" s="136">
        <f>IF(Tm!AK3="","",Tm!AK3)</f>
        <v>23.2</v>
      </c>
      <c r="K3" s="137">
        <f>IF(Tm!AL3="","",Tm!AL3)</f>
        <v>10</v>
      </c>
      <c r="L3" s="136">
        <f>IF(Tx!AK3="","",Tx!AK3)</f>
        <v>39.5</v>
      </c>
      <c r="M3" s="137">
        <f>IF(Tx!AL3="","",Tx!AL3)</f>
        <v>27</v>
      </c>
      <c r="N3" s="136">
        <f>IF(Rx!AK3="","",Rx!AK3)</f>
        <v>99</v>
      </c>
      <c r="O3" s="138">
        <f>IF(Rx!AL3="","",Rx!AL3)</f>
        <v>9</v>
      </c>
    </row>
    <row r="4" spans="1:15" ht="15" customHeight="1">
      <c r="A4" s="28">
        <v>2</v>
      </c>
      <c r="B4" s="487"/>
      <c r="C4" s="30" t="s">
        <v>149</v>
      </c>
      <c r="D4" s="42" t="s">
        <v>98</v>
      </c>
      <c r="E4" s="222">
        <f>IF(Ttb!AJ4="","",Ttb!AJ4)</f>
        <v>30.018548387096779</v>
      </c>
      <c r="F4" s="193">
        <f>IF(Tm!AJ4="","",Tm!AJ4)</f>
        <v>27.07096774193549</v>
      </c>
      <c r="G4" s="193">
        <f>IF(Tx!AJ4="","",Tx!AJ4)</f>
        <v>34.470967741935489</v>
      </c>
      <c r="H4" s="193">
        <f>IF(Rx!AJ4="","",Rx!AJ4)</f>
        <v>277.5</v>
      </c>
      <c r="I4" s="194">
        <f>IF(Utb!AJ4="","",Utb!AJ4)</f>
        <v>81.439274193548371</v>
      </c>
      <c r="J4" s="193">
        <f>IF(Tm!AK4="","",Tm!AK4)</f>
        <v>24.9</v>
      </c>
      <c r="K4" s="194">
        <f>IF(Tm!AL4="","",Tm!AL4)</f>
        <v>9</v>
      </c>
      <c r="L4" s="193">
        <f>IF(Tx!AK4="","",Tx!AK4)</f>
        <v>36.799999999999997</v>
      </c>
      <c r="M4" s="194">
        <f>IF(Tx!AL4="","",Tx!AL4)</f>
        <v>1</v>
      </c>
      <c r="N4" s="193">
        <f>IF(Rx!AK4="","",Rx!AK4)</f>
        <v>66.8</v>
      </c>
      <c r="O4" s="195">
        <f>IF(Rx!AL4="","",Rx!AL4)</f>
        <v>31</v>
      </c>
    </row>
    <row r="5" spans="1:15" ht="15" customHeight="1">
      <c r="A5" s="39">
        <v>3</v>
      </c>
      <c r="B5" s="487"/>
      <c r="C5" s="30" t="s">
        <v>176</v>
      </c>
      <c r="D5" s="42" t="s">
        <v>171</v>
      </c>
      <c r="E5" s="222">
        <f>IF(Ttb!AJ5="","",Ttb!AJ5)</f>
        <v>30.940322580645166</v>
      </c>
      <c r="F5" s="193">
        <f>IF(Tm!AJ5="","",Tm!AJ5)</f>
        <v>28.335483870967749</v>
      </c>
      <c r="G5" s="193">
        <f>IF(Tx!AJ5="","",Tx!AJ5)</f>
        <v>34.558064516129029</v>
      </c>
      <c r="H5" s="193">
        <f>IF(Rx!AJ5="","",Rx!AJ5)</f>
        <v>155.29999999999998</v>
      </c>
      <c r="I5" s="194">
        <f>IF(Utb!AJ5="","",Utb!AJ5)</f>
        <v>74.843629032258079</v>
      </c>
      <c r="J5" s="193">
        <f>IF(Tm!AK5="","",Tm!AK5)</f>
        <v>25.4</v>
      </c>
      <c r="K5" s="194">
        <f>IF(Tm!AL5="","",Tm!AL5)</f>
        <v>22</v>
      </c>
      <c r="L5" s="193">
        <f>IF(Tx!AK5="","",Tx!AK5)</f>
        <v>38</v>
      </c>
      <c r="M5" s="194">
        <f>IF(Tx!AL5="","",Tx!AL5)</f>
        <v>17</v>
      </c>
      <c r="N5" s="193">
        <f>IF(Rx!AK5="","",Rx!AK5)</f>
        <v>92.2</v>
      </c>
      <c r="O5" s="195">
        <f>IF(Rx!AL5="","",Rx!AL5)</f>
        <v>22</v>
      </c>
    </row>
    <row r="6" spans="1:15" ht="15" customHeight="1">
      <c r="A6" s="28">
        <v>4</v>
      </c>
      <c r="B6" s="487"/>
      <c r="C6" s="30" t="s">
        <v>150</v>
      </c>
      <c r="D6" s="42" t="s">
        <v>130</v>
      </c>
      <c r="E6" s="222">
        <f>IF(Ttb!AJ6="","",Ttb!AJ6)</f>
        <v>29.722580645161287</v>
      </c>
      <c r="F6" s="193">
        <f>IF(Tm!AJ6="","",Tm!AJ6)</f>
        <v>26.367741935483874</v>
      </c>
      <c r="G6" s="193">
        <f>IF(Tx!AJ6="","",Tx!AJ6)</f>
        <v>35.361290322580651</v>
      </c>
      <c r="H6" s="193">
        <f>IF(Rx!AJ6="","",Rx!AJ6)</f>
        <v>185.70000000000002</v>
      </c>
      <c r="I6" s="194">
        <f>IF(Utb!AJ6="","",Utb!AJ6)</f>
        <v>80.906854838709677</v>
      </c>
      <c r="J6" s="193">
        <f>IF(Tm!AK6="","",Tm!AK6)</f>
        <v>24.5</v>
      </c>
      <c r="K6" s="194">
        <f>IF(Tm!AL6="","",Tm!AL6)</f>
        <v>9</v>
      </c>
      <c r="L6" s="193">
        <f>IF(Tx!AK6="","",Tx!AK6)</f>
        <v>38.200000000000003</v>
      </c>
      <c r="M6" s="194">
        <f>IF(Tx!AL6="","",Tx!AL6)</f>
        <v>14</v>
      </c>
      <c r="N6" s="193">
        <f>IF(Rx!AK6="","",Rx!AK6)</f>
        <v>53.4</v>
      </c>
      <c r="O6" s="195">
        <f>IF(Rx!AL6="","",Rx!AL6)</f>
        <v>28</v>
      </c>
    </row>
    <row r="7" spans="1:15" ht="15" customHeight="1">
      <c r="A7" s="39">
        <v>5</v>
      </c>
      <c r="B7" s="487"/>
      <c r="C7" s="30" t="s">
        <v>125</v>
      </c>
      <c r="D7" s="42" t="s">
        <v>115</v>
      </c>
      <c r="E7" s="222">
        <f>IF(Ttb!AJ7="","",Ttb!AJ7)</f>
        <v>30.628974654377874</v>
      </c>
      <c r="F7" s="193">
        <f>IF(Tm!AJ7="","",Tm!AJ7)</f>
        <v>27.441935483870957</v>
      </c>
      <c r="G7" s="193">
        <f>IF(Tx!AJ7="","",Tx!AJ7)</f>
        <v>34.996774193548383</v>
      </c>
      <c r="H7" s="193">
        <f>IF(Rx!AJ7="","",Rx!AJ7)</f>
        <v>219.40000000000003</v>
      </c>
      <c r="I7" s="194">
        <f>IF(Utb!AJ7="","",Utb!AJ7)</f>
        <v>76.023162442396298</v>
      </c>
      <c r="J7" s="193">
        <f>IF(Tm!AK7="","",Tm!AK7)</f>
        <v>24.5</v>
      </c>
      <c r="K7" s="194">
        <f>IF(Tm!AL7="","",Tm!AL7)</f>
        <v>22</v>
      </c>
      <c r="L7" s="193">
        <f>IF(Tx!AK7="","",Tx!AK7)</f>
        <v>38.5</v>
      </c>
      <c r="M7" s="194">
        <f>IF(Tx!AL7="","",Tx!AL7)</f>
        <v>2</v>
      </c>
      <c r="N7" s="193">
        <f>IF(Rx!AK7="","",Rx!AK7)</f>
        <v>129.30000000000001</v>
      </c>
      <c r="O7" s="195">
        <f>IF(Rx!AL7="","",Rx!AL7)</f>
        <v>22</v>
      </c>
    </row>
    <row r="8" spans="1:15" ht="15" customHeight="1">
      <c r="A8" s="28">
        <v>6</v>
      </c>
      <c r="B8" s="487"/>
      <c r="C8" s="35" t="s">
        <v>179</v>
      </c>
      <c r="D8" s="42" t="s">
        <v>177</v>
      </c>
      <c r="E8" s="222">
        <f>IF(Ttb!AJ8="","",Ttb!AJ8)</f>
        <v>30.04032258064516</v>
      </c>
      <c r="F8" s="193">
        <f>IF(Tm!AJ8="","",Tm!AJ8)</f>
        <v>26.596774193548388</v>
      </c>
      <c r="G8" s="193">
        <f>IF(Tx!AJ8="","",Tx!AJ8)</f>
        <v>35.799999999999997</v>
      </c>
      <c r="H8" s="193">
        <f>IF(Rx!AJ8="","",Rx!AJ8)</f>
        <v>96.600000000000009</v>
      </c>
      <c r="I8" s="194">
        <f>IF(Utb!AJ8="","",Utb!AJ8)</f>
        <v>81.47161290322579</v>
      </c>
      <c r="J8" s="193">
        <f>IF(Tm!AK8="","",Tm!AK8)</f>
        <v>25.1</v>
      </c>
      <c r="K8" s="194">
        <f>IF(Tm!AL8="","",Tm!AL8)</f>
        <v>12</v>
      </c>
      <c r="L8" s="193">
        <f>IF(Tx!AK8="","",Tx!AK8)</f>
        <v>38.6</v>
      </c>
      <c r="M8" s="194">
        <f>IF(Tx!AL8="","",Tx!AL8)</f>
        <v>2</v>
      </c>
      <c r="N8" s="193">
        <f>IF(Rx!AK8="","",Rx!AK8)</f>
        <v>19.600000000000001</v>
      </c>
      <c r="O8" s="195">
        <f>IF(Rx!AL8="","",Rx!AL8)</f>
        <v>14</v>
      </c>
    </row>
    <row r="9" spans="1:15" ht="15" customHeight="1">
      <c r="A9" s="39">
        <v>7</v>
      </c>
      <c r="B9" s="487"/>
      <c r="C9" s="30" t="s">
        <v>148</v>
      </c>
      <c r="D9" s="42" t="s">
        <v>97</v>
      </c>
      <c r="E9" s="193">
        <f>IF(Ttb!AJ9="","",Ttb!AJ9)</f>
        <v>30.954032258064522</v>
      </c>
      <c r="F9" s="193">
        <f>IF(Tm!AJ9="","",Tm!AJ9)</f>
        <v>27.903225806451616</v>
      </c>
      <c r="G9" s="193">
        <f>IF(Tx!AJ9="","",Tx!AJ9)</f>
        <v>35.554838709677426</v>
      </c>
      <c r="H9" s="193">
        <f>IF(Rx!AJ9="","",Rx!AJ9)</f>
        <v>123.60000000000002</v>
      </c>
      <c r="I9" s="194">
        <f>IF(Utb!AJ9="","",Utb!AJ9)</f>
        <v>77.266774193548372</v>
      </c>
      <c r="J9" s="193">
        <f>IF(Tm!AK9="","",Tm!AK9)</f>
        <v>26</v>
      </c>
      <c r="K9" s="194">
        <f>IF(Tm!AL9="","",Tm!AL9)</f>
        <v>19</v>
      </c>
      <c r="L9" s="193">
        <f>IF(Tx!AK9="","",Tx!AK9)</f>
        <v>39.6</v>
      </c>
      <c r="M9" s="194">
        <f>IF(Tx!AL9="","",Tx!AL9)</f>
        <v>2</v>
      </c>
      <c r="N9" s="193">
        <f>IF(Rx!AK9="","",Rx!AK9)</f>
        <v>56.2</v>
      </c>
      <c r="O9" s="195">
        <f>IF(Rx!AL9="","",Rx!AL9)</f>
        <v>19</v>
      </c>
    </row>
    <row r="10" spans="1:15" ht="15" customHeight="1">
      <c r="A10" s="28">
        <v>8</v>
      </c>
      <c r="B10" s="490"/>
      <c r="C10" s="30" t="s">
        <v>205</v>
      </c>
      <c r="D10" s="42" t="s">
        <v>206</v>
      </c>
      <c r="E10" s="221">
        <f>IF(Ttb!AJ10="","",Ttb!AJ10)</f>
        <v>30.539516129032254</v>
      </c>
      <c r="F10" s="139">
        <f>IF(Tm!AJ10="","",Tm!AJ10)</f>
        <v>27.612903225806452</v>
      </c>
      <c r="G10" s="139">
        <f>IF(Tx!AJ10="","",Tx!AJ10)</f>
        <v>34.345161290322572</v>
      </c>
      <c r="H10" s="139">
        <f>IF(Rx!AJ10="","",Rx!AJ10)</f>
        <v>210.39999999999998</v>
      </c>
      <c r="I10" s="140">
        <f>IF(Utb!AJ10="","",Utb!AJ10)</f>
        <v>78.585666666666654</v>
      </c>
      <c r="J10" s="139">
        <f>IF(Tm!AK10="","",Tm!AK10)</f>
        <v>24.7</v>
      </c>
      <c r="K10" s="140">
        <f>IF(Tm!AL10="","",Tm!AL10)</f>
        <v>25.1</v>
      </c>
      <c r="L10" s="139">
        <f>IF(Tx!AK10="","",Tx!AK10)</f>
        <v>38.299999999999997</v>
      </c>
      <c r="M10" s="140">
        <f>IF(Tx!AL10="","",Tx!AL10)</f>
        <v>37.799999999999997</v>
      </c>
      <c r="N10" s="139">
        <f>IF(Rx!AK10="","",Rx!AK10)</f>
        <v>140</v>
      </c>
      <c r="O10" s="141">
        <f>IF(Rx!AL10="","",Rx!AL10)</f>
        <v>56.3</v>
      </c>
    </row>
    <row r="11" spans="1:15" ht="15" customHeight="1">
      <c r="A11" s="39">
        <v>9</v>
      </c>
      <c r="B11" s="488" t="s">
        <v>147</v>
      </c>
      <c r="C11" s="31" t="s">
        <v>153</v>
      </c>
      <c r="D11" s="43" t="s">
        <v>100</v>
      </c>
      <c r="E11" s="136">
        <f>IF(Ttb!AJ11="","",Ttb!AJ11)</f>
        <v>29.281451612903222</v>
      </c>
      <c r="F11" s="136">
        <f>IF(Tm!AJ11="","",Tm!AJ11)</f>
        <v>25.335483870967746</v>
      </c>
      <c r="G11" s="136">
        <f>IF(Tx!AJ11="","",Tx!AJ11)</f>
        <v>36.093548387096774</v>
      </c>
      <c r="H11" s="136">
        <f>IF(Rx!AJ11="","",Rx!AJ11)</f>
        <v>159.19999999999996</v>
      </c>
      <c r="I11" s="137">
        <f>IF(Utb!AJ11="","",Utb!AJ11)</f>
        <v>81.632258064516151</v>
      </c>
      <c r="J11" s="136">
        <f>IF(Tm!AK11="","",Tm!AK11)</f>
        <v>23.4</v>
      </c>
      <c r="K11" s="137">
        <f>IF(Tm!AL11="","",Tm!AL11)</f>
        <v>10</v>
      </c>
      <c r="L11" s="136">
        <f>IF(Tx!AK11="","",Tx!AK11)</f>
        <v>39.1</v>
      </c>
      <c r="M11" s="137">
        <f>IF(Tx!AL11="","",Tx!AL11)</f>
        <v>6</v>
      </c>
      <c r="N11" s="136">
        <f>IF(Rx!AK11="","",Rx!AK11)</f>
        <v>42</v>
      </c>
      <c r="O11" s="138">
        <f>IF(Rx!AL11="","",Rx!AL11)</f>
        <v>9</v>
      </c>
    </row>
    <row r="12" spans="1:15" ht="15" customHeight="1">
      <c r="A12" s="28">
        <v>10</v>
      </c>
      <c r="B12" s="487"/>
      <c r="C12" s="30" t="s">
        <v>152</v>
      </c>
      <c r="D12" s="42" t="s">
        <v>117</v>
      </c>
      <c r="E12" s="222">
        <f>IF(Ttb!AJ12="","",Ttb!AJ12)</f>
        <v>29.989458525345622</v>
      </c>
      <c r="F12" s="193">
        <f>IF(Tm!AJ12="","",Tm!AJ12)</f>
        <v>25.474193548387099</v>
      </c>
      <c r="G12" s="193">
        <f>IF(Tx!AJ12="","",Tx!AJ12)</f>
        <v>36.983870967741936</v>
      </c>
      <c r="H12" s="193">
        <f>IF(Rx!AJ12="","",Rx!AJ12)</f>
        <v>212.5</v>
      </c>
      <c r="I12" s="194">
        <f>IF(Utb!AJ12="","",Utb!AJ12)</f>
        <v>75.091635944700457</v>
      </c>
      <c r="J12" s="193">
        <f>IF(Tm!AK12="","",Tm!AK12)</f>
        <v>24.2</v>
      </c>
      <c r="K12" s="194">
        <f>IF(Tm!AL12="","",Tm!AL12)</f>
        <v>10</v>
      </c>
      <c r="L12" s="193">
        <f>IF(Tx!AK12="","",Tx!AK12)</f>
        <v>40.299999999999997</v>
      </c>
      <c r="M12" s="194">
        <f>IF(Tx!AL12="","",Tx!AL12)</f>
        <v>8</v>
      </c>
      <c r="N12" s="193">
        <f>IF(Rx!AK12="","",Rx!AK12)</f>
        <v>44.9</v>
      </c>
      <c r="O12" s="195">
        <f>IF(Rx!AL12="","",Rx!AL12)</f>
        <v>13</v>
      </c>
    </row>
    <row r="13" spans="1:15" ht="15" customHeight="1">
      <c r="A13" s="39">
        <v>11</v>
      </c>
      <c r="B13" s="487"/>
      <c r="C13" s="30" t="s">
        <v>154</v>
      </c>
      <c r="D13" s="42" t="s">
        <v>107</v>
      </c>
      <c r="E13" s="222">
        <f>IF(Ttb!AJ13="","",Ttb!AJ13)</f>
        <v>29.839516129032258</v>
      </c>
      <c r="F13" s="193">
        <f>IF(Tm!AJ13="","",Tm!AJ13)</f>
        <v>26.361290322580651</v>
      </c>
      <c r="G13" s="193">
        <f>IF(Tx!AJ13="","",Tx!AJ13)</f>
        <v>36.061290322580639</v>
      </c>
      <c r="H13" s="193">
        <f>IF(Rx!AJ13="","",Rx!AJ13)</f>
        <v>175.29999999999998</v>
      </c>
      <c r="I13" s="194">
        <f>IF(Utb!AJ13="","",Utb!AJ13)</f>
        <v>80.713387096774198</v>
      </c>
      <c r="J13" s="193">
        <f>IF(Tm!AK13="","",Tm!AK13)</f>
        <v>24.5</v>
      </c>
      <c r="K13" s="194">
        <f>IF(Tm!AL13="","",Tm!AL13)</f>
        <v>10</v>
      </c>
      <c r="L13" s="193">
        <f>IF(Tx!AK13="","",Tx!AK13)</f>
        <v>40.5</v>
      </c>
      <c r="M13" s="194">
        <f>IF(Tx!AL13="","",Tx!AL13)</f>
        <v>7</v>
      </c>
      <c r="N13" s="193">
        <f>IF(Rx!AK13="","",Rx!AK13)</f>
        <v>43.1</v>
      </c>
      <c r="O13" s="195">
        <f>IF(Rx!AL13="","",Rx!AL13)</f>
        <v>28</v>
      </c>
    </row>
    <row r="14" spans="1:15" ht="15" customHeight="1">
      <c r="A14" s="28">
        <v>12</v>
      </c>
      <c r="B14" s="487"/>
      <c r="C14" s="35" t="s">
        <v>180</v>
      </c>
      <c r="D14" s="42" t="s">
        <v>178</v>
      </c>
      <c r="E14" s="222">
        <f>IF(Ttb!AJ14="","",Ttb!AJ14)</f>
        <v>29.542741935483878</v>
      </c>
      <c r="F14" s="193">
        <f>IF(Tm!AJ14="","",Tm!AJ14)</f>
        <v>25.709677419354843</v>
      </c>
      <c r="G14" s="193">
        <f>IF(Tx!AJ14="","",Tx!AJ14)</f>
        <v>36.106451612903207</v>
      </c>
      <c r="H14" s="193">
        <f>IF(Rx!AJ14="","",Rx!AJ14)</f>
        <v>263.59999999999997</v>
      </c>
      <c r="I14" s="194">
        <f>IF(Utb!AJ14="","",Utb!AJ14)</f>
        <v>78.256774193548424</v>
      </c>
      <c r="J14" s="193">
        <f>IF(Tm!AK14="","",Tm!AK14)</f>
        <v>23.2</v>
      </c>
      <c r="K14" s="194">
        <f>IF(Tm!AL14="","",Tm!AL14)</f>
        <v>10</v>
      </c>
      <c r="L14" s="193">
        <f>IF(Tx!AK14="","",Tx!AK14)</f>
        <v>40</v>
      </c>
      <c r="M14" s="194">
        <f>IF(Tx!AL14="","",Tx!AL14)</f>
        <v>7</v>
      </c>
      <c r="N14" s="193">
        <f>IF(Rx!AK14="","",Rx!AK14)</f>
        <v>56.7</v>
      </c>
      <c r="O14" s="195">
        <f>IF(Rx!AL14="","",Rx!AL14)</f>
        <v>15</v>
      </c>
    </row>
    <row r="15" spans="1:15" ht="15" customHeight="1">
      <c r="A15" s="39">
        <v>13</v>
      </c>
      <c r="B15" s="487"/>
      <c r="C15" s="30" t="s">
        <v>151</v>
      </c>
      <c r="D15" s="42" t="s">
        <v>99</v>
      </c>
      <c r="E15" s="222">
        <f>IF(Ttb!AJ15="","",Ttb!AJ15)</f>
        <v>30.754838709677422</v>
      </c>
      <c r="F15" s="193">
        <f>IF(Tm!AJ15="","",Tm!AJ15)</f>
        <v>26.754838709677422</v>
      </c>
      <c r="G15" s="193">
        <f>IF(Tx!AJ15="","",Tx!AJ15)</f>
        <v>37.112903225806448</v>
      </c>
      <c r="H15" s="193">
        <f>IF(Rx!AJ15="","",Rx!AJ15)</f>
        <v>130.10000000000002</v>
      </c>
      <c r="I15" s="194">
        <f>IF(Utb!AJ15="","",Utb!AJ15)</f>
        <v>73.332419354838692</v>
      </c>
      <c r="J15" s="193">
        <f>IF(Tm!AK15="","",Tm!AK15)</f>
        <v>24.9</v>
      </c>
      <c r="K15" s="194">
        <f>IF(Tm!AL15="","",Tm!AL15)</f>
        <v>10</v>
      </c>
      <c r="L15" s="193">
        <f>IF(Tx!AK15="","",Tx!AK15)</f>
        <v>40.9</v>
      </c>
      <c r="M15" s="194">
        <f>IF(Tx!AL15="","",Tx!AL15)</f>
        <v>7</v>
      </c>
      <c r="N15" s="193">
        <f>IF(Rx!AK15="","",Rx!AK15)</f>
        <v>66.900000000000006</v>
      </c>
      <c r="O15" s="195">
        <f>IF(Rx!AL15="","",Rx!AL15)</f>
        <v>21</v>
      </c>
    </row>
    <row r="16" spans="1:15" ht="15" customHeight="1">
      <c r="A16" s="28">
        <v>14</v>
      </c>
      <c r="B16" s="487"/>
      <c r="C16" s="30" t="s">
        <v>127</v>
      </c>
      <c r="D16" s="42" t="s">
        <v>101</v>
      </c>
      <c r="E16" s="222">
        <f>IF(Ttb!AJ16="","",Ttb!AJ16)</f>
        <v>30.817396313364053</v>
      </c>
      <c r="F16" s="193">
        <f>IF(Tm!AJ16="","",Tm!AJ16)</f>
        <v>27.4</v>
      </c>
      <c r="G16" s="193">
        <f>IF(Tx!AJ16="","",Tx!AJ16)</f>
        <v>35.461290322580638</v>
      </c>
      <c r="H16" s="193">
        <f>IF(Rx!AJ16="","",Rx!AJ16)</f>
        <v>187.1</v>
      </c>
      <c r="I16" s="194">
        <f>IF(Utb!AJ16="","",Utb!AJ16)</f>
        <v>78.254326036866374</v>
      </c>
      <c r="J16" s="193">
        <f>IF(Tm!AK16="","",Tm!AK16)</f>
        <v>25</v>
      </c>
      <c r="K16" s="194">
        <f>IF(Tm!AL16="","",Tm!AL16)</f>
        <v>10</v>
      </c>
      <c r="L16" s="193">
        <f>IF(Tx!AK16="","",Tx!AK16)</f>
        <v>39.700000000000003</v>
      </c>
      <c r="M16" s="194">
        <f>IF(Tx!AL16="","",Tx!AL16)</f>
        <v>13</v>
      </c>
      <c r="N16" s="193">
        <f>IF(Rx!AK16="","",Rx!AK16)</f>
        <v>115.2</v>
      </c>
      <c r="O16" s="195">
        <f>IF(Rx!AL16="","",Rx!AL16)</f>
        <v>19</v>
      </c>
    </row>
    <row r="17" spans="1:15" ht="15" customHeight="1">
      <c r="A17" s="39">
        <v>15</v>
      </c>
      <c r="B17" s="487"/>
      <c r="C17" s="30" t="s">
        <v>155</v>
      </c>
      <c r="D17" s="42" t="s">
        <v>102</v>
      </c>
      <c r="E17" s="222">
        <f>IF(Ttb!AJ17="","",Ttb!AJ17)</f>
        <v>30.753225806451617</v>
      </c>
      <c r="F17" s="193">
        <f>IF(Tm!AJ17="","",Tm!AJ17)</f>
        <v>27.241935483870968</v>
      </c>
      <c r="G17" s="193">
        <f>IF(Tx!AJ17="","",Tx!AJ17)</f>
        <v>36.606451612903228</v>
      </c>
      <c r="H17" s="193">
        <f>IF(Rx!AJ17="","",Rx!AJ17)</f>
        <v>134.6</v>
      </c>
      <c r="I17" s="194">
        <f>IF(Utb!AJ17="","",Utb!AJ17)</f>
        <v>74.934758064516132</v>
      </c>
      <c r="J17" s="193">
        <f>IF(Tm!AK17="","",Tm!AK17)</f>
        <v>25.1</v>
      </c>
      <c r="K17" s="194">
        <f>IF(Tm!AL17="","",Tm!AL17)</f>
        <v>16</v>
      </c>
      <c r="L17" s="193">
        <f>IF(Tx!AK17="","",Tx!AK17)</f>
        <v>40.200000000000003</v>
      </c>
      <c r="M17" s="194">
        <f>IF(Tx!AL17="","",Tx!AL17)</f>
        <v>13</v>
      </c>
      <c r="N17" s="193">
        <f>IF(Rx!AK17="","",Rx!AK17)</f>
        <v>58.2</v>
      </c>
      <c r="O17" s="195">
        <f>IF(Rx!AL17="","",Rx!AL17)</f>
        <v>19</v>
      </c>
    </row>
    <row r="18" spans="1:15" ht="15" customHeight="1">
      <c r="A18" s="28">
        <v>16</v>
      </c>
      <c r="B18" s="489"/>
      <c r="C18" s="40" t="s">
        <v>156</v>
      </c>
      <c r="D18" s="46" t="s">
        <v>103</v>
      </c>
      <c r="E18" s="222">
        <f>IF(Ttb!AJ18="","",Ttb!AJ18)</f>
        <v>30.225460829493095</v>
      </c>
      <c r="F18" s="193">
        <f>IF(Tm!AJ18="","",Tm!AJ18)</f>
        <v>27.57741935483871</v>
      </c>
      <c r="G18" s="193">
        <f>IF(Tx!AJ18="","",Tx!AJ18)</f>
        <v>34.129032258064527</v>
      </c>
      <c r="H18" s="193">
        <f>IF(Rx!AJ18="","",Rx!AJ18)</f>
        <v>89.100000000000009</v>
      </c>
      <c r="I18" s="194">
        <f>IF(Utb!AJ18="","",Utb!AJ18)</f>
        <v>80.741330645161298</v>
      </c>
      <c r="J18" s="193">
        <f>IF(Tm!AK18="","",Tm!AK18)</f>
        <v>25.8</v>
      </c>
      <c r="K18" s="194">
        <f>IF(Tm!AL18="","",Tm!AL18)</f>
        <v>10</v>
      </c>
      <c r="L18" s="193">
        <f>IF(Tx!AK18="","",Tx!AK18)</f>
        <v>38.799999999999997</v>
      </c>
      <c r="M18" s="194">
        <f>IF(Tx!AL18="","",Tx!AL18)</f>
        <v>13</v>
      </c>
      <c r="N18" s="193">
        <f>IF(Rx!AK18="","",Rx!AK18)</f>
        <v>63.3</v>
      </c>
      <c r="O18" s="195">
        <f>IF(Rx!AL18="","",Rx!AL18)</f>
        <v>21</v>
      </c>
    </row>
    <row r="19" spans="1:15" ht="15" customHeight="1">
      <c r="A19" s="39">
        <v>17</v>
      </c>
      <c r="B19" s="490"/>
      <c r="C19" s="32" t="s">
        <v>91</v>
      </c>
      <c r="D19" s="44" t="s">
        <v>118</v>
      </c>
      <c r="E19" s="139">
        <f>IF(Ttb!AJ19="","",Ttb!AJ19)</f>
        <v>31.343836405529952</v>
      </c>
      <c r="F19" s="139">
        <f>IF(Tm!AJ19="","",Tm!AJ19)</f>
        <v>28.129032258064516</v>
      </c>
      <c r="G19" s="139">
        <f>IF(Tx!AJ19="","",Tx!AJ19)</f>
        <v>35.887096774193559</v>
      </c>
      <c r="H19" s="139">
        <f>IF(Rx!AJ19="","",Rx!AJ19)</f>
        <v>135.19999999999999</v>
      </c>
      <c r="I19" s="140">
        <f>IF(Utb!AJ19="","",Utb!AJ19)</f>
        <v>72.961100230414743</v>
      </c>
      <c r="J19" s="139">
        <f>IF(Tm!AK19="","",Tm!AK19)</f>
        <v>25.1</v>
      </c>
      <c r="K19" s="140">
        <f>IF(Tm!AL19="","",Tm!AL19)</f>
        <v>28</v>
      </c>
      <c r="L19" s="139">
        <f>IF(Tx!AK19="","",Tx!AK19)</f>
        <v>39.299999999999997</v>
      </c>
      <c r="M19" s="140">
        <f>IF(Tx!AL19="","",Tx!AL19)</f>
        <v>6</v>
      </c>
      <c r="N19" s="139">
        <f>IF(Rx!AK19="","",Rx!AK19)</f>
        <v>47.9</v>
      </c>
      <c r="O19" s="141">
        <f>IF(Rx!AL19="","",Rx!AL19)</f>
        <v>21</v>
      </c>
    </row>
    <row r="20" spans="1:15" ht="15" customHeight="1">
      <c r="A20" s="28">
        <v>18</v>
      </c>
      <c r="B20" s="488" t="s">
        <v>128</v>
      </c>
      <c r="C20" s="31" t="s">
        <v>158</v>
      </c>
      <c r="D20" s="43" t="s">
        <v>108</v>
      </c>
      <c r="E20" s="136">
        <f>IF(Ttb!AJ20="","",Ttb!AJ20)</f>
        <v>31.178456221198157</v>
      </c>
      <c r="F20" s="136">
        <f>IF(Tm!AJ20="","",Tm!AJ20)</f>
        <v>26.880645161290321</v>
      </c>
      <c r="G20" s="136">
        <f>IF(Tx!AJ20="","",Tx!AJ20)</f>
        <v>36.716129032258074</v>
      </c>
      <c r="H20" s="136">
        <f>IF(Rx!AJ20="","",Rx!AJ20)</f>
        <v>64.000000000000014</v>
      </c>
      <c r="I20" s="137">
        <f>IF(Utb!AJ20="","",Utb!AJ20)</f>
        <v>72.828853686635952</v>
      </c>
      <c r="J20" s="136">
        <f>IF(Tm!AK20="","",Tm!AK20)</f>
        <v>24.1</v>
      </c>
      <c r="K20" s="137">
        <f>IF(Tm!AL20="","",Tm!AL20)</f>
        <v>16</v>
      </c>
      <c r="L20" s="136">
        <f>IF(Tx!AK20="","",Tx!AK20)</f>
        <v>40.799999999999997</v>
      </c>
      <c r="M20" s="137">
        <f>IF(Tx!AL20="","",Tx!AL20)</f>
        <v>7</v>
      </c>
      <c r="N20" s="136">
        <f>IF(Rx!AK20="","",Rx!AK20)</f>
        <v>26.8</v>
      </c>
      <c r="O20" s="138">
        <f>IF(Rx!AL20="","",Rx!AL20)</f>
        <v>16</v>
      </c>
    </row>
    <row r="21" spans="1:15" s="23" customFormat="1" ht="15" customHeight="1">
      <c r="A21" s="39">
        <v>19</v>
      </c>
      <c r="B21" s="487"/>
      <c r="C21" s="30" t="s">
        <v>128</v>
      </c>
      <c r="D21" s="42" t="s">
        <v>119</v>
      </c>
      <c r="E21" s="222">
        <f>IF(Ttb!AJ21="","",Ttb!AJ21)</f>
        <v>31.2588133640553</v>
      </c>
      <c r="F21" s="193">
        <f>IF(Tm!AJ21="","",Tm!AJ21)</f>
        <v>28.087096774193551</v>
      </c>
      <c r="G21" s="193">
        <f>IF(Tx!AJ21="","",Tx!AJ21)</f>
        <v>35.648387096774194</v>
      </c>
      <c r="H21" s="193">
        <f>IF(Rx!AJ21="","",Rx!AJ21)</f>
        <v>243.29999999999998</v>
      </c>
      <c r="I21" s="194">
        <f>IF(Utb!AJ21="","",Utb!AJ21)</f>
        <v>70.728657834101398</v>
      </c>
      <c r="J21" s="193">
        <f>IF(Tm!AK21="","",Tm!AK21)</f>
        <v>24</v>
      </c>
      <c r="K21" s="194">
        <f>IF(Tm!AL21="","",Tm!AL21)</f>
        <v>21</v>
      </c>
      <c r="L21" s="193">
        <f>IF(Tx!AK21="","",Tx!AK21)</f>
        <v>39.9</v>
      </c>
      <c r="M21" s="194">
        <f>IF(Tx!AL21="","",Tx!AL21)</f>
        <v>13</v>
      </c>
      <c r="N21" s="193">
        <f>IF(Rx!AK21="","",Rx!AK21)</f>
        <v>166.5</v>
      </c>
      <c r="O21" s="195">
        <f>IF(Rx!AL21="","",Rx!AL21)</f>
        <v>21</v>
      </c>
    </row>
    <row r="22" spans="1:15" ht="15" customHeight="1">
      <c r="A22" s="28">
        <v>20</v>
      </c>
      <c r="B22" s="487"/>
      <c r="C22" s="30" t="s">
        <v>157</v>
      </c>
      <c r="D22" s="42" t="s">
        <v>105</v>
      </c>
      <c r="E22" s="222">
        <f>IF(Ttb!AJ22="","",Ttb!AJ22)</f>
        <v>30.964516129032262</v>
      </c>
      <c r="F22" s="193">
        <f>IF(Tm!AJ22="","",Tm!AJ22)</f>
        <v>27.045161290322582</v>
      </c>
      <c r="G22" s="193">
        <f>IF(Tx!AJ22="","",Tx!AJ22)</f>
        <v>37.235483870967748</v>
      </c>
      <c r="H22" s="193">
        <f>IF(Rx!AJ22="","",Rx!AJ22)</f>
        <v>34.5</v>
      </c>
      <c r="I22" s="194">
        <f>IF(Utb!AJ22="","",Utb!AJ22)</f>
        <v>72.961612903225813</v>
      </c>
      <c r="J22" s="193">
        <f>IF(Tm!AK22="","",Tm!AK22)</f>
        <v>25.2</v>
      </c>
      <c r="K22" s="194">
        <f>IF(Tm!AL22="","",Tm!AL22)</f>
        <v>23</v>
      </c>
      <c r="L22" s="193">
        <f>IF(Tx!AK22="","",Tx!AK22)</f>
        <v>40.5</v>
      </c>
      <c r="M22" s="194">
        <f>IF(Tx!AL22="","",Tx!AL22)</f>
        <v>14</v>
      </c>
      <c r="N22" s="193">
        <f>IF(Rx!AK22="","",Rx!AK22)</f>
        <v>12.8</v>
      </c>
      <c r="O22" s="195">
        <f>IF(Rx!AL22="","",Rx!AL22)</f>
        <v>21</v>
      </c>
    </row>
    <row r="23" spans="1:15" ht="15" customHeight="1">
      <c r="A23" s="39">
        <v>21</v>
      </c>
      <c r="B23" s="487"/>
      <c r="C23" s="226" t="s">
        <v>191</v>
      </c>
      <c r="D23" s="42" t="s">
        <v>203</v>
      </c>
      <c r="E23" s="222">
        <f>IF(Ttb!AJ23="","",Ttb!AJ23)</f>
        <v>31.180645161290325</v>
      </c>
      <c r="F23" s="193">
        <f>IF(Tm!AJ23="","",Tm!AJ23)</f>
        <v>28.777419354838703</v>
      </c>
      <c r="G23" s="193">
        <f>IF(Tx!AJ23="","",Tx!AJ23)</f>
        <v>34.609677419354831</v>
      </c>
      <c r="H23" s="193">
        <f>IF(Rx!AJ23="","",Rx!AJ23)</f>
        <v>70.800000000000011</v>
      </c>
      <c r="I23" s="194">
        <f>IF(Utb!AJ23="","",Utb!AJ23)</f>
        <v>74.198387096774198</v>
      </c>
      <c r="J23" s="193">
        <f>IF(Tm!AK23="","",Tm!AK23)</f>
        <v>26</v>
      </c>
      <c r="K23" s="194">
        <f>IF(Tm!AL23="","",Tm!AL23)</f>
        <v>28</v>
      </c>
      <c r="L23" s="193">
        <f>IF(Tx!AK23="","",Tx!AK23)</f>
        <v>37.5</v>
      </c>
      <c r="M23" s="194">
        <f>IF(Tx!AL23="","",Tx!AL23)</f>
        <v>1</v>
      </c>
      <c r="N23" s="193">
        <f>IF(Rx!AK23="","",Rx!AK23)</f>
        <v>33.200000000000003</v>
      </c>
      <c r="O23" s="195">
        <f>IF(Rx!AL23="","",Rx!AL23)</f>
        <v>21</v>
      </c>
    </row>
    <row r="24" spans="1:15" ht="15" customHeight="1">
      <c r="A24" s="28">
        <v>22</v>
      </c>
      <c r="B24" s="491"/>
      <c r="C24" s="33" t="s">
        <v>129</v>
      </c>
      <c r="D24" s="45" t="s">
        <v>104</v>
      </c>
      <c r="E24" s="248">
        <f>IF(Ttb!AJ24="","",Ttb!AJ24)</f>
        <v>31.275691244239624</v>
      </c>
      <c r="F24" s="223">
        <f>IF(Tm!AJ24="","",Tm!AJ24)</f>
        <v>28.135483870967743</v>
      </c>
      <c r="G24" s="223">
        <f>IF(Tx!AJ24="","",Tx!AJ24)</f>
        <v>35.464516129032262</v>
      </c>
      <c r="H24" s="223">
        <f>IF(Rx!AJ24="","",Rx!AJ24)</f>
        <v>49.9</v>
      </c>
      <c r="I24" s="224">
        <f>IF(Utb!AJ24="","",Utb!AJ24)</f>
        <v>71.420961981566833</v>
      </c>
      <c r="J24" s="223">
        <f>IF(Tm!AK24="","",Tm!AK24)</f>
        <v>25.3</v>
      </c>
      <c r="K24" s="224">
        <f>IF(Tm!AL24="","",Tm!AL24)</f>
        <v>17</v>
      </c>
      <c r="L24" s="223">
        <f>IF(Tx!AK24="","",Tx!AK24)</f>
        <v>38.799999999999997</v>
      </c>
      <c r="M24" s="224">
        <f>IF(Tx!AL24="","",Tx!AL24)</f>
        <v>13</v>
      </c>
      <c r="N24" s="223">
        <f>IF(Rx!AK24="","",Rx!AK24)</f>
        <v>21</v>
      </c>
      <c r="O24" s="225">
        <f>IF(Rx!AL24="","",Rx!AL24)</f>
        <v>28</v>
      </c>
    </row>
    <row r="25" spans="1:15" ht="15" customHeight="1">
      <c r="A25" s="20"/>
      <c r="B25" s="20"/>
      <c r="C25" s="19"/>
      <c r="D25" s="21"/>
      <c r="E25" s="15"/>
      <c r="F25" s="15"/>
      <c r="G25" s="15"/>
      <c r="H25" s="15"/>
      <c r="I25" s="15"/>
    </row>
    <row r="26" spans="1:15" ht="15" customHeight="1">
      <c r="A26" s="20"/>
      <c r="B26" s="20"/>
      <c r="C26" s="19"/>
      <c r="D26" s="21"/>
      <c r="E26" s="15"/>
      <c r="F26" s="15"/>
      <c r="G26" s="15"/>
      <c r="H26" s="15"/>
      <c r="I26" s="15"/>
    </row>
    <row r="27" spans="1:15" ht="15" customHeight="1">
      <c r="A27" s="20"/>
      <c r="B27" s="20"/>
      <c r="C27" s="19"/>
      <c r="D27" s="21"/>
      <c r="E27" s="15"/>
      <c r="F27" s="15"/>
      <c r="G27" s="15"/>
      <c r="H27" s="15"/>
      <c r="I27" s="15"/>
    </row>
    <row r="28" spans="1:15" ht="15" customHeight="1">
      <c r="A28" s="20"/>
      <c r="B28" s="20"/>
      <c r="C28" s="19"/>
      <c r="D28" s="21"/>
      <c r="E28" s="15"/>
      <c r="F28" s="15"/>
      <c r="G28" s="15"/>
      <c r="H28" s="15"/>
      <c r="I28" s="15"/>
    </row>
    <row r="29" spans="1:15" ht="15" customHeight="1">
      <c r="A29" s="20"/>
      <c r="B29" s="20"/>
      <c r="C29" s="19"/>
      <c r="D29" s="21"/>
      <c r="E29" s="15"/>
      <c r="F29" s="15"/>
      <c r="G29" s="15"/>
      <c r="H29" s="15"/>
      <c r="I29" s="15"/>
    </row>
    <row r="30" spans="1:15" ht="15" customHeight="1">
      <c r="A30" s="20"/>
      <c r="B30" s="20"/>
      <c r="C30" s="19"/>
      <c r="D30" s="21"/>
      <c r="E30" s="15"/>
      <c r="F30" s="15"/>
      <c r="G30" s="15"/>
      <c r="H30" s="15"/>
      <c r="I30" s="15"/>
    </row>
    <row r="31" spans="1:15" ht="15" customHeight="1">
      <c r="A31" s="20"/>
      <c r="B31" s="20"/>
      <c r="C31" s="19"/>
      <c r="D31" s="21"/>
      <c r="E31" s="15"/>
      <c r="F31" s="15"/>
      <c r="G31" s="15"/>
      <c r="H31" s="15"/>
      <c r="I31" s="15"/>
    </row>
    <row r="32" spans="1:15" ht="15" customHeight="1">
      <c r="A32" s="20"/>
      <c r="B32" s="20"/>
      <c r="C32" s="19"/>
      <c r="D32" s="21"/>
      <c r="E32" s="15"/>
      <c r="F32" s="15"/>
      <c r="G32" s="15"/>
      <c r="H32" s="15"/>
      <c r="I32" s="15"/>
    </row>
    <row r="33" spans="1:9" ht="15" customHeight="1">
      <c r="A33" s="20"/>
      <c r="B33" s="20"/>
      <c r="C33" s="19"/>
      <c r="D33" s="21"/>
      <c r="E33" s="15"/>
      <c r="F33" s="15"/>
      <c r="G33" s="15"/>
      <c r="H33" s="15"/>
      <c r="I33" s="15"/>
    </row>
    <row r="34" spans="1:9" ht="15" customHeight="1">
      <c r="A34" s="20"/>
      <c r="B34" s="20"/>
      <c r="C34" s="19"/>
      <c r="D34" s="21"/>
      <c r="E34" s="15"/>
      <c r="F34" s="15"/>
      <c r="G34" s="15"/>
      <c r="H34" s="15"/>
      <c r="I34" s="15"/>
    </row>
    <row r="35" spans="1:9" ht="15" customHeight="1">
      <c r="A35" s="20"/>
      <c r="B35" s="20"/>
      <c r="C35" s="19"/>
      <c r="D35" s="21"/>
      <c r="E35" s="15"/>
      <c r="F35" s="15"/>
      <c r="G35" s="15"/>
      <c r="H35" s="15"/>
      <c r="I35" s="15"/>
    </row>
    <row r="36" spans="1:9" ht="15" customHeight="1">
      <c r="A36" s="20"/>
      <c r="B36" s="20"/>
      <c r="C36" s="19"/>
      <c r="D36" s="21"/>
      <c r="E36" s="15"/>
      <c r="F36" s="15"/>
      <c r="G36" s="15"/>
      <c r="H36" s="15"/>
      <c r="I36" s="15"/>
    </row>
    <row r="37" spans="1:9" ht="15" customHeight="1">
      <c r="A37" s="20"/>
      <c r="B37" s="20"/>
      <c r="C37" s="19"/>
      <c r="D37" s="21"/>
      <c r="E37" s="15"/>
      <c r="F37" s="15"/>
      <c r="G37" s="15"/>
      <c r="H37" s="15"/>
      <c r="I37" s="15"/>
    </row>
    <row r="38" spans="1:9" ht="15" customHeight="1">
      <c r="A38" s="20"/>
      <c r="B38" s="20"/>
      <c r="C38" s="19"/>
      <c r="D38" s="21"/>
      <c r="E38" s="15"/>
      <c r="F38" s="15"/>
      <c r="G38" s="15"/>
      <c r="H38" s="15"/>
      <c r="I38" s="15"/>
    </row>
    <row r="39" spans="1:9" ht="15" customHeight="1">
      <c r="A39" s="20"/>
      <c r="B39" s="20"/>
      <c r="C39" s="19"/>
      <c r="D39" s="21"/>
      <c r="E39" s="15"/>
      <c r="F39" s="15"/>
      <c r="G39" s="15"/>
      <c r="H39" s="15"/>
      <c r="I39" s="15"/>
    </row>
    <row r="40" spans="1:9" ht="15" customHeight="1">
      <c r="A40" s="20"/>
      <c r="B40" s="20"/>
      <c r="C40" s="19"/>
      <c r="D40" s="21"/>
      <c r="E40" s="15"/>
      <c r="F40" s="15"/>
      <c r="G40" s="15"/>
      <c r="H40" s="15"/>
      <c r="I40" s="15"/>
    </row>
    <row r="41" spans="1:9" ht="15" customHeight="1">
      <c r="A41" s="20"/>
      <c r="B41" s="20"/>
      <c r="C41" s="19"/>
      <c r="D41" s="21"/>
      <c r="E41" s="15"/>
      <c r="F41" s="15"/>
      <c r="G41" s="15"/>
      <c r="H41" s="15"/>
      <c r="I41" s="15"/>
    </row>
    <row r="42" spans="1:9" ht="15" customHeight="1">
      <c r="A42" s="20"/>
      <c r="B42" s="20"/>
      <c r="C42" s="19"/>
      <c r="D42" s="21"/>
      <c r="E42" s="15"/>
      <c r="F42" s="15"/>
      <c r="G42" s="15"/>
      <c r="H42" s="15"/>
      <c r="I42" s="15"/>
    </row>
    <row r="43" spans="1:9" ht="15" customHeight="1">
      <c r="A43" s="20"/>
      <c r="B43" s="20"/>
      <c r="C43" s="19"/>
      <c r="D43" s="21"/>
      <c r="E43" s="15"/>
      <c r="F43" s="15"/>
      <c r="G43" s="15"/>
      <c r="H43" s="15"/>
      <c r="I43" s="15"/>
    </row>
    <row r="44" spans="1:9" ht="15" customHeight="1">
      <c r="A44" s="20"/>
      <c r="B44" s="20"/>
      <c r="C44" s="19"/>
      <c r="D44" s="21"/>
      <c r="E44" s="15"/>
      <c r="F44" s="15"/>
      <c r="G44" s="15"/>
      <c r="H44" s="15"/>
      <c r="I44" s="15"/>
    </row>
    <row r="45" spans="1:9" ht="15" customHeight="1">
      <c r="A45" s="20"/>
      <c r="B45" s="20"/>
      <c r="C45" s="19"/>
      <c r="D45" s="21"/>
      <c r="E45" s="15"/>
      <c r="F45" s="15"/>
      <c r="G45" s="15"/>
      <c r="H45" s="15"/>
      <c r="I45" s="15"/>
    </row>
    <row r="46" spans="1:9" ht="15" customHeight="1">
      <c r="A46" s="20"/>
      <c r="B46" s="20"/>
      <c r="C46" s="19"/>
      <c r="D46" s="21"/>
      <c r="E46" s="15"/>
      <c r="F46" s="15"/>
      <c r="G46" s="15"/>
      <c r="H46" s="15"/>
      <c r="I46" s="15"/>
    </row>
    <row r="47" spans="1:9" ht="15" customHeight="1">
      <c r="A47" s="20"/>
      <c r="B47" s="20"/>
      <c r="C47" s="19"/>
      <c r="D47" s="21"/>
      <c r="E47" s="15"/>
      <c r="F47" s="15"/>
      <c r="G47" s="15"/>
      <c r="H47" s="15"/>
      <c r="I47" s="15"/>
    </row>
    <row r="48" spans="1:9" ht="15" customHeight="1">
      <c r="A48" s="20"/>
      <c r="B48" s="20"/>
      <c r="C48" s="19"/>
      <c r="D48" s="21"/>
      <c r="E48" s="15"/>
      <c r="F48" s="15"/>
      <c r="G48" s="15"/>
      <c r="H48" s="15"/>
      <c r="I48" s="15"/>
    </row>
    <row r="49" spans="1:9" ht="15" customHeight="1">
      <c r="A49" s="20"/>
      <c r="B49" s="20"/>
      <c r="C49" s="19"/>
      <c r="D49" s="21"/>
      <c r="E49" s="15"/>
      <c r="F49" s="15"/>
      <c r="G49" s="15"/>
      <c r="H49" s="15"/>
      <c r="I49" s="15"/>
    </row>
    <row r="50" spans="1:9" ht="15" customHeight="1">
      <c r="A50" s="20"/>
      <c r="B50" s="20"/>
      <c r="C50" s="19"/>
      <c r="D50" s="21"/>
      <c r="E50" s="15"/>
      <c r="F50" s="15"/>
      <c r="G50" s="15"/>
      <c r="H50" s="15"/>
      <c r="I50" s="15"/>
    </row>
    <row r="51" spans="1:9">
      <c r="A51" s="20"/>
      <c r="B51" s="20"/>
      <c r="C51" s="19"/>
      <c r="D51" s="21"/>
      <c r="E51" s="15"/>
      <c r="F51" s="15"/>
      <c r="G51" s="15"/>
      <c r="H51" s="15"/>
      <c r="I51" s="15"/>
    </row>
    <row r="52" spans="1:9">
      <c r="A52" s="20"/>
      <c r="B52" s="20"/>
      <c r="C52" s="19"/>
      <c r="D52" s="21"/>
      <c r="E52" s="15"/>
      <c r="F52" s="15"/>
      <c r="G52" s="15"/>
      <c r="H52" s="15"/>
      <c r="I52" s="15"/>
    </row>
    <row r="53" spans="1:9">
      <c r="A53" s="20"/>
      <c r="B53" s="20"/>
      <c r="C53" s="19"/>
      <c r="D53" s="21"/>
      <c r="E53" s="15"/>
      <c r="F53" s="15"/>
      <c r="G53" s="15"/>
      <c r="H53" s="15"/>
      <c r="I53" s="15"/>
    </row>
    <row r="54" spans="1:9">
      <c r="A54" s="20"/>
      <c r="B54" s="20"/>
      <c r="C54" s="19"/>
      <c r="D54" s="21"/>
      <c r="E54" s="15"/>
      <c r="F54" s="15"/>
      <c r="G54" s="15"/>
      <c r="H54" s="15"/>
      <c r="I54" s="15"/>
    </row>
    <row r="55" spans="1:9">
      <c r="A55" s="20"/>
      <c r="B55" s="20"/>
      <c r="C55" s="19"/>
      <c r="D55" s="21"/>
      <c r="E55" s="15"/>
      <c r="F55" s="15"/>
      <c r="G55" s="15"/>
      <c r="H55" s="15"/>
      <c r="I55" s="15"/>
    </row>
    <row r="56" spans="1:9">
      <c r="A56" s="20"/>
      <c r="B56" s="20"/>
      <c r="C56" s="19"/>
      <c r="D56" s="21"/>
      <c r="E56" s="15"/>
      <c r="F56" s="15"/>
      <c r="G56" s="15"/>
      <c r="H56" s="15"/>
      <c r="I56" s="15"/>
    </row>
    <row r="57" spans="1:9">
      <c r="A57" s="20"/>
      <c r="B57" s="20"/>
      <c r="C57" s="19"/>
      <c r="D57" s="21"/>
      <c r="E57" s="15"/>
      <c r="F57" s="15"/>
      <c r="G57" s="15"/>
      <c r="H57" s="15"/>
      <c r="I57" s="15"/>
    </row>
    <row r="58" spans="1:9">
      <c r="A58" s="20"/>
      <c r="B58" s="20"/>
      <c r="C58" s="19"/>
      <c r="D58" s="21"/>
      <c r="E58" s="15"/>
      <c r="F58" s="15"/>
      <c r="G58" s="15"/>
      <c r="H58" s="15"/>
      <c r="I58" s="15"/>
    </row>
    <row r="59" spans="1:9">
      <c r="A59" s="20"/>
      <c r="B59" s="20"/>
      <c r="C59" s="19"/>
      <c r="D59" s="21"/>
      <c r="E59" s="15"/>
      <c r="F59" s="15"/>
      <c r="G59" s="15"/>
      <c r="H59" s="15"/>
      <c r="I59" s="15"/>
    </row>
    <row r="60" spans="1:9">
      <c r="A60" s="20"/>
      <c r="B60" s="20"/>
      <c r="C60" s="19"/>
      <c r="D60" s="21"/>
      <c r="E60" s="15"/>
      <c r="F60" s="15"/>
      <c r="G60" s="15"/>
      <c r="H60" s="15"/>
      <c r="I60" s="15"/>
    </row>
    <row r="61" spans="1:9">
      <c r="A61" s="20"/>
      <c r="B61" s="20"/>
      <c r="C61" s="19"/>
      <c r="D61" s="21"/>
      <c r="E61" s="15"/>
      <c r="F61" s="15"/>
      <c r="G61" s="15"/>
      <c r="H61" s="15"/>
      <c r="I61" s="15"/>
    </row>
    <row r="62" spans="1:9">
      <c r="A62" s="20"/>
      <c r="B62" s="20"/>
      <c r="C62" s="19"/>
      <c r="D62" s="21"/>
      <c r="E62" s="15"/>
      <c r="F62" s="15"/>
      <c r="G62" s="15"/>
      <c r="H62" s="15"/>
      <c r="I62" s="15"/>
    </row>
    <row r="63" spans="1:9">
      <c r="A63" s="20"/>
      <c r="B63" s="20"/>
      <c r="C63" s="19"/>
      <c r="D63" s="21"/>
      <c r="E63" s="15"/>
      <c r="F63" s="15"/>
      <c r="G63" s="15"/>
      <c r="H63" s="15"/>
      <c r="I63" s="15"/>
    </row>
    <row r="64" spans="1:9">
      <c r="A64" s="20"/>
      <c r="B64" s="20"/>
      <c r="C64" s="19"/>
      <c r="D64" s="21"/>
      <c r="E64" s="15"/>
      <c r="F64" s="15"/>
      <c r="G64" s="15"/>
      <c r="H64" s="15"/>
      <c r="I64" s="15"/>
    </row>
    <row r="65" spans="1:9">
      <c r="A65" s="20"/>
      <c r="B65" s="20"/>
      <c r="C65" s="19"/>
      <c r="D65" s="21"/>
      <c r="E65" s="15"/>
      <c r="F65" s="15"/>
      <c r="G65" s="15"/>
      <c r="H65" s="15"/>
      <c r="I65" s="15"/>
    </row>
    <row r="66" spans="1:9">
      <c r="A66" s="20"/>
      <c r="B66" s="20"/>
      <c r="C66" s="19"/>
      <c r="D66" s="21"/>
      <c r="E66" s="15"/>
      <c r="F66" s="15"/>
      <c r="G66" s="15"/>
      <c r="H66" s="15"/>
      <c r="I66" s="15"/>
    </row>
    <row r="67" spans="1:9">
      <c r="A67" s="20"/>
      <c r="B67" s="20"/>
      <c r="C67" s="19"/>
      <c r="D67" s="21"/>
      <c r="E67" s="15"/>
      <c r="F67" s="15"/>
      <c r="G67" s="15"/>
      <c r="H67" s="15"/>
      <c r="I67" s="15"/>
    </row>
    <row r="68" spans="1:9">
      <c r="A68" s="20"/>
      <c r="B68" s="20"/>
      <c r="C68" s="19"/>
      <c r="D68" s="21"/>
      <c r="E68" s="15"/>
      <c r="F68" s="15"/>
      <c r="G68" s="15"/>
      <c r="H68" s="15"/>
      <c r="I68" s="15"/>
    </row>
    <row r="69" spans="1:9">
      <c r="A69" s="20"/>
      <c r="B69" s="20"/>
      <c r="C69" s="19"/>
      <c r="D69" s="21"/>
      <c r="E69" s="15"/>
      <c r="F69" s="15"/>
      <c r="G69" s="15"/>
      <c r="H69" s="15"/>
      <c r="I69" s="15"/>
    </row>
    <row r="70" spans="1:9">
      <c r="A70" s="20"/>
      <c r="B70" s="20"/>
      <c r="C70" s="19"/>
      <c r="D70" s="21"/>
      <c r="E70" s="15"/>
      <c r="F70" s="15"/>
      <c r="G70" s="15"/>
      <c r="H70" s="15"/>
      <c r="I70" s="15"/>
    </row>
    <row r="71" spans="1:9">
      <c r="A71" s="20"/>
      <c r="B71" s="20"/>
      <c r="C71" s="19"/>
      <c r="D71" s="21"/>
      <c r="E71" s="15"/>
      <c r="F71" s="15"/>
      <c r="G71" s="15"/>
      <c r="H71" s="15"/>
      <c r="I71" s="15"/>
    </row>
    <row r="72" spans="1:9">
      <c r="A72" s="20"/>
      <c r="B72" s="20"/>
      <c r="C72" s="19"/>
      <c r="D72" s="21"/>
      <c r="E72" s="15"/>
      <c r="F72" s="15"/>
      <c r="G72" s="15"/>
      <c r="H72" s="15"/>
      <c r="I72" s="15"/>
    </row>
    <row r="73" spans="1:9">
      <c r="A73" s="20"/>
      <c r="B73" s="20"/>
      <c r="C73" s="19"/>
      <c r="D73" s="21"/>
      <c r="E73" s="15"/>
      <c r="F73" s="15"/>
      <c r="G73" s="15"/>
      <c r="H73" s="15"/>
      <c r="I73" s="15"/>
    </row>
    <row r="74" spans="1:9">
      <c r="A74" s="20"/>
      <c r="B74" s="20"/>
      <c r="C74" s="19"/>
      <c r="D74" s="21"/>
      <c r="E74" s="15"/>
      <c r="F74" s="15"/>
      <c r="G74" s="15"/>
      <c r="H74" s="15"/>
      <c r="I74" s="15"/>
    </row>
    <row r="75" spans="1:9">
      <c r="A75" s="20"/>
      <c r="B75" s="20"/>
      <c r="C75" s="19"/>
      <c r="D75" s="21"/>
      <c r="E75" s="15"/>
      <c r="F75" s="15"/>
      <c r="G75" s="15"/>
      <c r="H75" s="15"/>
      <c r="I75" s="15"/>
    </row>
    <row r="76" spans="1:9">
      <c r="A76" s="20"/>
      <c r="B76" s="20"/>
      <c r="C76" s="19"/>
      <c r="D76" s="21"/>
      <c r="E76" s="15"/>
      <c r="F76" s="15"/>
      <c r="G76" s="15"/>
      <c r="H76" s="15"/>
      <c r="I76" s="15"/>
    </row>
    <row r="77" spans="1:9">
      <c r="A77" s="20"/>
      <c r="B77" s="20"/>
      <c r="C77" s="19"/>
      <c r="D77" s="21"/>
      <c r="E77" s="15"/>
      <c r="F77" s="15"/>
      <c r="G77" s="15"/>
      <c r="H77" s="15"/>
      <c r="I77" s="15"/>
    </row>
    <row r="78" spans="1:9">
      <c r="A78" s="20"/>
      <c r="B78" s="20"/>
      <c r="C78" s="19"/>
      <c r="D78" s="21"/>
      <c r="E78" s="15"/>
      <c r="F78" s="15"/>
      <c r="G78" s="15"/>
      <c r="H78" s="15"/>
      <c r="I78" s="15"/>
    </row>
    <row r="79" spans="1:9">
      <c r="A79" s="20"/>
      <c r="B79" s="20"/>
      <c r="C79" s="19"/>
      <c r="D79" s="21"/>
      <c r="E79" s="15"/>
      <c r="F79" s="15"/>
      <c r="G79" s="15"/>
      <c r="H79" s="15"/>
      <c r="I79" s="15"/>
    </row>
    <row r="80" spans="1:9">
      <c r="A80" s="20"/>
      <c r="B80" s="20"/>
      <c r="C80" s="19"/>
      <c r="D80" s="21"/>
      <c r="E80" s="15"/>
      <c r="F80" s="15"/>
      <c r="G80" s="15"/>
      <c r="H80" s="15"/>
      <c r="I80" s="15"/>
    </row>
    <row r="81" spans="1:9">
      <c r="A81" s="20"/>
      <c r="B81" s="20"/>
      <c r="C81" s="19"/>
      <c r="D81" s="21"/>
      <c r="E81" s="15"/>
      <c r="F81" s="15"/>
      <c r="G81" s="15"/>
      <c r="H81" s="15"/>
      <c r="I81" s="15"/>
    </row>
    <row r="82" spans="1:9">
      <c r="A82" s="20"/>
      <c r="B82" s="20"/>
      <c r="C82" s="19"/>
      <c r="D82" s="21"/>
      <c r="E82" s="15"/>
      <c r="F82" s="15"/>
      <c r="G82" s="15"/>
      <c r="H82" s="15"/>
      <c r="I82" s="15"/>
    </row>
    <row r="83" spans="1:9">
      <c r="A83" s="20"/>
      <c r="B83" s="20"/>
      <c r="C83" s="19"/>
      <c r="D83" s="21"/>
      <c r="E83" s="15"/>
      <c r="F83" s="15"/>
      <c r="G83" s="15"/>
      <c r="H83" s="15"/>
      <c r="I83" s="15"/>
    </row>
    <row r="84" spans="1:9">
      <c r="E84" s="15"/>
      <c r="F84" s="15"/>
      <c r="G84" s="15"/>
      <c r="H84" s="15"/>
      <c r="I84" s="15"/>
    </row>
    <row r="85" spans="1:9">
      <c r="E85" s="15"/>
      <c r="F85" s="15"/>
      <c r="G85" s="15"/>
      <c r="H85" s="15"/>
      <c r="I85" s="15"/>
    </row>
    <row r="86" spans="1:9">
      <c r="E86" s="15"/>
      <c r="F86" s="15"/>
      <c r="G86" s="15"/>
      <c r="H86" s="15"/>
      <c r="I86" s="15"/>
    </row>
    <row r="87" spans="1:9">
      <c r="E87" s="15"/>
      <c r="F87" s="15"/>
      <c r="G87" s="15"/>
      <c r="H87" s="15"/>
      <c r="I87" s="15"/>
    </row>
    <row r="88" spans="1:9">
      <c r="E88" s="15"/>
      <c r="F88" s="15"/>
      <c r="G88" s="15"/>
      <c r="H88" s="15"/>
      <c r="I88" s="15"/>
    </row>
    <row r="89" spans="1:9">
      <c r="E89" s="15"/>
      <c r="F89" s="15"/>
      <c r="G89" s="15"/>
      <c r="H89" s="15"/>
      <c r="I89" s="15"/>
    </row>
    <row r="90" spans="1:9">
      <c r="E90" s="15"/>
      <c r="F90" s="15"/>
      <c r="G90" s="15"/>
      <c r="H90" s="15"/>
      <c r="I90" s="15"/>
    </row>
    <row r="91" spans="1:9">
      <c r="E91" s="15"/>
      <c r="F91" s="15"/>
      <c r="G91" s="15"/>
      <c r="H91" s="15"/>
      <c r="I91" s="15"/>
    </row>
    <row r="92" spans="1:9">
      <c r="E92" s="15"/>
      <c r="F92" s="15"/>
      <c r="G92" s="15"/>
      <c r="H92" s="15"/>
      <c r="I92" s="15"/>
    </row>
    <row r="93" spans="1:9">
      <c r="E93" s="15"/>
      <c r="F93" s="15"/>
      <c r="G93" s="15"/>
      <c r="H93" s="15"/>
      <c r="I93" s="15"/>
    </row>
    <row r="94" spans="1:9">
      <c r="E94" s="15"/>
      <c r="F94" s="15"/>
      <c r="G94" s="15"/>
      <c r="H94" s="15"/>
      <c r="I94" s="15"/>
    </row>
    <row r="95" spans="1:9">
      <c r="E95" s="15"/>
      <c r="F95" s="15"/>
      <c r="G95" s="15"/>
      <c r="H95" s="15"/>
      <c r="I95" s="15"/>
    </row>
    <row r="96" spans="1:9">
      <c r="E96" s="15"/>
      <c r="F96" s="15"/>
      <c r="G96" s="15"/>
      <c r="H96" s="15"/>
      <c r="I96" s="15"/>
    </row>
    <row r="97" spans="5:9">
      <c r="E97" s="15"/>
      <c r="F97" s="15"/>
      <c r="G97" s="15"/>
      <c r="H97" s="15"/>
      <c r="I97" s="15"/>
    </row>
    <row r="98" spans="5:9">
      <c r="E98" s="15"/>
      <c r="F98" s="15"/>
      <c r="G98" s="15"/>
      <c r="H98" s="15"/>
      <c r="I98" s="15"/>
    </row>
    <row r="99" spans="5:9">
      <c r="E99" s="15"/>
      <c r="F99" s="15"/>
      <c r="G99" s="15"/>
      <c r="H99" s="15"/>
      <c r="I99" s="15"/>
    </row>
    <row r="100" spans="5:9">
      <c r="E100" s="15"/>
      <c r="F100" s="15"/>
      <c r="G100" s="15"/>
      <c r="H100" s="15"/>
      <c r="I100" s="15"/>
    </row>
    <row r="101" spans="5:9">
      <c r="E101" s="15"/>
      <c r="F101" s="15"/>
      <c r="G101" s="15"/>
      <c r="H101" s="15"/>
      <c r="I101" s="15"/>
    </row>
    <row r="102" spans="5:9">
      <c r="E102" s="15"/>
      <c r="F102" s="15"/>
      <c r="G102" s="15"/>
      <c r="H102" s="15"/>
      <c r="I102" s="15"/>
    </row>
    <row r="103" spans="5:9">
      <c r="E103" s="15"/>
      <c r="F103" s="15"/>
      <c r="G103" s="15"/>
      <c r="H103" s="15"/>
      <c r="I103" s="15"/>
    </row>
    <row r="104" spans="5:9">
      <c r="E104" s="15"/>
      <c r="F104" s="15"/>
      <c r="G104" s="15"/>
      <c r="H104" s="15"/>
      <c r="I104" s="15"/>
    </row>
    <row r="105" spans="5:9">
      <c r="E105" s="15"/>
      <c r="F105" s="15"/>
      <c r="G105" s="15"/>
      <c r="H105" s="15"/>
      <c r="I105" s="15"/>
    </row>
  </sheetData>
  <mergeCells count="4">
    <mergeCell ref="B20:B24"/>
    <mergeCell ref="B11:B19"/>
    <mergeCell ref="B3:B10"/>
    <mergeCell ref="A1:O1"/>
  </mergeCells>
  <phoneticPr fontId="7" type="noConversion"/>
  <pageMargins left="0.57999999999999996" right="0.25" top="0.17" bottom="0.17" header="0.17" footer="0.17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N79"/>
  <sheetViews>
    <sheetView workbookViewId="0">
      <pane xSplit="4" ySplit="2" topLeftCell="H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F10" sqref="F10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263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174</v>
      </c>
      <c r="AK2" s="122" t="s">
        <v>164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 t="str">
        <f>IF(ngay1!M4&lt;=15,ngay1!M4,"")</f>
        <v/>
      </c>
      <c r="F3" s="245" t="str">
        <f>IF(ngay2!M4&lt;=15,ngay2!M4,"")</f>
        <v/>
      </c>
      <c r="G3" s="245" t="str">
        <f>IF(ngay3!M4&lt;=15,ngay3!M4,"")</f>
        <v/>
      </c>
      <c r="H3" s="245" t="str">
        <f>IF(ngay4!M4&lt;=15,ngay4!M4,"")</f>
        <v/>
      </c>
      <c r="I3" s="245" t="str">
        <f>IF(ngay5!M4&lt;=15,ngay5!M4,"")</f>
        <v/>
      </c>
      <c r="J3" s="245" t="str">
        <f>IF(ngay6!M4&lt;=15,ngay6!M4,"")</f>
        <v/>
      </c>
      <c r="K3" s="245" t="str">
        <f>IF(ngay7!M4&lt;=15,ngay7!M4,"")</f>
        <v/>
      </c>
      <c r="L3" s="245" t="str">
        <f>IF(ngay8!M4&lt;=15,ngay8!M4,"")</f>
        <v/>
      </c>
      <c r="M3" s="245" t="str">
        <f>IF(ngay9!M4&lt;=15,ngay9!M4,"")</f>
        <v/>
      </c>
      <c r="N3" s="245" t="str">
        <f>IF(ngay10!M4&lt;=15,ngay10!M4,"")</f>
        <v/>
      </c>
      <c r="O3" s="245" t="str">
        <f>IF(ngay11!M4&lt;=15,ngay11!M4,"")</f>
        <v/>
      </c>
      <c r="P3" s="245" t="str">
        <f>IF(ngay12!M4&lt;=15,ngay12!M4,"")</f>
        <v/>
      </c>
      <c r="Q3" s="245" t="str">
        <f>IF(ngay13!M4&lt;=15,ngay13!M4,"")</f>
        <v/>
      </c>
      <c r="R3" s="245" t="str">
        <f>IF(ngay14!M4&lt;=15,ngay14!M4,"")</f>
        <v/>
      </c>
      <c r="S3" s="245" t="str">
        <f>IF(ngay15!M4&lt;=15,ngay15!M4,"")</f>
        <v/>
      </c>
      <c r="T3" s="245" t="str">
        <f>IF(ngay16!M4&lt;=15,ngay16!M4,"")</f>
        <v/>
      </c>
      <c r="U3" s="245" t="str">
        <f>IF(ngay17!M4&lt;=15,ngay17!M4,"")</f>
        <v/>
      </c>
      <c r="V3" s="245" t="str">
        <f>IF(ngay18!M4&lt;=15,ngay18!M4,"")</f>
        <v/>
      </c>
      <c r="W3" s="245" t="str">
        <f>IF(ngay19!M4&lt;=15,ngay19!M4,"")</f>
        <v/>
      </c>
      <c r="X3" s="245" t="str">
        <f>IF(ngay20!M4&lt;=15,ngay20!M4,"")</f>
        <v/>
      </c>
      <c r="Y3" s="245" t="str">
        <f>IF(ngay21!M4&lt;=15,ngay21!M4,"")</f>
        <v/>
      </c>
      <c r="Z3" s="245" t="str">
        <f>IF(ngay22!M4&lt;=15,ngay22!M4,"")</f>
        <v/>
      </c>
      <c r="AA3" s="245" t="str">
        <f>IF(ngay23!M4&lt;=15,ngay23!M4,"")</f>
        <v/>
      </c>
      <c r="AB3" s="245" t="str">
        <f>IF(ngay24!M4&lt;=15,ngay24!M4,"")</f>
        <v/>
      </c>
      <c r="AC3" s="245" t="str">
        <f>IF(ngay25!M4&lt;=15,ngay25!M4,"")</f>
        <v/>
      </c>
      <c r="AD3" s="245" t="str">
        <f>IF(ngay26!M4&lt;=15,ngay26!M4,"")</f>
        <v/>
      </c>
      <c r="AE3" s="245" t="str">
        <f>IF(ngay27!M4&lt;=15,ngay27!M4,"")</f>
        <v/>
      </c>
      <c r="AF3" s="245" t="str">
        <f>IF(ngay28!M4&lt;=15,ngay28!M4,"")</f>
        <v/>
      </c>
      <c r="AG3" s="245" t="str">
        <f>IF(ngay29!M4&lt;=15,ngay29!M4,"")</f>
        <v/>
      </c>
      <c r="AH3" s="245" t="str">
        <f>IF(ngay30!M4&lt;=15,ngay30!M4,"")</f>
        <v/>
      </c>
      <c r="AI3" s="245" t="str">
        <f>IF(ngay31!M4&lt;=15,ngay31!M4,"")</f>
        <v/>
      </c>
      <c r="AJ3" s="165" t="str">
        <f t="shared" ref="AJ3:AJ12" si="0">IF(COUNT(E3:AI3)&gt;0,COUNT(E3:AI3),"")</f>
        <v/>
      </c>
      <c r="AK3" s="164" t="str">
        <f t="shared" ref="AK3:AK12" si="1">IF(COUNT(E3:AI3)=0,"",MIN(E3:AI3))</f>
        <v/>
      </c>
      <c r="AL3" s="165" t="str">
        <f>IF(COUNT(E3:AI3)=0,"",INDEX(E2:AI3,1,MATCH(MIN(E3:AI3),E3:AI3,0)))</f>
        <v/>
      </c>
      <c r="AM3" s="164"/>
      <c r="AN3" s="166"/>
    </row>
    <row r="4" spans="1:40">
      <c r="A4" s="28">
        <v>2</v>
      </c>
      <c r="B4" s="487"/>
      <c r="C4" s="30" t="s">
        <v>149</v>
      </c>
      <c r="D4" s="42" t="s">
        <v>98</v>
      </c>
      <c r="E4" s="242" t="str">
        <f>IF(ngay1!M5&lt;=15,ngay1!M5,"")</f>
        <v/>
      </c>
      <c r="F4" s="243" t="str">
        <f>IF(ngay2!M5&lt;=15,ngay2!M5,"")</f>
        <v/>
      </c>
      <c r="G4" s="243" t="str">
        <f>IF(ngay3!M5&lt;=15,ngay3!M5,"")</f>
        <v/>
      </c>
      <c r="H4" s="243" t="str">
        <f>IF(ngay4!M5&lt;=15,ngay4!M5,"")</f>
        <v/>
      </c>
      <c r="I4" s="243" t="str">
        <f>IF(ngay5!M5&lt;=15,ngay5!M5,"")</f>
        <v/>
      </c>
      <c r="J4" s="243" t="str">
        <f>IF(ngay6!M5&lt;=15,ngay6!M5,"")</f>
        <v/>
      </c>
      <c r="K4" s="243" t="str">
        <f>IF(ngay7!M5&lt;=15,ngay7!M5,"")</f>
        <v/>
      </c>
      <c r="L4" s="243" t="str">
        <f>IF(ngay8!M5&lt;=15,ngay8!M5,"")</f>
        <v/>
      </c>
      <c r="M4" s="243" t="str">
        <f>IF(ngay9!M5&lt;=15,ngay9!M5,"")</f>
        <v/>
      </c>
      <c r="N4" s="243" t="str">
        <f>IF(ngay10!M5&lt;=15,ngay10!M5,"")</f>
        <v/>
      </c>
      <c r="O4" s="243" t="str">
        <f>IF(ngay11!M5&lt;=15,ngay11!M5,"")</f>
        <v/>
      </c>
      <c r="P4" s="243" t="str">
        <f>IF(ngay12!M5&lt;=15,ngay12!M5,"")</f>
        <v/>
      </c>
      <c r="Q4" s="243" t="str">
        <f>IF(ngay13!M5&lt;=15,ngay13!M5,"")</f>
        <v/>
      </c>
      <c r="R4" s="243" t="str">
        <f>IF(ngay14!M5&lt;=15,ngay14!M5,"")</f>
        <v/>
      </c>
      <c r="S4" s="243" t="str">
        <f>IF(ngay15!M5&lt;=15,ngay15!M5,"")</f>
        <v/>
      </c>
      <c r="T4" s="243" t="str">
        <f>IF(ngay16!M5&lt;=15,ngay16!M5,"")</f>
        <v/>
      </c>
      <c r="U4" s="243" t="str">
        <f>IF(ngay17!M5&lt;=15,ngay17!M5,"")</f>
        <v/>
      </c>
      <c r="V4" s="243" t="str">
        <f>IF(ngay18!M5&lt;=15,ngay18!M5,"")</f>
        <v/>
      </c>
      <c r="W4" s="243" t="str">
        <f>IF(ngay19!M5&lt;=15,ngay19!M5,"")</f>
        <v/>
      </c>
      <c r="X4" s="243" t="str">
        <f>IF(ngay20!M5&lt;=15,ngay20!M5,"")</f>
        <v/>
      </c>
      <c r="Y4" s="243" t="str">
        <f>IF(ngay21!M5&lt;=15,ngay21!M5,"")</f>
        <v/>
      </c>
      <c r="Z4" s="243" t="str">
        <f>IF(ngay22!M5&lt;=15,ngay22!M5,"")</f>
        <v/>
      </c>
      <c r="AA4" s="243" t="str">
        <f>IF(ngay23!M5&lt;=15,ngay23!M5,"")</f>
        <v/>
      </c>
      <c r="AB4" s="243" t="str">
        <f>IF(ngay24!M5&lt;=15,ngay24!M5,"")</f>
        <v/>
      </c>
      <c r="AC4" s="243" t="str">
        <f>IF(ngay25!M5&lt;=15,ngay25!M5,"")</f>
        <v/>
      </c>
      <c r="AD4" s="243" t="str">
        <f>IF(ngay26!M5&lt;=15,ngay26!M5,"")</f>
        <v/>
      </c>
      <c r="AE4" s="243" t="str">
        <f>IF(ngay27!M5&lt;=15,ngay27!M5,"")</f>
        <v/>
      </c>
      <c r="AF4" s="243" t="str">
        <f>IF(ngay28!M5&lt;=15,ngay28!M5,"")</f>
        <v/>
      </c>
      <c r="AG4" s="243" t="str">
        <f>IF(ngay29!M5&lt;=15,ngay29!M5,"")</f>
        <v/>
      </c>
      <c r="AH4" s="243" t="str">
        <f>IF(ngay30!M5&lt;=15,ngay30!M5,"")</f>
        <v/>
      </c>
      <c r="AI4" s="243" t="str">
        <f>IF(ngay31!M5&lt;=15,ngay31!M5,"")</f>
        <v/>
      </c>
      <c r="AJ4" s="128" t="str">
        <f t="shared" si="0"/>
        <v/>
      </c>
      <c r="AK4" s="127" t="str">
        <f t="shared" si="1"/>
        <v/>
      </c>
      <c r="AL4" s="128" t="str">
        <f>IF(COUNT(E4:AI4)=0,"",INDEX(E2:AI4,1,MATCH(MIN(E4:AI4),E4:AI4,0)))</f>
        <v/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 t="str">
        <f>IF(ngay1!M6&lt;=15,ngay1!M6,"")</f>
        <v/>
      </c>
      <c r="F5" s="243" t="str">
        <f>IF(ngay2!M6&lt;=15,ngay2!M6,"")</f>
        <v/>
      </c>
      <c r="G5" s="243" t="str">
        <f>IF(ngay3!M6&lt;=15,ngay3!M6,"")</f>
        <v/>
      </c>
      <c r="H5" s="243" t="str">
        <f>IF(ngay4!M6&lt;=15,ngay4!M6,"")</f>
        <v/>
      </c>
      <c r="I5" s="243" t="str">
        <f>IF(ngay5!M6&lt;=15,ngay5!M6,"")</f>
        <v/>
      </c>
      <c r="J5" s="243" t="str">
        <f>IF(ngay6!M6&lt;=15,ngay6!M6,"")</f>
        <v/>
      </c>
      <c r="K5" s="243" t="str">
        <f>IF(ngay7!M6&lt;=15,ngay7!M6,"")</f>
        <v/>
      </c>
      <c r="L5" s="243" t="str">
        <f>IF(ngay8!M6&lt;=15,ngay8!M6,"")</f>
        <v/>
      </c>
      <c r="M5" s="243" t="str">
        <f>IF(ngay9!M6&lt;=15,ngay9!M6,"")</f>
        <v/>
      </c>
      <c r="N5" s="243" t="str">
        <f>IF(ngay10!M6&lt;=15,ngay10!M6,"")</f>
        <v/>
      </c>
      <c r="O5" s="243" t="str">
        <f>IF(ngay11!M6&lt;=15,ngay11!M6,"")</f>
        <v/>
      </c>
      <c r="P5" s="243" t="str">
        <f>IF(ngay12!M6&lt;=15,ngay12!M6,"")</f>
        <v/>
      </c>
      <c r="Q5" s="243" t="str">
        <f>IF(ngay13!M6&lt;=15,ngay13!M6,"")</f>
        <v/>
      </c>
      <c r="R5" s="243" t="str">
        <f>IF(ngay14!M6&lt;=15,ngay14!M6,"")</f>
        <v/>
      </c>
      <c r="S5" s="243" t="str">
        <f>IF(ngay15!M6&lt;=15,ngay15!M6,"")</f>
        <v/>
      </c>
      <c r="T5" s="243" t="str">
        <f>IF(ngay16!M6&lt;=15,ngay16!M6,"")</f>
        <v/>
      </c>
      <c r="U5" s="243" t="str">
        <f>IF(ngay17!M6&lt;=15,ngay17!M6,"")</f>
        <v/>
      </c>
      <c r="V5" s="243" t="str">
        <f>IF(ngay18!M6&lt;=15,ngay18!M6,"")</f>
        <v/>
      </c>
      <c r="W5" s="243" t="str">
        <f>IF(ngay19!M6&lt;=15,ngay19!M6,"")</f>
        <v/>
      </c>
      <c r="X5" s="243" t="str">
        <f>IF(ngay20!M6&lt;=15,ngay20!M6,"")</f>
        <v/>
      </c>
      <c r="Y5" s="243" t="str">
        <f>IF(ngay21!M6&lt;=15,ngay21!M6,"")</f>
        <v/>
      </c>
      <c r="Z5" s="243" t="str">
        <f>IF(ngay22!M6&lt;=15,ngay22!M6,"")</f>
        <v/>
      </c>
      <c r="AA5" s="243" t="str">
        <f>IF(ngay23!M6&lt;=15,ngay23!M6,"")</f>
        <v/>
      </c>
      <c r="AB5" s="243" t="str">
        <f>IF(ngay24!M6&lt;=15,ngay24!M6,"")</f>
        <v/>
      </c>
      <c r="AC5" s="243" t="str">
        <f>IF(ngay25!M6&lt;=15,ngay25!M6,"")</f>
        <v/>
      </c>
      <c r="AD5" s="243" t="str">
        <f>IF(ngay26!M6&lt;=15,ngay26!M6,"")</f>
        <v/>
      </c>
      <c r="AE5" s="243" t="str">
        <f>IF(ngay27!M6&lt;=15,ngay27!M6,"")</f>
        <v/>
      </c>
      <c r="AF5" s="243" t="str">
        <f>IF(ngay28!M6&lt;=15,ngay28!M6,"")</f>
        <v/>
      </c>
      <c r="AG5" s="243" t="str">
        <f>IF(ngay29!M6&lt;=15,ngay29!M6,"")</f>
        <v/>
      </c>
      <c r="AH5" s="243" t="str">
        <f>IF(ngay30!M6&lt;=15,ngay30!M6,"")</f>
        <v/>
      </c>
      <c r="AI5" s="243" t="str">
        <f>IF(ngay31!M6&lt;=15,ngay31!M6,"")</f>
        <v/>
      </c>
      <c r="AJ5" s="128" t="str">
        <f t="shared" si="0"/>
        <v/>
      </c>
      <c r="AK5" s="127" t="str">
        <f t="shared" si="1"/>
        <v/>
      </c>
      <c r="AL5" s="128" t="str">
        <f>IF(COUNT(E5:AI5)=0,"",INDEX(E2:AI5,1,MATCH(MIN(E5:AI5),E5:AI5,0)))</f>
        <v/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 t="str">
        <f>IF(ngay1!M7&lt;=15,ngay1!M7,"")</f>
        <v/>
      </c>
      <c r="F6" s="243" t="str">
        <f>IF(ngay2!M7&lt;=15,ngay2!M7,"")</f>
        <v/>
      </c>
      <c r="G6" s="243" t="str">
        <f>IF(ngay3!M7&lt;=15,ngay3!M7,"")</f>
        <v/>
      </c>
      <c r="H6" s="243" t="str">
        <f>IF(ngay4!M7&lt;=15,ngay4!M7,"")</f>
        <v/>
      </c>
      <c r="I6" s="243" t="str">
        <f>IF(ngay5!M7&lt;=15,ngay5!M7,"")</f>
        <v/>
      </c>
      <c r="J6" s="243" t="str">
        <f>IF(ngay6!M7&lt;=15,ngay6!M7,"")</f>
        <v/>
      </c>
      <c r="K6" s="243" t="str">
        <f>IF(ngay7!M7&lt;=15,ngay7!M7,"")</f>
        <v/>
      </c>
      <c r="L6" s="243" t="str">
        <f>IF(ngay8!M7&lt;=15,ngay8!M7,"")</f>
        <v/>
      </c>
      <c r="M6" s="243" t="str">
        <f>IF(ngay9!M7&lt;=15,ngay9!M7,"")</f>
        <v/>
      </c>
      <c r="N6" s="243" t="str">
        <f>IF(ngay10!M7&lt;=15,ngay10!M7,"")</f>
        <v/>
      </c>
      <c r="O6" s="243" t="str">
        <f>IF(ngay11!M7&lt;=15,ngay11!M7,"")</f>
        <v/>
      </c>
      <c r="P6" s="243" t="str">
        <f>IF(ngay12!M7&lt;=15,ngay12!M7,"")</f>
        <v/>
      </c>
      <c r="Q6" s="243" t="str">
        <f>IF(ngay13!M7&lt;=15,ngay13!M7,"")</f>
        <v/>
      </c>
      <c r="R6" s="243" t="str">
        <f>IF(ngay14!M7&lt;=15,ngay14!M7,"")</f>
        <v/>
      </c>
      <c r="S6" s="243" t="str">
        <f>IF(ngay15!M7&lt;=15,ngay15!M7,"")</f>
        <v/>
      </c>
      <c r="T6" s="243" t="str">
        <f>IF(ngay16!M7&lt;=15,ngay16!M7,"")</f>
        <v/>
      </c>
      <c r="U6" s="243" t="str">
        <f>IF(ngay17!M7&lt;=15,ngay17!M7,"")</f>
        <v/>
      </c>
      <c r="V6" s="243" t="str">
        <f>IF(ngay18!M7&lt;=15,ngay18!M7,"")</f>
        <v/>
      </c>
      <c r="W6" s="243" t="str">
        <f>IF(ngay19!M7&lt;=15,ngay19!M7,"")</f>
        <v/>
      </c>
      <c r="X6" s="243" t="str">
        <f>IF(ngay20!M7&lt;=15,ngay20!M7,"")</f>
        <v/>
      </c>
      <c r="Y6" s="243" t="str">
        <f>IF(ngay21!M7&lt;=15,ngay21!M7,"")</f>
        <v/>
      </c>
      <c r="Z6" s="243" t="str">
        <f>IF(ngay22!M7&lt;=15,ngay22!M7,"")</f>
        <v/>
      </c>
      <c r="AA6" s="243" t="str">
        <f>IF(ngay23!M7&lt;=15,ngay23!M7,"")</f>
        <v/>
      </c>
      <c r="AB6" s="243" t="str">
        <f>IF(ngay24!M7&lt;=15,ngay24!M7,"")</f>
        <v/>
      </c>
      <c r="AC6" s="243" t="str">
        <f>IF(ngay25!M7&lt;=15,ngay25!M7,"")</f>
        <v/>
      </c>
      <c r="AD6" s="243" t="str">
        <f>IF(ngay26!M7&lt;=15,ngay26!M7,"")</f>
        <v/>
      </c>
      <c r="AE6" s="243" t="str">
        <f>IF(ngay27!M7&lt;=15,ngay27!M7,"")</f>
        <v/>
      </c>
      <c r="AF6" s="243" t="str">
        <f>IF(ngay28!M7&lt;=15,ngay28!M7,"")</f>
        <v/>
      </c>
      <c r="AG6" s="243" t="str">
        <f>IF(ngay29!M7&lt;=15,ngay29!M7,"")</f>
        <v/>
      </c>
      <c r="AH6" s="243" t="str">
        <f>IF(ngay30!M7&lt;=15,ngay30!M7,"")</f>
        <v/>
      </c>
      <c r="AI6" s="243" t="str">
        <f>IF(ngay31!M7&lt;=15,ngay31!M7,"")</f>
        <v/>
      </c>
      <c r="AJ6" s="128" t="str">
        <f t="shared" si="0"/>
        <v/>
      </c>
      <c r="AK6" s="127" t="str">
        <f t="shared" si="1"/>
        <v/>
      </c>
      <c r="AL6" s="128" t="str">
        <f>IF(COUNT(E6:AI6)=0,"",INDEX(E2:AI6,1,MATCH(MIN(E6:AI6),E6:AI6,0)))</f>
        <v/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 t="str">
        <f>IF(ngay1!M8&lt;=15,ngay1!M8,"")</f>
        <v/>
      </c>
      <c r="F7" s="243" t="str">
        <f>IF(ngay2!M8&lt;=15,ngay2!M8,"")</f>
        <v/>
      </c>
      <c r="G7" s="243" t="str">
        <f>IF(ngay3!M8&lt;=15,ngay3!M8,"")</f>
        <v/>
      </c>
      <c r="H7" s="243" t="str">
        <f>IF(ngay4!M8&lt;=15,ngay4!M8,"")</f>
        <v/>
      </c>
      <c r="I7" s="243" t="str">
        <f>IF(ngay5!M8&lt;=15,ngay5!M8,"")</f>
        <v/>
      </c>
      <c r="J7" s="243" t="str">
        <f>IF(ngay6!M8&lt;=15,ngay6!M8,"")</f>
        <v/>
      </c>
      <c r="K7" s="243" t="str">
        <f>IF(ngay7!M8&lt;=15,ngay7!M8,"")</f>
        <v/>
      </c>
      <c r="L7" s="243" t="str">
        <f>IF(ngay8!M8&lt;=15,ngay8!M8,"")</f>
        <v/>
      </c>
      <c r="M7" s="243" t="str">
        <f>IF(ngay9!M8&lt;=15,ngay9!M8,"")</f>
        <v/>
      </c>
      <c r="N7" s="243" t="str">
        <f>IF(ngay10!M8&lt;=15,ngay10!M8,"")</f>
        <v/>
      </c>
      <c r="O7" s="243" t="str">
        <f>IF(ngay11!M8&lt;=15,ngay11!M8,"")</f>
        <v/>
      </c>
      <c r="P7" s="243" t="str">
        <f>IF(ngay12!M8&lt;=15,ngay12!M8,"")</f>
        <v/>
      </c>
      <c r="Q7" s="243" t="str">
        <f>IF(ngay13!M8&lt;=15,ngay13!M8,"")</f>
        <v/>
      </c>
      <c r="R7" s="243" t="str">
        <f>IF(ngay14!M8&lt;=15,ngay14!M8,"")</f>
        <v/>
      </c>
      <c r="S7" s="243" t="str">
        <f>IF(ngay15!M8&lt;=15,ngay15!M8,"")</f>
        <v/>
      </c>
      <c r="T7" s="243" t="str">
        <f>IF(ngay16!M8&lt;=15,ngay16!M8,"")</f>
        <v/>
      </c>
      <c r="U7" s="243" t="str">
        <f>IF(ngay17!M8&lt;=15,ngay17!M8,"")</f>
        <v/>
      </c>
      <c r="V7" s="243" t="str">
        <f>IF(ngay18!M8&lt;=15,ngay18!M8,"")</f>
        <v/>
      </c>
      <c r="W7" s="243" t="str">
        <f>IF(ngay19!M8&lt;=15,ngay19!M8,"")</f>
        <v/>
      </c>
      <c r="X7" s="243" t="str">
        <f>IF(ngay20!M8&lt;=15,ngay20!M8,"")</f>
        <v/>
      </c>
      <c r="Y7" s="243" t="str">
        <f>IF(ngay21!M8&lt;=15,ngay21!M8,"")</f>
        <v/>
      </c>
      <c r="Z7" s="243" t="str">
        <f>IF(ngay22!M8&lt;=15,ngay22!M8,"")</f>
        <v/>
      </c>
      <c r="AA7" s="243" t="str">
        <f>IF(ngay23!M8&lt;=15,ngay23!M8,"")</f>
        <v/>
      </c>
      <c r="AB7" s="243" t="str">
        <f>IF(ngay24!M8&lt;=15,ngay24!M8,"")</f>
        <v/>
      </c>
      <c r="AC7" s="243" t="str">
        <f>IF(ngay25!M8&lt;=15,ngay25!M8,"")</f>
        <v/>
      </c>
      <c r="AD7" s="243" t="str">
        <f>IF(ngay26!M8&lt;=15,ngay26!M8,"")</f>
        <v/>
      </c>
      <c r="AE7" s="243" t="str">
        <f>IF(ngay27!M8&lt;=15,ngay27!M8,"")</f>
        <v/>
      </c>
      <c r="AF7" s="243" t="str">
        <f>IF(ngay28!M8&lt;=15,ngay28!M8,"")</f>
        <v/>
      </c>
      <c r="AG7" s="243" t="str">
        <f>IF(ngay29!M8&lt;=15,ngay29!M8,"")</f>
        <v/>
      </c>
      <c r="AH7" s="243" t="str">
        <f>IF(ngay30!M8&lt;=15,ngay30!M8,"")</f>
        <v/>
      </c>
      <c r="AI7" s="243" t="str">
        <f>IF(ngay31!M8&lt;=15,ngay31!M8,"")</f>
        <v/>
      </c>
      <c r="AJ7" s="128" t="str">
        <f t="shared" si="0"/>
        <v/>
      </c>
      <c r="AK7" s="127" t="str">
        <f t="shared" si="1"/>
        <v/>
      </c>
      <c r="AL7" s="128" t="str">
        <f>IF(COUNT(E7:AI7)=0,"",INDEX(E2:AI7,1,MATCH(MIN(E7:AI7),E7:AI7,0)))</f>
        <v/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 t="str">
        <f>IF(ngay1!M9&lt;=15,ngay1!M9,"")</f>
        <v/>
      </c>
      <c r="F8" s="243" t="str">
        <f>IF(ngay2!M9&lt;=15,ngay2!M9,"")</f>
        <v/>
      </c>
      <c r="G8" s="243" t="str">
        <f>IF(ngay3!M9&lt;=15,ngay3!M9,"")</f>
        <v/>
      </c>
      <c r="H8" s="243" t="str">
        <f>IF(ngay4!M9&lt;=15,ngay4!M9,"")</f>
        <v/>
      </c>
      <c r="I8" s="243" t="str">
        <f>IF(ngay5!M9&lt;=15,ngay5!M9,"")</f>
        <v/>
      </c>
      <c r="J8" s="243" t="str">
        <f>IF(ngay6!M9&lt;=15,ngay6!M9,"")</f>
        <v/>
      </c>
      <c r="K8" s="243" t="str">
        <f>IF(ngay7!M9&lt;=15,ngay7!M9,"")</f>
        <v/>
      </c>
      <c r="L8" s="243" t="str">
        <f>IF(ngay8!M9&lt;=15,ngay8!M9,"")</f>
        <v/>
      </c>
      <c r="M8" s="243" t="str">
        <f>IF(ngay9!M9&lt;=15,ngay9!M9,"")</f>
        <v/>
      </c>
      <c r="N8" s="243" t="str">
        <f>IF(ngay10!M9&lt;=15,ngay10!M9,"")</f>
        <v/>
      </c>
      <c r="O8" s="243" t="str">
        <f>IF(ngay11!M9&lt;=15,ngay11!M9,"")</f>
        <v/>
      </c>
      <c r="P8" s="243" t="str">
        <f>IF(ngay12!M9&lt;=15,ngay12!M9,"")</f>
        <v/>
      </c>
      <c r="Q8" s="243" t="str">
        <f>IF(ngay13!M9&lt;=15,ngay13!M9,"")</f>
        <v/>
      </c>
      <c r="R8" s="243" t="str">
        <f>IF(ngay14!M9&lt;=15,ngay14!M9,"")</f>
        <v/>
      </c>
      <c r="S8" s="243" t="str">
        <f>IF(ngay15!M9&lt;=15,ngay15!M9,"")</f>
        <v/>
      </c>
      <c r="T8" s="243" t="str">
        <f>IF(ngay16!M9&lt;=15,ngay16!M9,"")</f>
        <v/>
      </c>
      <c r="U8" s="243" t="str">
        <f>IF(ngay17!M9&lt;=15,ngay17!M9,"")</f>
        <v/>
      </c>
      <c r="V8" s="243" t="str">
        <f>IF(ngay18!M9&lt;=15,ngay18!M9,"")</f>
        <v/>
      </c>
      <c r="W8" s="243" t="str">
        <f>IF(ngay19!M9&lt;=15,ngay19!M9,"")</f>
        <v/>
      </c>
      <c r="X8" s="243" t="str">
        <f>IF(ngay20!M9&lt;=15,ngay20!M9,"")</f>
        <v/>
      </c>
      <c r="Y8" s="243" t="str">
        <f>IF(ngay21!M9&lt;=15,ngay21!M9,"")</f>
        <v/>
      </c>
      <c r="Z8" s="243" t="str">
        <f>IF(ngay22!M9&lt;=15,ngay22!M9,"")</f>
        <v/>
      </c>
      <c r="AA8" s="243" t="str">
        <f>IF(ngay23!M9&lt;=15,ngay23!M9,"")</f>
        <v/>
      </c>
      <c r="AB8" s="243" t="str">
        <f>IF(ngay24!M9&lt;=15,ngay24!M9,"")</f>
        <v/>
      </c>
      <c r="AC8" s="243" t="str">
        <f>IF(ngay25!M9&lt;=15,ngay25!M9,"")</f>
        <v/>
      </c>
      <c r="AD8" s="243" t="str">
        <f>IF(ngay26!M9&lt;=15,ngay26!M9,"")</f>
        <v/>
      </c>
      <c r="AE8" s="243" t="str">
        <f>IF(ngay27!M9&lt;=15,ngay27!M9,"")</f>
        <v/>
      </c>
      <c r="AF8" s="243" t="str">
        <f>IF(ngay28!M9&lt;=15,ngay28!M9,"")</f>
        <v/>
      </c>
      <c r="AG8" s="243" t="str">
        <f>IF(ngay29!M9&lt;=15,ngay29!M9,"")</f>
        <v/>
      </c>
      <c r="AH8" s="243" t="str">
        <f>IF(ngay30!M9&lt;=15,ngay30!M9,"")</f>
        <v/>
      </c>
      <c r="AI8" s="243" t="str">
        <f>IF(ngay31!M9&lt;=15,ngay31!M9,"")</f>
        <v/>
      </c>
      <c r="AJ8" s="128" t="str">
        <f t="shared" si="0"/>
        <v/>
      </c>
      <c r="AK8" s="127" t="str">
        <f t="shared" si="1"/>
        <v/>
      </c>
      <c r="AL8" s="128" t="str">
        <f>IF(COUNT(E8:AI8)=0,"",INDEX(E2:AI8,1,MATCH(MIN(E8:AI8),E8:AI8,0)))</f>
        <v/>
      </c>
      <c r="AM8" s="127"/>
      <c r="AN8" s="129"/>
    </row>
    <row r="9" spans="1:40">
      <c r="A9" s="39">
        <v>7</v>
      </c>
      <c r="B9" s="487"/>
      <c r="C9" s="30" t="s">
        <v>148</v>
      </c>
      <c r="D9" s="42" t="s">
        <v>97</v>
      </c>
      <c r="E9" s="242" t="str">
        <f>IF(ngay1!M10&lt;=15,ngay1!M10,"")</f>
        <v/>
      </c>
      <c r="F9" s="243" t="str">
        <f>IF(ngay2!M10&lt;=15,ngay2!M10,"")</f>
        <v/>
      </c>
      <c r="G9" s="243" t="str">
        <f>IF(ngay3!M10&lt;=15,ngay3!M10,"")</f>
        <v/>
      </c>
      <c r="H9" s="243" t="str">
        <f>IF(ngay4!M10&lt;=15,ngay4!M10,"")</f>
        <v/>
      </c>
      <c r="I9" s="243" t="str">
        <f>IF(ngay5!M10&lt;=15,ngay5!M10,"")</f>
        <v/>
      </c>
      <c r="J9" s="243" t="str">
        <f>IF(ngay6!M10&lt;=15,ngay6!M10,"")</f>
        <v/>
      </c>
      <c r="K9" s="243" t="str">
        <f>IF(ngay7!M10&lt;=15,ngay7!M10,"")</f>
        <v/>
      </c>
      <c r="L9" s="243" t="str">
        <f>IF(ngay8!M10&lt;=15,ngay8!M10,"")</f>
        <v/>
      </c>
      <c r="M9" s="243" t="str">
        <f>IF(ngay9!M10&lt;=15,ngay9!M10,"")</f>
        <v/>
      </c>
      <c r="N9" s="243" t="str">
        <f>IF(ngay10!M10&lt;=15,ngay10!M10,"")</f>
        <v/>
      </c>
      <c r="O9" s="243" t="str">
        <f>IF(ngay11!M10&lt;=15,ngay11!M10,"")</f>
        <v/>
      </c>
      <c r="P9" s="243" t="str">
        <f>IF(ngay12!M10&lt;=15,ngay12!M10,"")</f>
        <v/>
      </c>
      <c r="Q9" s="243" t="str">
        <f>IF(ngay13!M10&lt;=15,ngay13!M10,"")</f>
        <v/>
      </c>
      <c r="R9" s="243" t="str">
        <f>IF(ngay14!M10&lt;=15,ngay14!M10,"")</f>
        <v/>
      </c>
      <c r="S9" s="243" t="str">
        <f>IF(ngay15!M10&lt;=15,ngay15!M10,"")</f>
        <v/>
      </c>
      <c r="T9" s="243" t="str">
        <f>IF(ngay16!M10&lt;=15,ngay16!M10,"")</f>
        <v/>
      </c>
      <c r="U9" s="243" t="str">
        <f>IF(ngay17!M10&lt;=15,ngay17!M10,"")</f>
        <v/>
      </c>
      <c r="V9" s="243" t="str">
        <f>IF(ngay18!M10&lt;=15,ngay18!M10,"")</f>
        <v/>
      </c>
      <c r="W9" s="243" t="str">
        <f>IF(ngay19!M10&lt;=15,ngay19!M10,"")</f>
        <v/>
      </c>
      <c r="X9" s="243" t="str">
        <f>IF(ngay20!M10&lt;=15,ngay20!M10,"")</f>
        <v/>
      </c>
      <c r="Y9" s="243" t="str">
        <f>IF(ngay21!M10&lt;=15,ngay21!M10,"")</f>
        <v/>
      </c>
      <c r="Z9" s="243" t="str">
        <f>IF(ngay22!M10&lt;=15,ngay22!M10,"")</f>
        <v/>
      </c>
      <c r="AA9" s="243" t="str">
        <f>IF(ngay23!M10&lt;=15,ngay23!M10,"")</f>
        <v/>
      </c>
      <c r="AB9" s="243" t="str">
        <f>IF(ngay24!M10&lt;=15,ngay24!M10,"")</f>
        <v/>
      </c>
      <c r="AC9" s="243" t="str">
        <f>IF(ngay25!M10&lt;=15,ngay25!M10,"")</f>
        <v/>
      </c>
      <c r="AD9" s="243" t="str">
        <f>IF(ngay26!M10&lt;=15,ngay26!M10,"")</f>
        <v/>
      </c>
      <c r="AE9" s="243" t="str">
        <f>IF(ngay27!M10&lt;=15,ngay27!M10,"")</f>
        <v/>
      </c>
      <c r="AF9" s="243" t="str">
        <f>IF(ngay28!M10&lt;=15,ngay28!M10,"")</f>
        <v/>
      </c>
      <c r="AG9" s="243" t="str">
        <f>IF(ngay29!M10&lt;=15,ngay29!M10,"")</f>
        <v/>
      </c>
      <c r="AH9" s="243" t="str">
        <f>IF(ngay30!M10&lt;=15,ngay30!M10,"")</f>
        <v/>
      </c>
      <c r="AI9" s="243" t="str">
        <f>IF(ngay31!M10&lt;=15,ngay31!M10,"")</f>
        <v/>
      </c>
      <c r="AJ9" s="128" t="str">
        <f t="shared" si="0"/>
        <v/>
      </c>
      <c r="AK9" s="127" t="str">
        <f t="shared" si="1"/>
        <v/>
      </c>
      <c r="AL9" s="128" t="str">
        <f>IF(COUNT(E9:AI9)=0,"",INDEX(E2:AI9,1,MATCH(MIN(E9:AI9),E9:AI9,0)))</f>
        <v/>
      </c>
      <c r="AM9" s="127"/>
      <c r="AN9" s="129"/>
    </row>
    <row r="10" spans="1:40">
      <c r="A10" s="28">
        <v>8</v>
      </c>
      <c r="B10" s="490"/>
      <c r="C10" s="30" t="s">
        <v>205</v>
      </c>
      <c r="D10" s="42" t="s">
        <v>206</v>
      </c>
      <c r="E10" s="242" t="str">
        <f>IF(ngay1!M11&lt;=15,ngay1!M11,"")</f>
        <v/>
      </c>
      <c r="F10" s="243" t="str">
        <f>IF(ngay2!M11&lt;=15,ngay2!M11,"")</f>
        <v/>
      </c>
      <c r="G10" s="243" t="str">
        <f>IF(ngay3!M11&lt;=15,ngay3!M11,"")</f>
        <v/>
      </c>
      <c r="H10" s="243" t="str">
        <f>IF(ngay4!M11&lt;=15,ngay4!M11,"")</f>
        <v/>
      </c>
      <c r="I10" s="243" t="str">
        <f>IF(ngay5!M11&lt;=15,ngay5!M11,"")</f>
        <v/>
      </c>
      <c r="J10" s="243" t="str">
        <f>IF(ngay6!M11&lt;=15,ngay6!M11,"")</f>
        <v/>
      </c>
      <c r="K10" s="243" t="str">
        <f>IF(ngay7!M11&lt;=15,ngay7!M11,"")</f>
        <v/>
      </c>
      <c r="L10" s="243" t="str">
        <f>IF(ngay8!M11&lt;=15,ngay8!M11,"")</f>
        <v/>
      </c>
      <c r="M10" s="243" t="str">
        <f>IF(ngay9!M11&lt;=15,ngay9!M11,"")</f>
        <v/>
      </c>
      <c r="N10" s="243" t="str">
        <f>IF(ngay10!M11&lt;=15,ngay10!M11,"")</f>
        <v/>
      </c>
      <c r="O10" s="243" t="str">
        <f>IF(ngay11!M11&lt;=15,ngay11!M11,"")</f>
        <v/>
      </c>
      <c r="P10" s="243" t="str">
        <f>IF(ngay12!M11&lt;=15,ngay12!M11,"")</f>
        <v/>
      </c>
      <c r="Q10" s="243" t="str">
        <f>IF(ngay13!M11&lt;=15,ngay13!M11,"")</f>
        <v/>
      </c>
      <c r="R10" s="243" t="str">
        <f>IF(ngay14!M11&lt;=15,ngay14!M11,"")</f>
        <v/>
      </c>
      <c r="S10" s="243" t="str">
        <f>IF(ngay15!M11&lt;=15,ngay15!M11,"")</f>
        <v/>
      </c>
      <c r="T10" s="243" t="str">
        <f>IF(ngay16!M11&lt;=15,ngay16!M11,"")</f>
        <v/>
      </c>
      <c r="U10" s="243" t="str">
        <f>IF(ngay17!M11&lt;=15,ngay17!M11,"")</f>
        <v/>
      </c>
      <c r="V10" s="243" t="str">
        <f>IF(ngay18!M11&lt;=15,ngay18!M11,"")</f>
        <v/>
      </c>
      <c r="W10" s="243" t="str">
        <f>IF(ngay19!M11&lt;=15,ngay19!M11,"")</f>
        <v/>
      </c>
      <c r="X10" s="243" t="str">
        <f>IF(ngay20!M11&lt;=15,ngay20!M11,"")</f>
        <v/>
      </c>
      <c r="Y10" s="243" t="str">
        <f>IF(ngay21!M11&lt;=15,ngay21!M11,"")</f>
        <v/>
      </c>
      <c r="Z10" s="243" t="str">
        <f>IF(ngay22!M11&lt;=15,ngay22!M11,"")</f>
        <v/>
      </c>
      <c r="AA10" s="243" t="str">
        <f>IF(ngay23!M11&lt;=15,ngay23!M11,"")</f>
        <v/>
      </c>
      <c r="AB10" s="243" t="str">
        <f>IF(ngay24!M11&lt;=15,ngay24!M11,"")</f>
        <v/>
      </c>
      <c r="AC10" s="243" t="str">
        <f>IF(ngay25!M11&lt;=15,ngay25!M11,"")</f>
        <v/>
      </c>
      <c r="AD10" s="243" t="str">
        <f>IF(ngay26!M11&lt;=15,ngay26!M11,"")</f>
        <v/>
      </c>
      <c r="AE10" s="243" t="str">
        <f>IF(ngay27!M11&lt;=15,ngay27!M11,"")</f>
        <v/>
      </c>
      <c r="AF10" s="243" t="str">
        <f>IF(ngay28!M11&lt;=15,ngay28!M11,"")</f>
        <v/>
      </c>
      <c r="AG10" s="243" t="str">
        <f>IF(ngay29!M11&lt;=15,ngay29!M11,"")</f>
        <v/>
      </c>
      <c r="AH10" s="243" t="str">
        <f>IF(ngay30!M11&lt;=15,ngay30!M11,"")</f>
        <v/>
      </c>
      <c r="AI10" s="243" t="str">
        <f>IF(ngay31!M11&lt;=15,ngay31!M11,"")</f>
        <v/>
      </c>
      <c r="AJ10" s="128" t="str">
        <f t="shared" ref="AJ10" si="2">IF(COUNT(E10:AI10)&gt;0,COUNT(E10:AI10),"")</f>
        <v/>
      </c>
      <c r="AK10" s="127" t="str">
        <f t="shared" ref="AK10" si="3">IF(COUNT(E10:AI10)=0,"",MIN(E10:AI10))</f>
        <v/>
      </c>
      <c r="AL10" s="128" t="str">
        <f>IF(COUNT(E10:AI10)=0,"",INDEX(E3:AI10,1,MATCH(MIN(E10:AI10),E10:AI10,0)))</f>
        <v/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2" t="str">
        <f>IF(ngay1!M12&lt;=15,ngay1!M12,"")</f>
        <v/>
      </c>
      <c r="F11" s="243" t="str">
        <f>IF(ngay2!M12&lt;=15,ngay2!M12,"")</f>
        <v/>
      </c>
      <c r="G11" s="243" t="str">
        <f>IF(ngay3!M12&lt;=15,ngay3!M12,"")</f>
        <v/>
      </c>
      <c r="H11" s="243" t="str">
        <f>IF(ngay4!M12&lt;=15,ngay4!M12,"")</f>
        <v/>
      </c>
      <c r="I11" s="243" t="str">
        <f>IF(ngay5!M12&lt;=15,ngay5!M12,"")</f>
        <v/>
      </c>
      <c r="J11" s="243" t="str">
        <f>IF(ngay6!M12&lt;=15,ngay6!M12,"")</f>
        <v/>
      </c>
      <c r="K11" s="243" t="str">
        <f>IF(ngay7!M12&lt;=15,ngay7!M12,"")</f>
        <v/>
      </c>
      <c r="L11" s="243" t="str">
        <f>IF(ngay8!M12&lt;=15,ngay8!M12,"")</f>
        <v/>
      </c>
      <c r="M11" s="243" t="str">
        <f>IF(ngay9!M12&lt;=15,ngay9!M12,"")</f>
        <v/>
      </c>
      <c r="N11" s="243" t="str">
        <f>IF(ngay10!M12&lt;=15,ngay10!M12,"")</f>
        <v/>
      </c>
      <c r="O11" s="243" t="str">
        <f>IF(ngay11!M12&lt;=15,ngay11!M12,"")</f>
        <v/>
      </c>
      <c r="P11" s="243" t="str">
        <f>IF(ngay12!M12&lt;=15,ngay12!M12,"")</f>
        <v/>
      </c>
      <c r="Q11" s="243" t="str">
        <f>IF(ngay13!M12&lt;=15,ngay13!M12,"")</f>
        <v/>
      </c>
      <c r="R11" s="243" t="str">
        <f>IF(ngay14!M12&lt;=15,ngay14!M12,"")</f>
        <v/>
      </c>
      <c r="S11" s="243" t="str">
        <f>IF(ngay15!M12&lt;=15,ngay15!M12,"")</f>
        <v/>
      </c>
      <c r="T11" s="243" t="str">
        <f>IF(ngay16!M12&lt;=15,ngay16!M12,"")</f>
        <v/>
      </c>
      <c r="U11" s="243" t="str">
        <f>IF(ngay17!M12&lt;=15,ngay17!M12,"")</f>
        <v/>
      </c>
      <c r="V11" s="243" t="str">
        <f>IF(ngay18!M12&lt;=15,ngay18!M12,"")</f>
        <v/>
      </c>
      <c r="W11" s="243" t="str">
        <f>IF(ngay19!M12&lt;=15,ngay19!M12,"")</f>
        <v/>
      </c>
      <c r="X11" s="243" t="str">
        <f>IF(ngay20!M12&lt;=15,ngay20!M12,"")</f>
        <v/>
      </c>
      <c r="Y11" s="243" t="str">
        <f>IF(ngay21!M12&lt;=15,ngay21!M12,"")</f>
        <v/>
      </c>
      <c r="Z11" s="243" t="str">
        <f>IF(ngay22!M12&lt;=15,ngay22!M12,"")</f>
        <v/>
      </c>
      <c r="AA11" s="243" t="str">
        <f>IF(ngay23!M12&lt;=15,ngay23!M12,"")</f>
        <v/>
      </c>
      <c r="AB11" s="243" t="str">
        <f>IF(ngay24!M12&lt;=15,ngay24!M12,"")</f>
        <v/>
      </c>
      <c r="AC11" s="243" t="str">
        <f>IF(ngay25!M12&lt;=15,ngay25!M12,"")</f>
        <v/>
      </c>
      <c r="AD11" s="243" t="str">
        <f>IF(ngay26!M12&lt;=15,ngay26!M12,"")</f>
        <v/>
      </c>
      <c r="AE11" s="243" t="str">
        <f>IF(ngay27!M12&lt;=15,ngay27!M12,"")</f>
        <v/>
      </c>
      <c r="AF11" s="243" t="str">
        <f>IF(ngay28!M12&lt;=15,ngay28!M12,"")</f>
        <v/>
      </c>
      <c r="AG11" s="243" t="str">
        <f>IF(ngay29!M12&lt;=15,ngay29!M12,"")</f>
        <v/>
      </c>
      <c r="AH11" s="243" t="str">
        <f>IF(ngay30!M12&lt;=15,ngay30!M12,"")</f>
        <v/>
      </c>
      <c r="AI11" s="243" t="str">
        <f>IF(ngay31!M12&lt;=15,ngay31!M12,"")</f>
        <v/>
      </c>
      <c r="AJ11" s="191" t="str">
        <f t="shared" si="0"/>
        <v/>
      </c>
      <c r="AK11" s="190" t="str">
        <f t="shared" si="1"/>
        <v/>
      </c>
      <c r="AL11" s="191" t="str">
        <f>IF(COUNT(E11:AI11)=0,"",INDEX(E2:AI11,1,MATCH(MIN(E11:AI11),E11:AI11,0)))</f>
        <v/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 t="str">
        <f>IF(ngay1!M13&lt;=15,ngay1!M13,"")</f>
        <v/>
      </c>
      <c r="F12" s="243" t="str">
        <f>IF(ngay2!M13&lt;=15,ngay2!M13,"")</f>
        <v/>
      </c>
      <c r="G12" s="243" t="str">
        <f>IF(ngay3!M13&lt;=15,ngay3!M13,"")</f>
        <v/>
      </c>
      <c r="H12" s="243" t="str">
        <f>IF(ngay4!M13&lt;=15,ngay4!M13,"")</f>
        <v/>
      </c>
      <c r="I12" s="243" t="str">
        <f>IF(ngay5!M13&lt;=15,ngay5!M13,"")</f>
        <v/>
      </c>
      <c r="J12" s="243" t="str">
        <f>IF(ngay6!M13&lt;=15,ngay6!M13,"")</f>
        <v/>
      </c>
      <c r="K12" s="243" t="str">
        <f>IF(ngay7!M13&lt;=15,ngay7!M13,"")</f>
        <v/>
      </c>
      <c r="L12" s="243" t="str">
        <f>IF(ngay8!M13&lt;=15,ngay8!M13,"")</f>
        <v/>
      </c>
      <c r="M12" s="243" t="str">
        <f>IF(ngay9!M13&lt;=15,ngay9!M13,"")</f>
        <v/>
      </c>
      <c r="N12" s="243" t="str">
        <f>IF(ngay10!M13&lt;=15,ngay10!M13,"")</f>
        <v/>
      </c>
      <c r="O12" s="243" t="str">
        <f>IF(ngay11!M13&lt;=15,ngay11!M13,"")</f>
        <v/>
      </c>
      <c r="P12" s="243" t="str">
        <f>IF(ngay12!M13&lt;=15,ngay12!M13,"")</f>
        <v/>
      </c>
      <c r="Q12" s="243" t="str">
        <f>IF(ngay13!M13&lt;=15,ngay13!M13,"")</f>
        <v/>
      </c>
      <c r="R12" s="243" t="str">
        <f>IF(ngay14!M13&lt;=15,ngay14!M13,"")</f>
        <v/>
      </c>
      <c r="S12" s="243" t="str">
        <f>IF(ngay15!M13&lt;=15,ngay15!M13,"")</f>
        <v/>
      </c>
      <c r="T12" s="243" t="str">
        <f>IF(ngay16!M13&lt;=15,ngay16!M13,"")</f>
        <v/>
      </c>
      <c r="U12" s="243" t="str">
        <f>IF(ngay17!M13&lt;=15,ngay17!M13,"")</f>
        <v/>
      </c>
      <c r="V12" s="243" t="str">
        <f>IF(ngay18!M13&lt;=15,ngay18!M13,"")</f>
        <v/>
      </c>
      <c r="W12" s="243" t="str">
        <f>IF(ngay19!M13&lt;=15,ngay19!M13,"")</f>
        <v/>
      </c>
      <c r="X12" s="243" t="str">
        <f>IF(ngay20!M13&lt;=15,ngay20!M13,"")</f>
        <v/>
      </c>
      <c r="Y12" s="243" t="str">
        <f>IF(ngay21!M13&lt;=15,ngay21!M13,"")</f>
        <v/>
      </c>
      <c r="Z12" s="243" t="str">
        <f>IF(ngay22!M13&lt;=15,ngay22!M13,"")</f>
        <v/>
      </c>
      <c r="AA12" s="243" t="str">
        <f>IF(ngay23!M13&lt;=15,ngay23!M13,"")</f>
        <v/>
      </c>
      <c r="AB12" s="243" t="str">
        <f>IF(ngay24!M13&lt;=15,ngay24!M13,"")</f>
        <v/>
      </c>
      <c r="AC12" s="243" t="str">
        <f>IF(ngay25!M13&lt;=15,ngay25!M13,"")</f>
        <v/>
      </c>
      <c r="AD12" s="243" t="str">
        <f>IF(ngay26!M13&lt;=15,ngay26!M13,"")</f>
        <v/>
      </c>
      <c r="AE12" s="243" t="str">
        <f>IF(ngay27!M13&lt;=15,ngay27!M13,"")</f>
        <v/>
      </c>
      <c r="AF12" s="243" t="str">
        <f>IF(ngay28!M13&lt;=15,ngay28!M13,"")</f>
        <v/>
      </c>
      <c r="AG12" s="243" t="str">
        <f>IF(ngay29!M13&lt;=15,ngay29!M13,"")</f>
        <v/>
      </c>
      <c r="AH12" s="243" t="str">
        <f>IF(ngay30!M13&lt;=15,ngay30!M13,"")</f>
        <v/>
      </c>
      <c r="AI12" s="243" t="str">
        <f>IF(ngay31!M13&lt;=15,ngay31!M13,"")</f>
        <v/>
      </c>
      <c r="AJ12" s="128" t="str">
        <f t="shared" si="0"/>
        <v/>
      </c>
      <c r="AK12" s="127" t="str">
        <f t="shared" si="1"/>
        <v/>
      </c>
      <c r="AL12" s="128" t="str">
        <f>IF(COUNT(E12:AI12)=0,"",INDEX(E2:AI12,1,MATCH(MIN(E12:AI12),E12:AI12,0)))</f>
        <v/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 t="str">
        <f>IF(ngay1!M14&lt;=15,ngay1!M14,"")</f>
        <v/>
      </c>
      <c r="F13" s="243" t="str">
        <f>IF(ngay2!M14&lt;=15,ngay2!M14,"")</f>
        <v/>
      </c>
      <c r="G13" s="243" t="str">
        <f>IF(ngay3!M14&lt;=15,ngay3!M14,"")</f>
        <v/>
      </c>
      <c r="H13" s="243" t="str">
        <f>IF(ngay4!M14&lt;=15,ngay4!M14,"")</f>
        <v/>
      </c>
      <c r="I13" s="243" t="str">
        <f>IF(ngay5!M14&lt;=15,ngay5!M14,"")</f>
        <v/>
      </c>
      <c r="J13" s="243" t="str">
        <f>IF(ngay6!M14&lt;=15,ngay6!M14,"")</f>
        <v/>
      </c>
      <c r="K13" s="243" t="str">
        <f>IF(ngay7!M14&lt;=15,ngay7!M14,"")</f>
        <v/>
      </c>
      <c r="L13" s="243" t="str">
        <f>IF(ngay8!M14&lt;=15,ngay8!M14,"")</f>
        <v/>
      </c>
      <c r="M13" s="243" t="str">
        <f>IF(ngay9!M14&lt;=15,ngay9!M14,"")</f>
        <v/>
      </c>
      <c r="N13" s="243" t="str">
        <f>IF(ngay10!M14&lt;=15,ngay10!M14,"")</f>
        <v/>
      </c>
      <c r="O13" s="243" t="str">
        <f>IF(ngay11!M14&lt;=15,ngay11!M14,"")</f>
        <v/>
      </c>
      <c r="P13" s="243" t="str">
        <f>IF(ngay12!M14&lt;=15,ngay12!M14,"")</f>
        <v/>
      </c>
      <c r="Q13" s="243" t="str">
        <f>IF(ngay13!M14&lt;=15,ngay13!M14,"")</f>
        <v/>
      </c>
      <c r="R13" s="243" t="str">
        <f>IF(ngay14!M14&lt;=15,ngay14!M14,"")</f>
        <v/>
      </c>
      <c r="S13" s="243" t="str">
        <f>IF(ngay15!M14&lt;=15,ngay15!M14,"")</f>
        <v/>
      </c>
      <c r="T13" s="243" t="str">
        <f>IF(ngay16!M14&lt;=15,ngay16!M14,"")</f>
        <v/>
      </c>
      <c r="U13" s="243" t="str">
        <f>IF(ngay17!M14&lt;=15,ngay17!M14,"")</f>
        <v/>
      </c>
      <c r="V13" s="243" t="str">
        <f>IF(ngay18!M14&lt;=15,ngay18!M14,"")</f>
        <v/>
      </c>
      <c r="W13" s="243" t="str">
        <f>IF(ngay19!M14&lt;=15,ngay19!M14,"")</f>
        <v/>
      </c>
      <c r="X13" s="243" t="str">
        <f>IF(ngay20!M14&lt;=15,ngay20!M14,"")</f>
        <v/>
      </c>
      <c r="Y13" s="243" t="str">
        <f>IF(ngay21!M14&lt;=15,ngay21!M14,"")</f>
        <v/>
      </c>
      <c r="Z13" s="243" t="str">
        <f>IF(ngay22!M14&lt;=15,ngay22!M14,"")</f>
        <v/>
      </c>
      <c r="AA13" s="243" t="str">
        <f>IF(ngay23!M14&lt;=15,ngay23!M14,"")</f>
        <v/>
      </c>
      <c r="AB13" s="243" t="str">
        <f>IF(ngay24!M14&lt;=15,ngay24!M14,"")</f>
        <v/>
      </c>
      <c r="AC13" s="243" t="str">
        <f>IF(ngay25!M14&lt;=15,ngay25!M14,"")</f>
        <v/>
      </c>
      <c r="AD13" s="243" t="str">
        <f>IF(ngay26!M14&lt;=15,ngay26!M14,"")</f>
        <v/>
      </c>
      <c r="AE13" s="243" t="str">
        <f>IF(ngay27!M14&lt;=15,ngay27!M14,"")</f>
        <v/>
      </c>
      <c r="AF13" s="243" t="str">
        <f>IF(ngay28!M14&lt;=15,ngay28!M14,"")</f>
        <v/>
      </c>
      <c r="AG13" s="243" t="str">
        <f>IF(ngay29!M14&lt;=15,ngay29!M14,"")</f>
        <v/>
      </c>
      <c r="AH13" s="243" t="str">
        <f>IF(ngay30!M14&lt;=15,ngay30!M14,"")</f>
        <v/>
      </c>
      <c r="AI13" s="243" t="str">
        <f>IF(ngay31!M14&lt;=15,ngay31!M14,"")</f>
        <v/>
      </c>
      <c r="AJ13" s="128" t="str">
        <f t="shared" ref="AJ13:AJ24" si="4">IF(COUNT(E13:AI13)&gt;0,COUNT(E13:AI13),"")</f>
        <v/>
      </c>
      <c r="AK13" s="127" t="str">
        <f t="shared" ref="AK13:AK24" si="5">IF(COUNT(E13:AI13)=0,"",MIN(E13:AI13))</f>
        <v/>
      </c>
      <c r="AL13" s="128" t="str">
        <f>IF(COUNT(E13:AI13)=0,"",INDEX(E2:AI13,1,MATCH(MIN(E13:AI13),E13:AI13,0)))</f>
        <v/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 t="str">
        <f>IF(ngay1!M15&lt;=15,ngay1!M15,"")</f>
        <v/>
      </c>
      <c r="F14" s="243" t="str">
        <f>IF(ngay2!M15&lt;=15,ngay2!M15,"")</f>
        <v/>
      </c>
      <c r="G14" s="243" t="str">
        <f>IF(ngay3!M15&lt;=15,ngay3!M15,"")</f>
        <v/>
      </c>
      <c r="H14" s="243" t="str">
        <f>IF(ngay4!M15&lt;=15,ngay4!M15,"")</f>
        <v/>
      </c>
      <c r="I14" s="243" t="str">
        <f>IF(ngay5!M15&lt;=15,ngay5!M15,"")</f>
        <v/>
      </c>
      <c r="J14" s="243" t="str">
        <f>IF(ngay6!M15&lt;=15,ngay6!M15,"")</f>
        <v/>
      </c>
      <c r="K14" s="243" t="str">
        <f>IF(ngay7!M15&lt;=15,ngay7!M15,"")</f>
        <v/>
      </c>
      <c r="L14" s="243" t="str">
        <f>IF(ngay8!M15&lt;=15,ngay8!M15,"")</f>
        <v/>
      </c>
      <c r="M14" s="243" t="str">
        <f>IF(ngay9!M15&lt;=15,ngay9!M15,"")</f>
        <v/>
      </c>
      <c r="N14" s="243" t="str">
        <f>IF(ngay10!M15&lt;=15,ngay10!M15,"")</f>
        <v/>
      </c>
      <c r="O14" s="243" t="str">
        <f>IF(ngay11!M15&lt;=15,ngay11!M15,"")</f>
        <v/>
      </c>
      <c r="P14" s="243" t="str">
        <f>IF(ngay12!M15&lt;=15,ngay12!M15,"")</f>
        <v/>
      </c>
      <c r="Q14" s="243" t="str">
        <f>IF(ngay13!M15&lt;=15,ngay13!M15,"")</f>
        <v/>
      </c>
      <c r="R14" s="243" t="str">
        <f>IF(ngay14!M15&lt;=15,ngay14!M15,"")</f>
        <v/>
      </c>
      <c r="S14" s="243" t="str">
        <f>IF(ngay15!M15&lt;=15,ngay15!M15,"")</f>
        <v/>
      </c>
      <c r="T14" s="243" t="str">
        <f>IF(ngay16!M15&lt;=15,ngay16!M15,"")</f>
        <v/>
      </c>
      <c r="U14" s="243" t="str">
        <f>IF(ngay17!M15&lt;=15,ngay17!M15,"")</f>
        <v/>
      </c>
      <c r="V14" s="243" t="str">
        <f>IF(ngay18!M15&lt;=15,ngay18!M15,"")</f>
        <v/>
      </c>
      <c r="W14" s="243" t="str">
        <f>IF(ngay19!M15&lt;=15,ngay19!M15,"")</f>
        <v/>
      </c>
      <c r="X14" s="243" t="str">
        <f>IF(ngay20!M15&lt;=15,ngay20!M15,"")</f>
        <v/>
      </c>
      <c r="Y14" s="243" t="str">
        <f>IF(ngay21!M15&lt;=15,ngay21!M15,"")</f>
        <v/>
      </c>
      <c r="Z14" s="243" t="str">
        <f>IF(ngay22!M15&lt;=15,ngay22!M15,"")</f>
        <v/>
      </c>
      <c r="AA14" s="243" t="str">
        <f>IF(ngay23!M15&lt;=15,ngay23!M15,"")</f>
        <v/>
      </c>
      <c r="AB14" s="243" t="str">
        <f>IF(ngay24!M15&lt;=15,ngay24!M15,"")</f>
        <v/>
      </c>
      <c r="AC14" s="243" t="str">
        <f>IF(ngay25!M15&lt;=15,ngay25!M15,"")</f>
        <v/>
      </c>
      <c r="AD14" s="243" t="str">
        <f>IF(ngay26!M15&lt;=15,ngay26!M15,"")</f>
        <v/>
      </c>
      <c r="AE14" s="243" t="str">
        <f>IF(ngay27!M15&lt;=15,ngay27!M15,"")</f>
        <v/>
      </c>
      <c r="AF14" s="243" t="str">
        <f>IF(ngay28!M15&lt;=15,ngay28!M15,"")</f>
        <v/>
      </c>
      <c r="AG14" s="243" t="str">
        <f>IF(ngay29!M15&lt;=15,ngay29!M15,"")</f>
        <v/>
      </c>
      <c r="AH14" s="243" t="str">
        <f>IF(ngay30!M15&lt;=15,ngay30!M15,"")</f>
        <v/>
      </c>
      <c r="AI14" s="243" t="str">
        <f>IF(ngay31!M15&lt;=15,ngay31!M15,"")</f>
        <v/>
      </c>
      <c r="AJ14" s="128" t="str">
        <f t="shared" si="4"/>
        <v/>
      </c>
      <c r="AK14" s="127" t="str">
        <f t="shared" si="5"/>
        <v/>
      </c>
      <c r="AL14" s="128" t="str">
        <f>IF(COUNT(E14:AI14)=0,"",INDEX(E2:AI14,1,MATCH(MIN(E14:AI14),E14:AI14,0)))</f>
        <v/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 t="str">
        <f>IF(ngay1!M16&lt;=15,ngay1!M16,"")</f>
        <v/>
      </c>
      <c r="F15" s="243" t="str">
        <f>IF(ngay2!M16&lt;=15,ngay2!M16,"")</f>
        <v/>
      </c>
      <c r="G15" s="243" t="str">
        <f>IF(ngay3!M16&lt;=15,ngay3!M16,"")</f>
        <v/>
      </c>
      <c r="H15" s="243" t="str">
        <f>IF(ngay4!M16&lt;=15,ngay4!M16,"")</f>
        <v/>
      </c>
      <c r="I15" s="243" t="str">
        <f>IF(ngay5!M16&lt;=15,ngay5!M16,"")</f>
        <v/>
      </c>
      <c r="J15" s="243" t="str">
        <f>IF(ngay6!M16&lt;=15,ngay6!M16,"")</f>
        <v/>
      </c>
      <c r="K15" s="243" t="str">
        <f>IF(ngay7!M16&lt;=15,ngay7!M16,"")</f>
        <v/>
      </c>
      <c r="L15" s="243" t="str">
        <f>IF(ngay8!M16&lt;=15,ngay8!M16,"")</f>
        <v/>
      </c>
      <c r="M15" s="243" t="str">
        <f>IF(ngay9!M16&lt;=15,ngay9!M16,"")</f>
        <v/>
      </c>
      <c r="N15" s="243" t="str">
        <f>IF(ngay10!M16&lt;=15,ngay10!M16,"")</f>
        <v/>
      </c>
      <c r="O15" s="243" t="str">
        <f>IF(ngay11!M16&lt;=15,ngay11!M16,"")</f>
        <v/>
      </c>
      <c r="P15" s="243" t="str">
        <f>IF(ngay12!M16&lt;=15,ngay12!M16,"")</f>
        <v/>
      </c>
      <c r="Q15" s="243" t="str">
        <f>IF(ngay13!M16&lt;=15,ngay13!M16,"")</f>
        <v/>
      </c>
      <c r="R15" s="243" t="str">
        <f>IF(ngay14!M16&lt;=15,ngay14!M16,"")</f>
        <v/>
      </c>
      <c r="S15" s="243" t="str">
        <f>IF(ngay15!M16&lt;=15,ngay15!M16,"")</f>
        <v/>
      </c>
      <c r="T15" s="243" t="str">
        <f>IF(ngay16!M16&lt;=15,ngay16!M16,"")</f>
        <v/>
      </c>
      <c r="U15" s="243" t="str">
        <f>IF(ngay17!M16&lt;=15,ngay17!M16,"")</f>
        <v/>
      </c>
      <c r="V15" s="243" t="str">
        <f>IF(ngay18!M16&lt;=15,ngay18!M16,"")</f>
        <v/>
      </c>
      <c r="W15" s="243" t="str">
        <f>IF(ngay19!M16&lt;=15,ngay19!M16,"")</f>
        <v/>
      </c>
      <c r="X15" s="243" t="str">
        <f>IF(ngay20!M16&lt;=15,ngay20!M16,"")</f>
        <v/>
      </c>
      <c r="Y15" s="243" t="str">
        <f>IF(ngay21!M16&lt;=15,ngay21!M16,"")</f>
        <v/>
      </c>
      <c r="Z15" s="243" t="str">
        <f>IF(ngay22!M16&lt;=15,ngay22!M16,"")</f>
        <v/>
      </c>
      <c r="AA15" s="243" t="str">
        <f>IF(ngay23!M16&lt;=15,ngay23!M16,"")</f>
        <v/>
      </c>
      <c r="AB15" s="243" t="str">
        <f>IF(ngay24!M16&lt;=15,ngay24!M16,"")</f>
        <v/>
      </c>
      <c r="AC15" s="243" t="str">
        <f>IF(ngay25!M16&lt;=15,ngay25!M16,"")</f>
        <v/>
      </c>
      <c r="AD15" s="243" t="str">
        <f>IF(ngay26!M16&lt;=15,ngay26!M16,"")</f>
        <v/>
      </c>
      <c r="AE15" s="243" t="str">
        <f>IF(ngay27!M16&lt;=15,ngay27!M16,"")</f>
        <v/>
      </c>
      <c r="AF15" s="243" t="str">
        <f>IF(ngay28!M16&lt;=15,ngay28!M16,"")</f>
        <v/>
      </c>
      <c r="AG15" s="243" t="str">
        <f>IF(ngay29!M16&lt;=15,ngay29!M16,"")</f>
        <v/>
      </c>
      <c r="AH15" s="243" t="str">
        <f>IF(ngay30!M16&lt;=15,ngay30!M16,"")</f>
        <v/>
      </c>
      <c r="AI15" s="243" t="str">
        <f>IF(ngay31!M16&lt;=15,ngay31!M16,"")</f>
        <v/>
      </c>
      <c r="AJ15" s="128" t="str">
        <f t="shared" si="4"/>
        <v/>
      </c>
      <c r="AK15" s="127" t="str">
        <f t="shared" si="5"/>
        <v/>
      </c>
      <c r="AL15" s="128" t="str">
        <f>IF(COUNT(E15:AI15)=0,"",INDEX(E2:AI15,1,MATCH(MIN(E15:AI15),E15:AI15,0)))</f>
        <v/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 t="str">
        <f>IF(ngay1!M17&lt;=15,ngay1!M17,"")</f>
        <v/>
      </c>
      <c r="F16" s="243" t="str">
        <f>IF(ngay2!M17&lt;=15,ngay2!M17,"")</f>
        <v/>
      </c>
      <c r="G16" s="243" t="str">
        <f>IF(ngay3!M17&lt;=15,ngay3!M17,"")</f>
        <v/>
      </c>
      <c r="H16" s="243" t="str">
        <f>IF(ngay4!M17&lt;=15,ngay4!M17,"")</f>
        <v/>
      </c>
      <c r="I16" s="243" t="str">
        <f>IF(ngay5!M17&lt;=15,ngay5!M17,"")</f>
        <v/>
      </c>
      <c r="J16" s="243" t="str">
        <f>IF(ngay6!M17&lt;=15,ngay6!M17,"")</f>
        <v/>
      </c>
      <c r="K16" s="243" t="str">
        <f>IF(ngay7!M17&lt;=15,ngay7!M17,"")</f>
        <v/>
      </c>
      <c r="L16" s="243" t="str">
        <f>IF(ngay8!M17&lt;=15,ngay8!M17,"")</f>
        <v/>
      </c>
      <c r="M16" s="243" t="str">
        <f>IF(ngay9!M17&lt;=15,ngay9!M17,"")</f>
        <v/>
      </c>
      <c r="N16" s="243" t="str">
        <f>IF(ngay10!M17&lt;=15,ngay10!M17,"")</f>
        <v/>
      </c>
      <c r="O16" s="243" t="str">
        <f>IF(ngay11!M17&lt;=15,ngay11!M17,"")</f>
        <v/>
      </c>
      <c r="P16" s="243" t="str">
        <f>IF(ngay12!M17&lt;=15,ngay12!M17,"")</f>
        <v/>
      </c>
      <c r="Q16" s="243" t="str">
        <f>IF(ngay13!M17&lt;=15,ngay13!M17,"")</f>
        <v/>
      </c>
      <c r="R16" s="243" t="str">
        <f>IF(ngay14!M17&lt;=15,ngay14!M17,"")</f>
        <v/>
      </c>
      <c r="S16" s="243" t="str">
        <f>IF(ngay15!M17&lt;=15,ngay15!M17,"")</f>
        <v/>
      </c>
      <c r="T16" s="243" t="str">
        <f>IF(ngay16!M17&lt;=15,ngay16!M17,"")</f>
        <v/>
      </c>
      <c r="U16" s="243" t="str">
        <f>IF(ngay17!M17&lt;=15,ngay17!M17,"")</f>
        <v/>
      </c>
      <c r="V16" s="243" t="str">
        <f>IF(ngay18!M17&lt;=15,ngay18!M17,"")</f>
        <v/>
      </c>
      <c r="W16" s="243" t="str">
        <f>IF(ngay19!M17&lt;=15,ngay19!M17,"")</f>
        <v/>
      </c>
      <c r="X16" s="243" t="str">
        <f>IF(ngay20!M17&lt;=15,ngay20!M17,"")</f>
        <v/>
      </c>
      <c r="Y16" s="243" t="str">
        <f>IF(ngay21!M17&lt;=15,ngay21!M17,"")</f>
        <v/>
      </c>
      <c r="Z16" s="243" t="str">
        <f>IF(ngay22!M17&lt;=15,ngay22!M17,"")</f>
        <v/>
      </c>
      <c r="AA16" s="243" t="str">
        <f>IF(ngay23!M17&lt;=15,ngay23!M17,"")</f>
        <v/>
      </c>
      <c r="AB16" s="243" t="str">
        <f>IF(ngay24!M17&lt;=15,ngay24!M17,"")</f>
        <v/>
      </c>
      <c r="AC16" s="243" t="str">
        <f>IF(ngay25!M17&lt;=15,ngay25!M17,"")</f>
        <v/>
      </c>
      <c r="AD16" s="243" t="str">
        <f>IF(ngay26!M17&lt;=15,ngay26!M17,"")</f>
        <v/>
      </c>
      <c r="AE16" s="243" t="str">
        <f>IF(ngay27!M17&lt;=15,ngay27!M17,"")</f>
        <v/>
      </c>
      <c r="AF16" s="243" t="str">
        <f>IF(ngay28!M17&lt;=15,ngay28!M17,"")</f>
        <v/>
      </c>
      <c r="AG16" s="243" t="str">
        <f>IF(ngay29!M17&lt;=15,ngay29!M17,"")</f>
        <v/>
      </c>
      <c r="AH16" s="243" t="str">
        <f>IF(ngay30!M17&lt;=15,ngay30!M17,"")</f>
        <v/>
      </c>
      <c r="AI16" s="243" t="str">
        <f>IF(ngay31!M17&lt;=15,ngay31!M17,"")</f>
        <v/>
      </c>
      <c r="AJ16" s="128" t="str">
        <f t="shared" si="4"/>
        <v/>
      </c>
      <c r="AK16" s="127" t="str">
        <f t="shared" si="5"/>
        <v/>
      </c>
      <c r="AL16" s="128" t="str">
        <f>IF(COUNT(E16:AI16)=0,"",INDEX(E2:AI16,1,MATCH(MIN(E16:AI16),E16:AI16,0)))</f>
        <v/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 t="str">
        <f>IF(ngay1!M18&lt;=15,ngay1!M18,"")</f>
        <v/>
      </c>
      <c r="F17" s="243" t="str">
        <f>IF(ngay2!M18&lt;=15,ngay2!M18,"")</f>
        <v/>
      </c>
      <c r="G17" s="243" t="str">
        <f>IF(ngay3!M18&lt;=15,ngay3!M18,"")</f>
        <v/>
      </c>
      <c r="H17" s="243" t="str">
        <f>IF(ngay4!M18&lt;=15,ngay4!M18,"")</f>
        <v/>
      </c>
      <c r="I17" s="243" t="str">
        <f>IF(ngay5!M18&lt;=15,ngay5!M18,"")</f>
        <v/>
      </c>
      <c r="J17" s="243" t="str">
        <f>IF(ngay6!M18&lt;=15,ngay6!M18,"")</f>
        <v/>
      </c>
      <c r="K17" s="243" t="str">
        <f>IF(ngay7!M18&lt;=15,ngay7!M18,"")</f>
        <v/>
      </c>
      <c r="L17" s="243" t="str">
        <f>IF(ngay8!M18&lt;=15,ngay8!M18,"")</f>
        <v/>
      </c>
      <c r="M17" s="243" t="str">
        <f>IF(ngay9!M18&lt;=15,ngay9!M18,"")</f>
        <v/>
      </c>
      <c r="N17" s="243" t="str">
        <f>IF(ngay10!M18&lt;=15,ngay10!M18,"")</f>
        <v/>
      </c>
      <c r="O17" s="243" t="str">
        <f>IF(ngay11!M18&lt;=15,ngay11!M18,"")</f>
        <v/>
      </c>
      <c r="P17" s="243" t="str">
        <f>IF(ngay12!M18&lt;=15,ngay12!M18,"")</f>
        <v/>
      </c>
      <c r="Q17" s="243" t="str">
        <f>IF(ngay13!M18&lt;=15,ngay13!M18,"")</f>
        <v/>
      </c>
      <c r="R17" s="243" t="str">
        <f>IF(ngay14!M18&lt;=15,ngay14!M18,"")</f>
        <v/>
      </c>
      <c r="S17" s="243" t="str">
        <f>IF(ngay15!M18&lt;=15,ngay15!M18,"")</f>
        <v/>
      </c>
      <c r="T17" s="243" t="str">
        <f>IF(ngay16!M18&lt;=15,ngay16!M18,"")</f>
        <v/>
      </c>
      <c r="U17" s="243" t="str">
        <f>IF(ngay17!M18&lt;=15,ngay17!M18,"")</f>
        <v/>
      </c>
      <c r="V17" s="243" t="str">
        <f>IF(ngay18!M18&lt;=15,ngay18!M18,"")</f>
        <v/>
      </c>
      <c r="W17" s="243" t="str">
        <f>IF(ngay19!M18&lt;=15,ngay19!M18,"")</f>
        <v/>
      </c>
      <c r="X17" s="243" t="str">
        <f>IF(ngay20!M18&lt;=15,ngay20!M18,"")</f>
        <v/>
      </c>
      <c r="Y17" s="243" t="str">
        <f>IF(ngay21!M18&lt;=15,ngay21!M18,"")</f>
        <v/>
      </c>
      <c r="Z17" s="243" t="str">
        <f>IF(ngay22!M18&lt;=15,ngay22!M18,"")</f>
        <v/>
      </c>
      <c r="AA17" s="243" t="str">
        <f>IF(ngay23!M18&lt;=15,ngay23!M18,"")</f>
        <v/>
      </c>
      <c r="AB17" s="243" t="str">
        <f>IF(ngay24!M18&lt;=15,ngay24!M18,"")</f>
        <v/>
      </c>
      <c r="AC17" s="243" t="str">
        <f>IF(ngay25!M18&lt;=15,ngay25!M18,"")</f>
        <v/>
      </c>
      <c r="AD17" s="243" t="str">
        <f>IF(ngay26!M18&lt;=15,ngay26!M18,"")</f>
        <v/>
      </c>
      <c r="AE17" s="243" t="str">
        <f>IF(ngay27!M18&lt;=15,ngay27!M18,"")</f>
        <v/>
      </c>
      <c r="AF17" s="243" t="str">
        <f>IF(ngay28!M18&lt;=15,ngay28!M18,"")</f>
        <v/>
      </c>
      <c r="AG17" s="243" t="str">
        <f>IF(ngay29!M18&lt;=15,ngay29!M18,"")</f>
        <v/>
      </c>
      <c r="AH17" s="243" t="str">
        <f>IF(ngay30!M18&lt;=15,ngay30!M18,"")</f>
        <v/>
      </c>
      <c r="AI17" s="243" t="str">
        <f>IF(ngay31!M18&lt;=15,ngay31!M18,"")</f>
        <v/>
      </c>
      <c r="AJ17" s="128" t="str">
        <f t="shared" si="4"/>
        <v/>
      </c>
      <c r="AK17" s="127" t="str">
        <f t="shared" si="5"/>
        <v/>
      </c>
      <c r="AL17" s="128" t="str">
        <f>IF(COUNT(E17:AI17)=0,"",INDEX(E2:AI17,1,MATCH(MIN(E17:AI17),E17:AI17,0)))</f>
        <v/>
      </c>
      <c r="AM17" s="127"/>
      <c r="AN17" s="129"/>
    </row>
    <row r="18" spans="1:40">
      <c r="A18" s="28">
        <v>16</v>
      </c>
      <c r="B18" s="509"/>
      <c r="C18" s="40" t="s">
        <v>156</v>
      </c>
      <c r="D18" s="46" t="s">
        <v>103</v>
      </c>
      <c r="E18" s="242" t="str">
        <f>IF(ngay1!M19&lt;=15,ngay1!M19,"")</f>
        <v/>
      </c>
      <c r="F18" s="243" t="str">
        <f>IF(ngay2!M19&lt;=15,ngay2!M19,"")</f>
        <v/>
      </c>
      <c r="G18" s="243" t="str">
        <f>IF(ngay3!M19&lt;=15,ngay3!M19,"")</f>
        <v/>
      </c>
      <c r="H18" s="243" t="str">
        <f>IF(ngay4!M19&lt;=15,ngay4!M19,"")</f>
        <v/>
      </c>
      <c r="I18" s="243" t="str">
        <f>IF(ngay5!M19&lt;=15,ngay5!M19,"")</f>
        <v/>
      </c>
      <c r="J18" s="243" t="str">
        <f>IF(ngay6!M19&lt;=15,ngay6!M19,"")</f>
        <v/>
      </c>
      <c r="K18" s="243" t="str">
        <f>IF(ngay7!M19&lt;=15,ngay7!M19,"")</f>
        <v/>
      </c>
      <c r="L18" s="243" t="str">
        <f>IF(ngay8!M19&lt;=15,ngay8!M19,"")</f>
        <v/>
      </c>
      <c r="M18" s="243" t="str">
        <f>IF(ngay9!M19&lt;=15,ngay9!M19,"")</f>
        <v/>
      </c>
      <c r="N18" s="243" t="str">
        <f>IF(ngay10!M19&lt;=15,ngay10!M19,"")</f>
        <v/>
      </c>
      <c r="O18" s="243" t="str">
        <f>IF(ngay11!M19&lt;=15,ngay11!M19,"")</f>
        <v/>
      </c>
      <c r="P18" s="243" t="str">
        <f>IF(ngay12!M19&lt;=15,ngay12!M19,"")</f>
        <v/>
      </c>
      <c r="Q18" s="243" t="str">
        <f>IF(ngay13!M19&lt;=15,ngay13!M19,"")</f>
        <v/>
      </c>
      <c r="R18" s="243" t="str">
        <f>IF(ngay14!M19&lt;=15,ngay14!M19,"")</f>
        <v/>
      </c>
      <c r="S18" s="243" t="str">
        <f>IF(ngay15!M19&lt;=15,ngay15!M19,"")</f>
        <v/>
      </c>
      <c r="T18" s="243" t="str">
        <f>IF(ngay16!M19&lt;=15,ngay16!M19,"")</f>
        <v/>
      </c>
      <c r="U18" s="243" t="str">
        <f>IF(ngay17!M19&lt;=15,ngay17!M19,"")</f>
        <v/>
      </c>
      <c r="V18" s="243" t="str">
        <f>IF(ngay18!M19&lt;=15,ngay18!M19,"")</f>
        <v/>
      </c>
      <c r="W18" s="243" t="str">
        <f>IF(ngay19!M19&lt;=15,ngay19!M19,"")</f>
        <v/>
      </c>
      <c r="X18" s="243" t="str">
        <f>IF(ngay20!M19&lt;=15,ngay20!M19,"")</f>
        <v/>
      </c>
      <c r="Y18" s="243" t="str">
        <f>IF(ngay21!M19&lt;=15,ngay21!M19,"")</f>
        <v/>
      </c>
      <c r="Z18" s="243" t="str">
        <f>IF(ngay22!M19&lt;=15,ngay22!M19,"")</f>
        <v/>
      </c>
      <c r="AA18" s="243" t="str">
        <f>IF(ngay23!M19&lt;=15,ngay23!M19,"")</f>
        <v/>
      </c>
      <c r="AB18" s="243" t="str">
        <f>IF(ngay24!M19&lt;=15,ngay24!M19,"")</f>
        <v/>
      </c>
      <c r="AC18" s="243" t="str">
        <f>IF(ngay25!M19&lt;=15,ngay25!M19,"")</f>
        <v/>
      </c>
      <c r="AD18" s="243" t="str">
        <f>IF(ngay26!M19&lt;=15,ngay26!M19,"")</f>
        <v/>
      </c>
      <c r="AE18" s="243" t="str">
        <f>IF(ngay27!M19&lt;=15,ngay27!M19,"")</f>
        <v/>
      </c>
      <c r="AF18" s="243" t="str">
        <f>IF(ngay28!M19&lt;=15,ngay28!M19,"")</f>
        <v/>
      </c>
      <c r="AG18" s="243" t="str">
        <f>IF(ngay29!M19&lt;=15,ngay29!M19,"")</f>
        <v/>
      </c>
      <c r="AH18" s="243" t="str">
        <f>IF(ngay30!M19&lt;=15,ngay30!M19,"")</f>
        <v/>
      </c>
      <c r="AI18" s="243" t="str">
        <f>IF(ngay31!M19&lt;=15,ngay31!M19,"")</f>
        <v/>
      </c>
      <c r="AJ18" s="307" t="str">
        <f t="shared" si="4"/>
        <v/>
      </c>
      <c r="AK18" s="308" t="str">
        <f t="shared" si="5"/>
        <v/>
      </c>
      <c r="AL18" s="307" t="str">
        <f>IF(COUNT(E18:AI18)=0,"",INDEX(E2:AI18,1,MATCH(MIN(E18:AI18),E18:AI18,0)))</f>
        <v/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42" t="str">
        <f>IF(ngay1!M20&lt;=15,ngay1!M20,"")</f>
        <v/>
      </c>
      <c r="F19" s="243" t="str">
        <f>IF(ngay2!M20&lt;=15,ngay2!M20,"")</f>
        <v/>
      </c>
      <c r="G19" s="243" t="str">
        <f>IF(ngay3!M20&lt;=15,ngay3!M20,"")</f>
        <v/>
      </c>
      <c r="H19" s="243" t="str">
        <f>IF(ngay4!M20&lt;=15,ngay4!M20,"")</f>
        <v/>
      </c>
      <c r="I19" s="243" t="str">
        <f>IF(ngay5!M20&lt;=15,ngay5!M20,"")</f>
        <v/>
      </c>
      <c r="J19" s="243" t="str">
        <f>IF(ngay6!M20&lt;=15,ngay6!M20,"")</f>
        <v/>
      </c>
      <c r="K19" s="243" t="str">
        <f>IF(ngay7!M20&lt;=15,ngay7!M20,"")</f>
        <v/>
      </c>
      <c r="L19" s="243" t="str">
        <f>IF(ngay8!M20&lt;=15,ngay8!M20,"")</f>
        <v/>
      </c>
      <c r="M19" s="243" t="str">
        <f>IF(ngay9!M20&lt;=15,ngay9!M20,"")</f>
        <v/>
      </c>
      <c r="N19" s="243" t="str">
        <f>IF(ngay10!M20&lt;=15,ngay10!M20,"")</f>
        <v/>
      </c>
      <c r="O19" s="243" t="str">
        <f>IF(ngay11!M20&lt;=15,ngay11!M20,"")</f>
        <v/>
      </c>
      <c r="P19" s="243" t="str">
        <f>IF(ngay12!M20&lt;=15,ngay12!M20,"")</f>
        <v/>
      </c>
      <c r="Q19" s="243" t="str">
        <f>IF(ngay13!M20&lt;=15,ngay13!M20,"")</f>
        <v/>
      </c>
      <c r="R19" s="243" t="str">
        <f>IF(ngay14!M20&lt;=15,ngay14!M20,"")</f>
        <v/>
      </c>
      <c r="S19" s="243" t="str">
        <f>IF(ngay15!M20&lt;=15,ngay15!M20,"")</f>
        <v/>
      </c>
      <c r="T19" s="243" t="str">
        <f>IF(ngay16!M20&lt;=15,ngay16!M20,"")</f>
        <v/>
      </c>
      <c r="U19" s="243" t="str">
        <f>IF(ngay17!M20&lt;=15,ngay17!M20,"")</f>
        <v/>
      </c>
      <c r="V19" s="243" t="str">
        <f>IF(ngay18!M20&lt;=15,ngay18!M20,"")</f>
        <v/>
      </c>
      <c r="W19" s="243" t="str">
        <f>IF(ngay19!M20&lt;=15,ngay19!M20,"")</f>
        <v/>
      </c>
      <c r="X19" s="243" t="str">
        <f>IF(ngay20!M20&lt;=15,ngay20!M20,"")</f>
        <v/>
      </c>
      <c r="Y19" s="243" t="str">
        <f>IF(ngay21!M20&lt;=15,ngay21!M20,"")</f>
        <v/>
      </c>
      <c r="Z19" s="243" t="str">
        <f>IF(ngay22!M20&lt;=15,ngay22!M20,"")</f>
        <v/>
      </c>
      <c r="AA19" s="243" t="str">
        <f>IF(ngay23!M20&lt;=15,ngay23!M20,"")</f>
        <v/>
      </c>
      <c r="AB19" s="243" t="str">
        <f>IF(ngay24!M20&lt;=15,ngay24!M20,"")</f>
        <v/>
      </c>
      <c r="AC19" s="243" t="str">
        <f>IF(ngay25!M20&lt;=15,ngay25!M20,"")</f>
        <v/>
      </c>
      <c r="AD19" s="243" t="str">
        <f>IF(ngay26!M20&lt;=15,ngay26!M20,"")</f>
        <v/>
      </c>
      <c r="AE19" s="243" t="str">
        <f>IF(ngay27!M20&lt;=15,ngay27!M20,"")</f>
        <v/>
      </c>
      <c r="AF19" s="243" t="str">
        <f>IF(ngay28!M20&lt;=15,ngay28!M20,"")</f>
        <v/>
      </c>
      <c r="AG19" s="243" t="str">
        <f>IF(ngay29!M20&lt;=15,ngay29!M20,"")</f>
        <v/>
      </c>
      <c r="AH19" s="243" t="str">
        <f>IF(ngay30!M20&lt;=15,ngay30!M20,"")</f>
        <v/>
      </c>
      <c r="AI19" s="243" t="str">
        <f>IF(ngay31!M20&lt;=15,ngay31!M20,"")</f>
        <v/>
      </c>
      <c r="AJ19" s="216" t="str">
        <f t="shared" si="4"/>
        <v/>
      </c>
      <c r="AK19" s="217" t="str">
        <f t="shared" si="5"/>
        <v/>
      </c>
      <c r="AL19" s="216" t="str">
        <f>IF(COUNT(E19:AI19)=0,"",INDEX(E2:AI19,1,MATCH(MIN(E19:AI19),E19:AI19,0)))</f>
        <v/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 t="str">
        <f>IF(ngay1!M21&lt;=15,ngay1!M21,"")</f>
        <v/>
      </c>
      <c r="F20" s="243" t="str">
        <f>IF(ngay2!M21&lt;=15,ngay2!M21,"")</f>
        <v/>
      </c>
      <c r="G20" s="243" t="str">
        <f>IF(ngay3!M21&lt;=15,ngay3!M21,"")</f>
        <v/>
      </c>
      <c r="H20" s="243" t="str">
        <f>IF(ngay4!M21&lt;=15,ngay4!M21,"")</f>
        <v/>
      </c>
      <c r="I20" s="243" t="str">
        <f>IF(ngay5!M21&lt;=15,ngay5!M21,"")</f>
        <v/>
      </c>
      <c r="J20" s="243" t="str">
        <f>IF(ngay6!M21&lt;=15,ngay6!M21,"")</f>
        <v/>
      </c>
      <c r="K20" s="243" t="str">
        <f>IF(ngay7!M21&lt;=15,ngay7!M21,"")</f>
        <v/>
      </c>
      <c r="L20" s="243" t="str">
        <f>IF(ngay8!M21&lt;=15,ngay8!M21,"")</f>
        <v/>
      </c>
      <c r="M20" s="243" t="str">
        <f>IF(ngay9!M21&lt;=15,ngay9!M21,"")</f>
        <v/>
      </c>
      <c r="N20" s="243" t="str">
        <f>IF(ngay10!M21&lt;=15,ngay10!M21,"")</f>
        <v/>
      </c>
      <c r="O20" s="243" t="str">
        <f>IF(ngay11!M21&lt;=15,ngay11!M21,"")</f>
        <v/>
      </c>
      <c r="P20" s="243" t="str">
        <f>IF(ngay12!M21&lt;=15,ngay12!M21,"")</f>
        <v/>
      </c>
      <c r="Q20" s="243" t="str">
        <f>IF(ngay13!M21&lt;=15,ngay13!M21,"")</f>
        <v/>
      </c>
      <c r="R20" s="243" t="str">
        <f>IF(ngay14!M21&lt;=15,ngay14!M21,"")</f>
        <v/>
      </c>
      <c r="S20" s="243" t="str">
        <f>IF(ngay15!M21&lt;=15,ngay15!M21,"")</f>
        <v/>
      </c>
      <c r="T20" s="243" t="str">
        <f>IF(ngay16!M21&lt;=15,ngay16!M21,"")</f>
        <v/>
      </c>
      <c r="U20" s="243" t="str">
        <f>IF(ngay17!M21&lt;=15,ngay17!M21,"")</f>
        <v/>
      </c>
      <c r="V20" s="243" t="str">
        <f>IF(ngay18!M21&lt;=15,ngay18!M21,"")</f>
        <v/>
      </c>
      <c r="W20" s="243" t="str">
        <f>IF(ngay19!M21&lt;=15,ngay19!M21,"")</f>
        <v/>
      </c>
      <c r="X20" s="243" t="str">
        <f>IF(ngay20!M21&lt;=15,ngay20!M21,"")</f>
        <v/>
      </c>
      <c r="Y20" s="243" t="str">
        <f>IF(ngay21!M21&lt;=15,ngay21!M21,"")</f>
        <v/>
      </c>
      <c r="Z20" s="243" t="str">
        <f>IF(ngay22!M21&lt;=15,ngay22!M21,"")</f>
        <v/>
      </c>
      <c r="AA20" s="243" t="str">
        <f>IF(ngay23!M21&lt;=15,ngay23!M21,"")</f>
        <v/>
      </c>
      <c r="AB20" s="243" t="str">
        <f>IF(ngay24!M21&lt;=15,ngay24!M21,"")</f>
        <v/>
      </c>
      <c r="AC20" s="243" t="str">
        <f>IF(ngay25!M21&lt;=15,ngay25!M21,"")</f>
        <v/>
      </c>
      <c r="AD20" s="243" t="str">
        <f>IF(ngay26!M21&lt;=15,ngay26!M21,"")</f>
        <v/>
      </c>
      <c r="AE20" s="243" t="str">
        <f>IF(ngay27!M21&lt;=15,ngay27!M21,"")</f>
        <v/>
      </c>
      <c r="AF20" s="243" t="str">
        <f>IF(ngay28!M21&lt;=15,ngay28!M21,"")</f>
        <v/>
      </c>
      <c r="AG20" s="243" t="str">
        <f>IF(ngay29!M21&lt;=15,ngay29!M21,"")</f>
        <v/>
      </c>
      <c r="AH20" s="243" t="str">
        <f>IF(ngay30!M21&lt;=15,ngay30!M21,"")</f>
        <v/>
      </c>
      <c r="AI20" s="243" t="str">
        <f>IF(ngay31!M21&lt;=15,ngay31!M21,"")</f>
        <v/>
      </c>
      <c r="AJ20" s="128" t="str">
        <f t="shared" si="4"/>
        <v/>
      </c>
      <c r="AK20" s="127" t="str">
        <f t="shared" si="5"/>
        <v/>
      </c>
      <c r="AL20" s="128" t="str">
        <f>IF(COUNT(E20:AI20)=0,"",INDEX(E2:AI20,1,MATCH(MIN(E20:AI20),E20:AI20,0)))</f>
        <v/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 t="str">
        <f>IF(ngay1!M22&lt;=15,ngay1!M22,"")</f>
        <v/>
      </c>
      <c r="F21" s="243" t="str">
        <f>IF(ngay2!M22&lt;=15,ngay2!M22,"")</f>
        <v/>
      </c>
      <c r="G21" s="243" t="str">
        <f>IF(ngay3!M22&lt;=15,ngay3!M22,"")</f>
        <v/>
      </c>
      <c r="H21" s="243" t="str">
        <f>IF(ngay4!M22&lt;=15,ngay4!M22,"")</f>
        <v/>
      </c>
      <c r="I21" s="243" t="str">
        <f>IF(ngay5!M22&lt;=15,ngay5!M22,"")</f>
        <v/>
      </c>
      <c r="J21" s="243" t="str">
        <f>IF(ngay6!M22&lt;=15,ngay6!M22,"")</f>
        <v/>
      </c>
      <c r="K21" s="243" t="str">
        <f>IF(ngay7!M22&lt;=15,ngay7!M22,"")</f>
        <v/>
      </c>
      <c r="L21" s="243" t="str">
        <f>IF(ngay8!M22&lt;=15,ngay8!M22,"")</f>
        <v/>
      </c>
      <c r="M21" s="243" t="str">
        <f>IF(ngay9!M22&lt;=15,ngay9!M22,"")</f>
        <v/>
      </c>
      <c r="N21" s="243" t="str">
        <f>IF(ngay10!M22&lt;=15,ngay10!M22,"")</f>
        <v/>
      </c>
      <c r="O21" s="243" t="str">
        <f>IF(ngay11!M22&lt;=15,ngay11!M22,"")</f>
        <v/>
      </c>
      <c r="P21" s="243" t="str">
        <f>IF(ngay12!M22&lt;=15,ngay12!M22,"")</f>
        <v/>
      </c>
      <c r="Q21" s="243" t="str">
        <f>IF(ngay13!M22&lt;=15,ngay13!M22,"")</f>
        <v/>
      </c>
      <c r="R21" s="243" t="str">
        <f>IF(ngay14!M22&lt;=15,ngay14!M22,"")</f>
        <v/>
      </c>
      <c r="S21" s="243" t="str">
        <f>IF(ngay15!M22&lt;=15,ngay15!M22,"")</f>
        <v/>
      </c>
      <c r="T21" s="243" t="str">
        <f>IF(ngay16!M22&lt;=15,ngay16!M22,"")</f>
        <v/>
      </c>
      <c r="U21" s="243" t="str">
        <f>IF(ngay17!M22&lt;=15,ngay17!M22,"")</f>
        <v/>
      </c>
      <c r="V21" s="243" t="str">
        <f>IF(ngay18!M22&lt;=15,ngay18!M22,"")</f>
        <v/>
      </c>
      <c r="W21" s="243" t="str">
        <f>IF(ngay19!M22&lt;=15,ngay19!M22,"")</f>
        <v/>
      </c>
      <c r="X21" s="243" t="str">
        <f>IF(ngay20!M22&lt;=15,ngay20!M22,"")</f>
        <v/>
      </c>
      <c r="Y21" s="243" t="str">
        <f>IF(ngay21!M22&lt;=15,ngay21!M22,"")</f>
        <v/>
      </c>
      <c r="Z21" s="243" t="str">
        <f>IF(ngay22!M22&lt;=15,ngay22!M22,"")</f>
        <v/>
      </c>
      <c r="AA21" s="243" t="str">
        <f>IF(ngay23!M22&lt;=15,ngay23!M22,"")</f>
        <v/>
      </c>
      <c r="AB21" s="243" t="str">
        <f>IF(ngay24!M22&lt;=15,ngay24!M22,"")</f>
        <v/>
      </c>
      <c r="AC21" s="243" t="str">
        <f>IF(ngay25!M22&lt;=15,ngay25!M22,"")</f>
        <v/>
      </c>
      <c r="AD21" s="243" t="str">
        <f>IF(ngay26!M22&lt;=15,ngay26!M22,"")</f>
        <v/>
      </c>
      <c r="AE21" s="243" t="str">
        <f>IF(ngay27!M22&lt;=15,ngay27!M22,"")</f>
        <v/>
      </c>
      <c r="AF21" s="243" t="str">
        <f>IF(ngay28!M22&lt;=15,ngay28!M22,"")</f>
        <v/>
      </c>
      <c r="AG21" s="243" t="str">
        <f>IF(ngay29!M22&lt;=15,ngay29!M22,"")</f>
        <v/>
      </c>
      <c r="AH21" s="243" t="str">
        <f>IF(ngay30!M22&lt;=15,ngay30!M22,"")</f>
        <v/>
      </c>
      <c r="AI21" s="243" t="str">
        <f>IF(ngay31!M22&lt;=15,ngay31!M22,"")</f>
        <v/>
      </c>
      <c r="AJ21" s="128" t="str">
        <f t="shared" si="4"/>
        <v/>
      </c>
      <c r="AK21" s="127" t="str">
        <f t="shared" si="5"/>
        <v/>
      </c>
      <c r="AL21" s="128" t="str">
        <f>IF(COUNT(E21:AI21)=0,"",INDEX(E2:AI21,1,MATCH(MIN(E21:AI21),E21:AI21,0)))</f>
        <v/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 t="str">
        <f>IF(ngay1!M23&lt;=15,ngay1!M23,"")</f>
        <v/>
      </c>
      <c r="F22" s="243" t="str">
        <f>IF(ngay2!M23&lt;=15,ngay2!M23,"")</f>
        <v/>
      </c>
      <c r="G22" s="243" t="str">
        <f>IF(ngay3!M23&lt;=15,ngay3!M23,"")</f>
        <v/>
      </c>
      <c r="H22" s="243" t="str">
        <f>IF(ngay4!M23&lt;=15,ngay4!M23,"")</f>
        <v/>
      </c>
      <c r="I22" s="243" t="str">
        <f>IF(ngay5!M23&lt;=15,ngay5!M23,"")</f>
        <v/>
      </c>
      <c r="J22" s="243" t="str">
        <f>IF(ngay6!M23&lt;=15,ngay6!M23,"")</f>
        <v/>
      </c>
      <c r="K22" s="243" t="str">
        <f>IF(ngay7!M23&lt;=15,ngay7!M23,"")</f>
        <v/>
      </c>
      <c r="L22" s="243" t="str">
        <f>IF(ngay8!M23&lt;=15,ngay8!M23,"")</f>
        <v/>
      </c>
      <c r="M22" s="243" t="str">
        <f>IF(ngay9!M23&lt;=15,ngay9!M23,"")</f>
        <v/>
      </c>
      <c r="N22" s="243" t="str">
        <f>IF(ngay10!M23&lt;=15,ngay10!M23,"")</f>
        <v/>
      </c>
      <c r="O22" s="243" t="str">
        <f>IF(ngay11!M23&lt;=15,ngay11!M23,"")</f>
        <v/>
      </c>
      <c r="P22" s="243" t="str">
        <f>IF(ngay12!M23&lt;=15,ngay12!M23,"")</f>
        <v/>
      </c>
      <c r="Q22" s="243" t="str">
        <f>IF(ngay13!M23&lt;=15,ngay13!M23,"")</f>
        <v/>
      </c>
      <c r="R22" s="243" t="str">
        <f>IF(ngay14!M23&lt;=15,ngay14!M23,"")</f>
        <v/>
      </c>
      <c r="S22" s="243" t="str">
        <f>IF(ngay15!M23&lt;=15,ngay15!M23,"")</f>
        <v/>
      </c>
      <c r="T22" s="243" t="str">
        <f>IF(ngay16!M23&lt;=15,ngay16!M23,"")</f>
        <v/>
      </c>
      <c r="U22" s="243" t="str">
        <f>IF(ngay17!M23&lt;=15,ngay17!M23,"")</f>
        <v/>
      </c>
      <c r="V22" s="243" t="str">
        <f>IF(ngay18!M23&lt;=15,ngay18!M23,"")</f>
        <v/>
      </c>
      <c r="W22" s="243" t="str">
        <f>IF(ngay19!M23&lt;=15,ngay19!M23,"")</f>
        <v/>
      </c>
      <c r="X22" s="243" t="str">
        <f>IF(ngay20!M23&lt;=15,ngay20!M23,"")</f>
        <v/>
      </c>
      <c r="Y22" s="243" t="str">
        <f>IF(ngay21!M23&lt;=15,ngay21!M23,"")</f>
        <v/>
      </c>
      <c r="Z22" s="243" t="str">
        <f>IF(ngay22!M23&lt;=15,ngay22!M23,"")</f>
        <v/>
      </c>
      <c r="AA22" s="243" t="str">
        <f>IF(ngay23!M23&lt;=15,ngay23!M23,"")</f>
        <v/>
      </c>
      <c r="AB22" s="243" t="str">
        <f>IF(ngay24!M23&lt;=15,ngay24!M23,"")</f>
        <v/>
      </c>
      <c r="AC22" s="243" t="str">
        <f>IF(ngay25!M23&lt;=15,ngay25!M23,"")</f>
        <v/>
      </c>
      <c r="AD22" s="243" t="str">
        <f>IF(ngay26!M23&lt;=15,ngay26!M23,"")</f>
        <v/>
      </c>
      <c r="AE22" s="243" t="str">
        <f>IF(ngay27!M23&lt;=15,ngay27!M23,"")</f>
        <v/>
      </c>
      <c r="AF22" s="243" t="str">
        <f>IF(ngay28!M23&lt;=15,ngay28!M23,"")</f>
        <v/>
      </c>
      <c r="AG22" s="243" t="str">
        <f>IF(ngay29!M23&lt;=15,ngay29!M23,"")</f>
        <v/>
      </c>
      <c r="AH22" s="243" t="str">
        <f>IF(ngay30!M23&lt;=15,ngay30!M23,"")</f>
        <v/>
      </c>
      <c r="AI22" s="243" t="str">
        <f>IF(ngay31!M23&lt;=15,ngay31!M23,"")</f>
        <v/>
      </c>
      <c r="AJ22" s="128" t="str">
        <f t="shared" si="4"/>
        <v/>
      </c>
      <c r="AK22" s="127" t="str">
        <f t="shared" si="5"/>
        <v/>
      </c>
      <c r="AL22" s="128" t="str">
        <f>IF(COUNT(E22:AI22)=0,"",INDEX(E2:AI22,1,MATCH(MIN(E22:AI22),E22:AI22,0)))</f>
        <v/>
      </c>
      <c r="AM22" s="127"/>
      <c r="AN22" s="129"/>
    </row>
    <row r="23" spans="1:40">
      <c r="A23" s="39">
        <v>21</v>
      </c>
      <c r="B23" s="509"/>
      <c r="C23" s="226" t="s">
        <v>191</v>
      </c>
      <c r="D23" s="42" t="s">
        <v>203</v>
      </c>
      <c r="E23" s="242" t="str">
        <f>IF(ngay1!M24&lt;=15,ngay1!M24,"")</f>
        <v/>
      </c>
      <c r="F23" s="243" t="str">
        <f>IF(ngay2!M24&lt;=15,ngay2!M24,"")</f>
        <v/>
      </c>
      <c r="G23" s="243" t="str">
        <f>IF(ngay3!M24&lt;=15,ngay3!M24,"")</f>
        <v/>
      </c>
      <c r="H23" s="243" t="str">
        <f>IF(ngay4!M24&lt;=15,ngay4!M24,"")</f>
        <v/>
      </c>
      <c r="I23" s="243" t="str">
        <f>IF(ngay5!M24&lt;=15,ngay5!M24,"")</f>
        <v/>
      </c>
      <c r="J23" s="243" t="str">
        <f>IF(ngay6!M24&lt;=15,ngay6!M24,"")</f>
        <v/>
      </c>
      <c r="K23" s="243" t="str">
        <f>IF(ngay7!M24&lt;=15,ngay7!M24,"")</f>
        <v/>
      </c>
      <c r="L23" s="243" t="str">
        <f>IF(ngay8!M24&lt;=15,ngay8!M24,"")</f>
        <v/>
      </c>
      <c r="M23" s="243" t="str">
        <f>IF(ngay9!M24&lt;=15,ngay9!M24,"")</f>
        <v/>
      </c>
      <c r="N23" s="243" t="str">
        <f>IF(ngay10!M24&lt;=15,ngay10!M24,"")</f>
        <v/>
      </c>
      <c r="O23" s="243" t="str">
        <f>IF(ngay11!M24&lt;=15,ngay11!M24,"")</f>
        <v/>
      </c>
      <c r="P23" s="243" t="str">
        <f>IF(ngay12!M24&lt;=15,ngay12!M24,"")</f>
        <v/>
      </c>
      <c r="Q23" s="243" t="str">
        <f>IF(ngay13!M24&lt;=15,ngay13!M24,"")</f>
        <v/>
      </c>
      <c r="R23" s="243" t="str">
        <f>IF(ngay14!M24&lt;=15,ngay14!M24,"")</f>
        <v/>
      </c>
      <c r="S23" s="243" t="str">
        <f>IF(ngay15!M24&lt;=15,ngay15!M24,"")</f>
        <v/>
      </c>
      <c r="T23" s="243" t="str">
        <f>IF(ngay16!M24&lt;=15,ngay16!M24,"")</f>
        <v/>
      </c>
      <c r="U23" s="243" t="str">
        <f>IF(ngay17!M24&lt;=15,ngay17!M24,"")</f>
        <v/>
      </c>
      <c r="V23" s="243" t="str">
        <f>IF(ngay18!M24&lt;=15,ngay18!M24,"")</f>
        <v/>
      </c>
      <c r="W23" s="243" t="str">
        <f>IF(ngay19!M24&lt;=15,ngay19!M24,"")</f>
        <v/>
      </c>
      <c r="X23" s="243" t="str">
        <f>IF(ngay20!M24&lt;=15,ngay20!M24,"")</f>
        <v/>
      </c>
      <c r="Y23" s="243" t="str">
        <f>IF(ngay21!M24&lt;=15,ngay21!M24,"")</f>
        <v/>
      </c>
      <c r="Z23" s="243" t="str">
        <f>IF(ngay22!M24&lt;=15,ngay22!M24,"")</f>
        <v/>
      </c>
      <c r="AA23" s="243" t="str">
        <f>IF(ngay23!M24&lt;=15,ngay23!M24,"")</f>
        <v/>
      </c>
      <c r="AB23" s="243" t="str">
        <f>IF(ngay24!M24&lt;=15,ngay24!M24,"")</f>
        <v/>
      </c>
      <c r="AC23" s="243" t="str">
        <f>IF(ngay25!M24&lt;=15,ngay25!M24,"")</f>
        <v/>
      </c>
      <c r="AD23" s="243" t="str">
        <f>IF(ngay26!M24&lt;=15,ngay26!M24,"")</f>
        <v/>
      </c>
      <c r="AE23" s="243" t="str">
        <f>IF(ngay27!M24&lt;=15,ngay27!M24,"")</f>
        <v/>
      </c>
      <c r="AF23" s="243" t="str">
        <f>IF(ngay28!M24&lt;=15,ngay28!M24,"")</f>
        <v/>
      </c>
      <c r="AG23" s="243" t="str">
        <f>IF(ngay29!M24&lt;=15,ngay29!M24,"")</f>
        <v/>
      </c>
      <c r="AH23" s="243" t="str">
        <f>IF(ngay30!M24&lt;=15,ngay30!M24,"")</f>
        <v/>
      </c>
      <c r="AI23" s="243" t="str">
        <f>IF(ngay31!M24&lt;=15,ngay31!M24,"")</f>
        <v/>
      </c>
      <c r="AJ23" s="128" t="str">
        <f t="shared" si="4"/>
        <v/>
      </c>
      <c r="AK23" s="127" t="str">
        <f t="shared" si="5"/>
        <v/>
      </c>
      <c r="AL23" s="128" t="str">
        <f>IF(COUNT(E23:AI23)=0,"",INDEX(E2:AI23,1,MATCH(MIN(E23:AI23),E23:AI23,0)))</f>
        <v/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40" t="str">
        <f>IF(ngay1!M25&lt;=15,ngay1!M25,"")</f>
        <v/>
      </c>
      <c r="F24" s="241" t="str">
        <f>IF(ngay2!M25&lt;=15,ngay2!M25,"")</f>
        <v/>
      </c>
      <c r="G24" s="241" t="str">
        <f>IF(ngay3!M25&lt;=15,ngay3!M25,"")</f>
        <v/>
      </c>
      <c r="H24" s="241" t="str">
        <f>IF(ngay4!M25&lt;=15,ngay4!M25,"")</f>
        <v/>
      </c>
      <c r="I24" s="241" t="str">
        <f>IF(ngay5!M25&lt;=15,ngay5!M25,"")</f>
        <v/>
      </c>
      <c r="J24" s="241" t="str">
        <f>IF(ngay6!M25&lt;=15,ngay6!M25,"")</f>
        <v/>
      </c>
      <c r="K24" s="241" t="str">
        <f>IF(ngay7!M25&lt;=15,ngay7!M25,"")</f>
        <v/>
      </c>
      <c r="L24" s="241" t="str">
        <f>IF(ngay8!M25&lt;=15,ngay8!M25,"")</f>
        <v/>
      </c>
      <c r="M24" s="241" t="str">
        <f>IF(ngay9!M25&lt;=15,ngay9!M25,"")</f>
        <v/>
      </c>
      <c r="N24" s="241" t="str">
        <f>IF(ngay10!M25&lt;=15,ngay10!M25,"")</f>
        <v/>
      </c>
      <c r="O24" s="241" t="str">
        <f>IF(ngay11!M25&lt;=15,ngay11!M25,"")</f>
        <v/>
      </c>
      <c r="P24" s="241" t="str">
        <f>IF(ngay12!M25&lt;=15,ngay12!M25,"")</f>
        <v/>
      </c>
      <c r="Q24" s="241" t="str">
        <f>IF(ngay13!M25&lt;=15,ngay13!M25,"")</f>
        <v/>
      </c>
      <c r="R24" s="241" t="str">
        <f>IF(ngay14!M25&lt;=15,ngay14!M25,"")</f>
        <v/>
      </c>
      <c r="S24" s="241" t="str">
        <f>IF(ngay15!M25&lt;=15,ngay15!M25,"")</f>
        <v/>
      </c>
      <c r="T24" s="241" t="str">
        <f>IF(ngay16!M25&lt;=15,ngay16!M25,"")</f>
        <v/>
      </c>
      <c r="U24" s="241" t="str">
        <f>IF(ngay17!M25&lt;=15,ngay17!M25,"")</f>
        <v/>
      </c>
      <c r="V24" s="241" t="str">
        <f>IF(ngay18!M25&lt;=15,ngay18!M25,"")</f>
        <v/>
      </c>
      <c r="W24" s="241" t="str">
        <f>IF(ngay19!M25&lt;=15,ngay19!M25,"")</f>
        <v/>
      </c>
      <c r="X24" s="241" t="str">
        <f>IF(ngay20!M25&lt;=15,ngay20!M25,"")</f>
        <v/>
      </c>
      <c r="Y24" s="241" t="str">
        <f>IF(ngay21!M25&lt;=15,ngay21!M25,"")</f>
        <v/>
      </c>
      <c r="Z24" s="241" t="str">
        <f>IF(ngay22!M25&lt;=15,ngay22!M25,"")</f>
        <v/>
      </c>
      <c r="AA24" s="241" t="str">
        <f>IF(ngay23!M25&lt;=15,ngay23!M25,"")</f>
        <v/>
      </c>
      <c r="AB24" s="241" t="str">
        <f>IF(ngay24!M25&lt;=15,ngay24!M25,"")</f>
        <v/>
      </c>
      <c r="AC24" s="241" t="str">
        <f>IF(ngay25!M25&lt;=15,ngay25!M25,"")</f>
        <v/>
      </c>
      <c r="AD24" s="241" t="str">
        <f>IF(ngay26!M25&lt;=15,ngay26!M25,"")</f>
        <v/>
      </c>
      <c r="AE24" s="241" t="str">
        <f>IF(ngay27!M25&lt;=15,ngay27!M25,"")</f>
        <v/>
      </c>
      <c r="AF24" s="241" t="str">
        <f>IF(ngay28!M25&lt;=15,ngay28!M25,"")</f>
        <v/>
      </c>
      <c r="AG24" s="241" t="str">
        <f>IF(ngay29!M25&lt;=15,ngay29!M25,"")</f>
        <v/>
      </c>
      <c r="AH24" s="241" t="str">
        <f>IF(ngay30!M25&lt;=15,ngay30!M25,"")</f>
        <v/>
      </c>
      <c r="AI24" s="241" t="str">
        <f>IF(ngay31!M25&lt;=15,ngay31!M25,"")</f>
        <v/>
      </c>
      <c r="AJ24" s="233" t="str">
        <f t="shared" si="4"/>
        <v/>
      </c>
      <c r="AK24" s="234" t="str">
        <f t="shared" si="5"/>
        <v/>
      </c>
      <c r="AL24" s="233" t="str">
        <f>IF(COUNT(E24:AI24)=0,"",INDEX(E2:AI24,1,MATCH(MIN(E24:AI24),E24:AI24,0)))</f>
        <v/>
      </c>
      <c r="AM24" s="234"/>
      <c r="AN24" s="235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sheetProtection password="CF7A" sheet="1" objects="1" scenarios="1"/>
  <mergeCells count="4">
    <mergeCell ref="A1:AI1"/>
    <mergeCell ref="B11:B19"/>
    <mergeCell ref="B20:B24"/>
    <mergeCell ref="B3:B10"/>
  </mergeCells>
  <phoneticPr fontId="0" type="noConversion"/>
  <pageMargins left="0.75" right="0.75" top="1" bottom="1" header="0.5" footer="0.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N79"/>
  <sheetViews>
    <sheetView workbookViewId="0">
      <pane xSplit="4" ySplit="2" topLeftCell="J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A3" sqref="A3:A24"/>
    </sheetView>
  </sheetViews>
  <sheetFormatPr defaultRowHeight="12.75"/>
  <cols>
    <col min="1" max="1" width="4.5" style="142" bestFit="1" customWidth="1"/>
    <col min="2" max="2" width="10.6640625" style="25" bestFit="1" customWidth="1"/>
    <col min="3" max="3" width="13.83203125" style="107" customWidth="1"/>
    <col min="4" max="4" width="6.1640625" style="107" bestFit="1" customWidth="1"/>
    <col min="5" max="38" width="5.83203125" customWidth="1"/>
    <col min="39" max="46" width="5.83203125" style="23" customWidth="1"/>
    <col min="47" max="16384" width="9.33203125" style="23"/>
  </cols>
  <sheetData>
    <row r="1" spans="1:40" s="27" customFormat="1" ht="33.75" customHeight="1" thickBot="1">
      <c r="A1" s="506" t="s">
        <v>262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34"/>
      <c r="AK1" s="16"/>
      <c r="AL1" s="16"/>
    </row>
    <row r="2" spans="1:40" s="47" customFormat="1" ht="13.5" thickTop="1">
      <c r="A2" s="116" t="s">
        <v>92</v>
      </c>
      <c r="B2" s="92" t="s">
        <v>137</v>
      </c>
      <c r="C2" s="90" t="s">
        <v>138</v>
      </c>
      <c r="D2" s="91" t="s">
        <v>144</v>
      </c>
      <c r="E2" s="119">
        <v>1</v>
      </c>
      <c r="F2" s="120">
        <v>2</v>
      </c>
      <c r="G2" s="120">
        <v>3</v>
      </c>
      <c r="H2" s="120">
        <v>4</v>
      </c>
      <c r="I2" s="120">
        <v>5</v>
      </c>
      <c r="J2" s="120">
        <v>6</v>
      </c>
      <c r="K2" s="120">
        <v>7</v>
      </c>
      <c r="L2" s="120">
        <v>8</v>
      </c>
      <c r="M2" s="120">
        <v>9</v>
      </c>
      <c r="N2" s="120">
        <v>10</v>
      </c>
      <c r="O2" s="120">
        <v>11</v>
      </c>
      <c r="P2" s="120">
        <v>12</v>
      </c>
      <c r="Q2" s="120">
        <v>13</v>
      </c>
      <c r="R2" s="120">
        <v>14</v>
      </c>
      <c r="S2" s="120">
        <v>15</v>
      </c>
      <c r="T2" s="120">
        <v>16</v>
      </c>
      <c r="U2" s="120">
        <v>17</v>
      </c>
      <c r="V2" s="120">
        <v>18</v>
      </c>
      <c r="W2" s="120">
        <v>19</v>
      </c>
      <c r="X2" s="120">
        <v>20</v>
      </c>
      <c r="Y2" s="120">
        <v>21</v>
      </c>
      <c r="Z2" s="120">
        <v>22</v>
      </c>
      <c r="AA2" s="120">
        <v>23</v>
      </c>
      <c r="AB2" s="120">
        <v>24</v>
      </c>
      <c r="AC2" s="120">
        <v>25</v>
      </c>
      <c r="AD2" s="120">
        <v>26</v>
      </c>
      <c r="AE2" s="120">
        <v>27</v>
      </c>
      <c r="AF2" s="120">
        <v>28</v>
      </c>
      <c r="AG2" s="120">
        <v>29</v>
      </c>
      <c r="AH2" s="120">
        <v>30</v>
      </c>
      <c r="AI2" s="120">
        <v>31</v>
      </c>
      <c r="AJ2" s="121" t="s">
        <v>175</v>
      </c>
      <c r="AK2" s="122" t="s">
        <v>2</v>
      </c>
      <c r="AL2" s="122" t="s">
        <v>106</v>
      </c>
      <c r="AM2" s="122"/>
      <c r="AN2" s="123"/>
    </row>
    <row r="3" spans="1:40">
      <c r="A3" s="39">
        <v>1</v>
      </c>
      <c r="B3" s="508" t="s">
        <v>125</v>
      </c>
      <c r="C3" s="30" t="s">
        <v>126</v>
      </c>
      <c r="D3" s="42" t="s">
        <v>116</v>
      </c>
      <c r="E3" s="244">
        <f>IF(ngay1!O4&gt;=35,ngay1!O4,"")</f>
        <v>38.5</v>
      </c>
      <c r="F3" s="245">
        <f>IF(ngay2!O4&gt;=35,ngay2!O4,"")</f>
        <v>38.299999999999997</v>
      </c>
      <c r="G3" s="245">
        <f>IF(ngay3!O4&gt;=35,ngay3!O4,"")</f>
        <v>36.700000000000003</v>
      </c>
      <c r="H3" s="245">
        <f>IF(ngay4!O4&gt;=35,ngay4!O4,"")</f>
        <v>37</v>
      </c>
      <c r="I3" s="245">
        <f>IF(ngay5!O4&gt;=35,ngay5!O4,"")</f>
        <v>37</v>
      </c>
      <c r="J3" s="245">
        <f>IF(ngay6!O4&gt;=35,ngay6!O4,"")</f>
        <v>38</v>
      </c>
      <c r="K3" s="245">
        <f>IF(ngay7!O4&gt;=35,ngay7!O4,"")</f>
        <v>38</v>
      </c>
      <c r="L3" s="245">
        <f>IF(ngay8!O4&gt;=35,ngay8!O4,"")</f>
        <v>36.700000000000003</v>
      </c>
      <c r="M3" s="245">
        <f>IF(ngay9!O4&gt;=35,ngay9!O4,"")</f>
        <v>36</v>
      </c>
      <c r="N3" s="245">
        <f>IF(ngay10!O4&gt;=35,ngay10!O4,"")</f>
        <v>37.5</v>
      </c>
      <c r="O3" s="245">
        <f>IF(ngay11!O4&gt;=35,ngay11!O4,"")</f>
        <v>37.700000000000003</v>
      </c>
      <c r="P3" s="245">
        <f>IF(ngay12!O4&gt;=35,ngay12!O4,"")</f>
        <v>38.200000000000003</v>
      </c>
      <c r="Q3" s="245">
        <f>IF(ngay13!O4&gt;=35,ngay13!O4,"")</f>
        <v>37.799999999999997</v>
      </c>
      <c r="R3" s="245">
        <f>IF(ngay14!O4&gt;=35,ngay14!O4,"")</f>
        <v>38</v>
      </c>
      <c r="S3" s="245">
        <f>IF(ngay15!O4&gt;=35,ngay15!O4,"")</f>
        <v>36</v>
      </c>
      <c r="T3" s="245">
        <f>IF(ngay16!O4&gt;=35,ngay16!O4,"")</f>
        <v>35.700000000000003</v>
      </c>
      <c r="U3" s="245">
        <f>IF(ngay17!O4&gt;=35,ngay17!O4,"")</f>
        <v>36</v>
      </c>
      <c r="V3" s="245">
        <f>IF(ngay18!O4&gt;=35,ngay18!O4,"")</f>
        <v>35</v>
      </c>
      <c r="W3" s="245" t="str">
        <f>IF(ngay19!O4&gt;=35,ngay19!O4,"")</f>
        <v/>
      </c>
      <c r="X3" s="245" t="str">
        <f>IF(ngay20!O4&gt;=35,ngay20!O4,"")</f>
        <v/>
      </c>
      <c r="Y3" s="245" t="str">
        <f>IF(ngay21!O4&gt;=35,ngay21!O4,"")</f>
        <v/>
      </c>
      <c r="Z3" s="245">
        <f>IF(ngay22!O4&gt;=35,ngay22!O4,"")</f>
        <v>35.6</v>
      </c>
      <c r="AA3" s="245">
        <f>IF(ngay23!O4&gt;=35,ngay23!O4,"")</f>
        <v>36.299999999999997</v>
      </c>
      <c r="AB3" s="245">
        <f>IF(ngay24!O4&gt;=35,ngay24!O4,"")</f>
        <v>36.5</v>
      </c>
      <c r="AC3" s="245">
        <f>IF(ngay25!O4&gt;=35,ngay25!O4,"")</f>
        <v>37</v>
      </c>
      <c r="AD3" s="245">
        <f>IF(ngay26!O4&gt;=35,ngay26!O4,"")</f>
        <v>38.799999999999997</v>
      </c>
      <c r="AE3" s="245">
        <f>IF(ngay27!O4&gt;=35,ngay27!O4,"")</f>
        <v>39.5</v>
      </c>
      <c r="AF3" s="245" t="str">
        <f>IF(ngay28!O4&gt;=35,ngay28!O4,"")</f>
        <v/>
      </c>
      <c r="AG3" s="245" t="str">
        <f>IF(ngay29!O4&gt;=35,ngay29!O4,"")</f>
        <v/>
      </c>
      <c r="AH3" s="245">
        <f>IF(ngay30!O4&gt;=35,ngay30!O4,"")</f>
        <v>35.4</v>
      </c>
      <c r="AI3" s="245">
        <f>IF(ngay31!O4&gt;=35,ngay31!O4,"")</f>
        <v>35</v>
      </c>
      <c r="AJ3" s="128">
        <f t="shared" ref="AJ3:AJ12" si="0">IF(COUNT(E3:AI3)&gt;0,COUNT(E3:AI3),"")</f>
        <v>26</v>
      </c>
      <c r="AK3" s="127">
        <f t="shared" ref="AK3:AK12" si="1">IF(COUNT(E3:AI3)=0,"",MAX(E3:AI3))</f>
        <v>39.5</v>
      </c>
      <c r="AL3" s="128">
        <f>IF(COUNT(E3:AI3)=0,"",INDEX(E2:AI3,1,MATCH(MAX(E3:AI3),E3:AI3,0)))</f>
        <v>27</v>
      </c>
      <c r="AM3" s="127"/>
      <c r="AN3" s="129"/>
    </row>
    <row r="4" spans="1:40">
      <c r="A4" s="28">
        <v>2</v>
      </c>
      <c r="B4" s="487"/>
      <c r="C4" s="30" t="s">
        <v>149</v>
      </c>
      <c r="D4" s="42" t="s">
        <v>98</v>
      </c>
      <c r="E4" s="242">
        <f>IF(ngay1!O5&gt;=35,ngay1!O5,"")</f>
        <v>36.799999999999997</v>
      </c>
      <c r="F4" s="243">
        <f>IF(ngay2!O5&gt;=35,ngay2!O5,"")</f>
        <v>36</v>
      </c>
      <c r="G4" s="243">
        <f>IF(ngay3!O5&gt;=35,ngay3!O5,"")</f>
        <v>35.799999999999997</v>
      </c>
      <c r="H4" s="243">
        <f>IF(ngay4!O5&gt;=35,ngay4!O5,"")</f>
        <v>35.5</v>
      </c>
      <c r="I4" s="243" t="str">
        <f>IF(ngay5!O5&gt;=35,ngay5!O5,"")</f>
        <v/>
      </c>
      <c r="J4" s="243">
        <f>IF(ngay6!O5&gt;=35,ngay6!O5,"")</f>
        <v>36</v>
      </c>
      <c r="K4" s="243">
        <f>IF(ngay7!O5&gt;=35,ngay7!O5,"")</f>
        <v>36</v>
      </c>
      <c r="L4" s="243">
        <f>IF(ngay8!O5&gt;=35,ngay8!O5,"")</f>
        <v>35.1</v>
      </c>
      <c r="M4" s="243" t="str">
        <f>IF(ngay9!O5&gt;=35,ngay9!O5,"")</f>
        <v/>
      </c>
      <c r="N4" s="243" t="str">
        <f>IF(ngay10!O5&gt;=35,ngay10!O5,"")</f>
        <v/>
      </c>
      <c r="O4" s="243">
        <f>IF(ngay11!O5&gt;=35,ngay11!O5,"")</f>
        <v>35.5</v>
      </c>
      <c r="P4" s="243">
        <f>IF(ngay12!O5&gt;=35,ngay12!O5,"")</f>
        <v>35.6</v>
      </c>
      <c r="Q4" s="243">
        <f>IF(ngay13!O5&gt;=35,ngay13!O5,"")</f>
        <v>36</v>
      </c>
      <c r="R4" s="243">
        <f>IF(ngay14!O5&gt;=35,ngay14!O5,"")</f>
        <v>36.200000000000003</v>
      </c>
      <c r="S4" s="243" t="str">
        <f>IF(ngay15!O5&gt;=35,ngay15!O5,"")</f>
        <v/>
      </c>
      <c r="T4" s="243">
        <f>IF(ngay16!O5&gt;=35,ngay16!O5,"")</f>
        <v>35</v>
      </c>
      <c r="U4" s="243">
        <f>IF(ngay17!O5&gt;=35,ngay17!O5,"")</f>
        <v>35.4</v>
      </c>
      <c r="V4" s="243" t="str">
        <f>IF(ngay18!O5&gt;=35,ngay18!O5,"")</f>
        <v/>
      </c>
      <c r="W4" s="243" t="str">
        <f>IF(ngay19!O5&gt;=35,ngay19!O5,"")</f>
        <v/>
      </c>
      <c r="X4" s="243" t="str">
        <f>IF(ngay20!O5&gt;=35,ngay20!O5,"")</f>
        <v/>
      </c>
      <c r="Y4" s="243" t="str">
        <f>IF(ngay21!O5&gt;=35,ngay21!O5,"")</f>
        <v/>
      </c>
      <c r="Z4" s="243" t="str">
        <f>IF(ngay22!O5&gt;=35,ngay22!O5,"")</f>
        <v/>
      </c>
      <c r="AA4" s="243" t="str">
        <f>IF(ngay23!O5&gt;=35,ngay23!O5,"")</f>
        <v/>
      </c>
      <c r="AB4" s="243" t="str">
        <f>IF(ngay24!O5&gt;=35,ngay24!O5,"")</f>
        <v/>
      </c>
      <c r="AC4" s="243" t="str">
        <f>IF(ngay25!O5&gt;=35,ngay25!O5,"")</f>
        <v/>
      </c>
      <c r="AD4" s="243" t="str">
        <f>IF(ngay26!O5&gt;=35,ngay26!O5,"")</f>
        <v/>
      </c>
      <c r="AE4" s="243">
        <f>IF(ngay27!O5&gt;=35,ngay27!O5,"")</f>
        <v>36.700000000000003</v>
      </c>
      <c r="AF4" s="243" t="str">
        <f>IF(ngay28!O5&gt;=35,ngay28!O5,"")</f>
        <v/>
      </c>
      <c r="AG4" s="243" t="str">
        <f>IF(ngay29!O5&gt;=35,ngay29!O5,"")</f>
        <v/>
      </c>
      <c r="AH4" s="243" t="str">
        <f>IF(ngay30!O5&gt;=35,ngay30!O5,"")</f>
        <v/>
      </c>
      <c r="AI4" s="243" t="str">
        <f>IF(ngay31!O5&gt;=35,ngay31!O5,"")</f>
        <v/>
      </c>
      <c r="AJ4" s="128">
        <f t="shared" si="0"/>
        <v>14</v>
      </c>
      <c r="AK4" s="127">
        <f t="shared" si="1"/>
        <v>36.799999999999997</v>
      </c>
      <c r="AL4" s="128">
        <f>IF(COUNT(E4:AI4)=0,"",INDEX(E2:AI4,1,MATCH(MAX(E4:AI4),E4:AI4,0)))</f>
        <v>1</v>
      </c>
      <c r="AM4" s="127"/>
      <c r="AN4" s="129"/>
    </row>
    <row r="5" spans="1:40">
      <c r="A5" s="39">
        <v>3</v>
      </c>
      <c r="B5" s="487"/>
      <c r="C5" s="30" t="s">
        <v>176</v>
      </c>
      <c r="D5" s="42" t="s">
        <v>171</v>
      </c>
      <c r="E5" s="242">
        <f>IF(ngay1!O6&gt;=35,ngay1!O6,"")</f>
        <v>37.200000000000003</v>
      </c>
      <c r="F5" s="243">
        <f>IF(ngay2!O6&gt;=35,ngay2!O6,"")</f>
        <v>36</v>
      </c>
      <c r="G5" s="243">
        <f>IF(ngay3!O6&gt;=35,ngay3!O6,"")</f>
        <v>35.4</v>
      </c>
      <c r="H5" s="243" t="str">
        <f>IF(ngay4!O6&gt;=35,ngay4!O6,"")</f>
        <v/>
      </c>
      <c r="I5" s="243" t="str">
        <f>IF(ngay5!O6&gt;=35,ngay5!O6,"")</f>
        <v/>
      </c>
      <c r="J5" s="243" t="str">
        <f>IF(ngay6!O6&gt;=35,ngay6!O6,"")</f>
        <v/>
      </c>
      <c r="K5" s="243" t="str">
        <f>IF(ngay7!O6&gt;=35,ngay7!O6,"")</f>
        <v/>
      </c>
      <c r="L5" s="243" t="str">
        <f>IF(ngay8!O6&gt;=35,ngay8!O6,"")</f>
        <v/>
      </c>
      <c r="M5" s="243" t="str">
        <f>IF(ngay9!O6&gt;=35,ngay9!O6,"")</f>
        <v/>
      </c>
      <c r="N5" s="243" t="str">
        <f>IF(ngay10!O6&gt;=35,ngay10!O6,"")</f>
        <v/>
      </c>
      <c r="O5" s="243" t="str">
        <f>IF(ngay11!O6&gt;=35,ngay11!O6,"")</f>
        <v/>
      </c>
      <c r="P5" s="243">
        <f>IF(ngay12!O6&gt;=35,ngay12!O6,"")</f>
        <v>35.1</v>
      </c>
      <c r="Q5" s="243">
        <f>IF(ngay13!O6&gt;=35,ngay13!O6,"")</f>
        <v>36.6</v>
      </c>
      <c r="R5" s="243">
        <f>IF(ngay14!O6&gt;=35,ngay14!O6,"")</f>
        <v>35.799999999999997</v>
      </c>
      <c r="S5" s="243">
        <f>IF(ngay15!O6&gt;=35,ngay15!O6,"")</f>
        <v>35.200000000000003</v>
      </c>
      <c r="T5" s="243">
        <f>IF(ngay16!O6&gt;=35,ngay16!O6,"")</f>
        <v>37.4</v>
      </c>
      <c r="U5" s="243">
        <f>IF(ngay17!O6&gt;=35,ngay17!O6,"")</f>
        <v>38</v>
      </c>
      <c r="V5" s="243">
        <f>IF(ngay18!O6&gt;=35,ngay18!O6,"")</f>
        <v>36.5</v>
      </c>
      <c r="W5" s="243" t="str">
        <f>IF(ngay19!O6&gt;=35,ngay19!O6,"")</f>
        <v/>
      </c>
      <c r="X5" s="243" t="str">
        <f>IF(ngay20!O6&gt;=35,ngay20!O6,"")</f>
        <v/>
      </c>
      <c r="Y5" s="243" t="str">
        <f>IF(ngay21!O6&gt;=35,ngay21!O6,"")</f>
        <v/>
      </c>
      <c r="Z5" s="243" t="str">
        <f>IF(ngay22!O6&gt;=35,ngay22!O6,"")</f>
        <v/>
      </c>
      <c r="AA5" s="243" t="str">
        <f>IF(ngay23!O6&gt;=35,ngay23!O6,"")</f>
        <v/>
      </c>
      <c r="AB5" s="243" t="str">
        <f>IF(ngay24!O6&gt;=35,ngay24!O6,"")</f>
        <v/>
      </c>
      <c r="AC5" s="243" t="str">
        <f>IF(ngay25!O6&gt;=35,ngay25!O6,"")</f>
        <v/>
      </c>
      <c r="AD5" s="243" t="str">
        <f>IF(ngay26!O6&gt;=35,ngay26!O6,"")</f>
        <v/>
      </c>
      <c r="AE5" s="243">
        <f>IF(ngay27!O6&gt;=35,ngay27!O6,"")</f>
        <v>35.1</v>
      </c>
      <c r="AF5" s="243" t="str">
        <f>IF(ngay28!O6&gt;=35,ngay28!O6,"")</f>
        <v/>
      </c>
      <c r="AG5" s="243" t="str">
        <f>IF(ngay29!O6&gt;=35,ngay29!O6,"")</f>
        <v/>
      </c>
      <c r="AH5" s="243" t="str">
        <f>IF(ngay30!O6&gt;=35,ngay30!O6,"")</f>
        <v/>
      </c>
      <c r="AI5" s="243">
        <f>IF(ngay31!O6&gt;=35,ngay31!O6,"")</f>
        <v>35</v>
      </c>
      <c r="AJ5" s="128">
        <f t="shared" si="0"/>
        <v>12</v>
      </c>
      <c r="AK5" s="127">
        <f t="shared" si="1"/>
        <v>38</v>
      </c>
      <c r="AL5" s="128">
        <f>IF(COUNT(E5:AI5)=0,"",INDEX(E2:AI5,1,MATCH(MAX(E5:AI5),E5:AI5,0)))</f>
        <v>17</v>
      </c>
      <c r="AM5" s="127"/>
      <c r="AN5" s="129"/>
    </row>
    <row r="6" spans="1:40">
      <c r="A6" s="28">
        <v>4</v>
      </c>
      <c r="B6" s="487"/>
      <c r="C6" s="30" t="s">
        <v>150</v>
      </c>
      <c r="D6" s="42" t="s">
        <v>130</v>
      </c>
      <c r="E6" s="242">
        <f>IF(ngay1!O7&gt;=35,ngay1!O7,"")</f>
        <v>36.799999999999997</v>
      </c>
      <c r="F6" s="243">
        <f>IF(ngay2!O7&gt;=35,ngay2!O7,"")</f>
        <v>37</v>
      </c>
      <c r="G6" s="243">
        <f>IF(ngay3!O7&gt;=35,ngay3!O7,"")</f>
        <v>36.6</v>
      </c>
      <c r="H6" s="243">
        <f>IF(ngay4!O7&gt;=35,ngay4!O7,"")</f>
        <v>36.5</v>
      </c>
      <c r="I6" s="243">
        <f>IF(ngay5!O7&gt;=35,ngay5!O7,"")</f>
        <v>36.799999999999997</v>
      </c>
      <c r="J6" s="243">
        <f>IF(ngay6!O7&gt;=35,ngay6!O7,"")</f>
        <v>36.799999999999997</v>
      </c>
      <c r="K6" s="243">
        <f>IF(ngay7!O7&gt;=35,ngay7!O7,"")</f>
        <v>37.4</v>
      </c>
      <c r="L6" s="243">
        <f>IF(ngay8!O7&gt;=35,ngay8!O7,"")</f>
        <v>36.5</v>
      </c>
      <c r="M6" s="243">
        <f>IF(ngay9!O7&gt;=35,ngay9!O7,"")</f>
        <v>35</v>
      </c>
      <c r="N6" s="243">
        <f>IF(ngay10!O7&gt;=35,ngay10!O7,"")</f>
        <v>35.799999999999997</v>
      </c>
      <c r="O6" s="243">
        <f>IF(ngay11!O7&gt;=35,ngay11!O7,"")</f>
        <v>35.799999999999997</v>
      </c>
      <c r="P6" s="243">
        <f>IF(ngay12!O7&gt;=35,ngay12!O7,"")</f>
        <v>36.200000000000003</v>
      </c>
      <c r="Q6" s="243">
        <f>IF(ngay13!O7&gt;=35,ngay13!O7,"")</f>
        <v>36.799999999999997</v>
      </c>
      <c r="R6" s="243">
        <f>IF(ngay14!O7&gt;=35,ngay14!O7,"")</f>
        <v>38.200000000000003</v>
      </c>
      <c r="S6" s="243">
        <f>IF(ngay15!O7&gt;=35,ngay15!O7,"")</f>
        <v>35</v>
      </c>
      <c r="T6" s="243">
        <f>IF(ngay16!O7&gt;=35,ngay16!O7,"")</f>
        <v>36.5</v>
      </c>
      <c r="U6" s="243">
        <f>IF(ngay17!O7&gt;=35,ngay17!O7,"")</f>
        <v>37</v>
      </c>
      <c r="V6" s="243">
        <f>IF(ngay18!O7&gt;=35,ngay18!O7,"")</f>
        <v>35.4</v>
      </c>
      <c r="W6" s="243">
        <f>IF(ngay19!O7&gt;=35,ngay19!O7,"")</f>
        <v>35.200000000000003</v>
      </c>
      <c r="X6" s="243" t="str">
        <f>IF(ngay20!O7&gt;=35,ngay20!O7,"")</f>
        <v/>
      </c>
      <c r="Y6" s="243" t="str">
        <f>IF(ngay21!O7&gt;=35,ngay21!O7,"")</f>
        <v/>
      </c>
      <c r="Z6" s="243" t="str">
        <f>IF(ngay22!O7&gt;=35,ngay22!O7,"")</f>
        <v/>
      </c>
      <c r="AA6" s="243" t="str">
        <f>IF(ngay23!O7&gt;=35,ngay23!O7,"")</f>
        <v/>
      </c>
      <c r="AB6" s="243" t="str">
        <f>IF(ngay24!O7&gt;=35,ngay24!O7,"")</f>
        <v/>
      </c>
      <c r="AC6" s="243" t="str">
        <f>IF(ngay25!O7&gt;=35,ngay25!O7,"")</f>
        <v/>
      </c>
      <c r="AD6" s="243">
        <f>IF(ngay26!O7&gt;=35,ngay26!O7,"")</f>
        <v>35.6</v>
      </c>
      <c r="AE6" s="243">
        <f>IF(ngay27!O7&gt;=35,ngay27!O7,"")</f>
        <v>36.799999999999997</v>
      </c>
      <c r="AF6" s="243" t="str">
        <f>IF(ngay28!O7&gt;=35,ngay28!O7,"")</f>
        <v/>
      </c>
      <c r="AG6" s="243" t="str">
        <f>IF(ngay29!O7&gt;=35,ngay29!O7,"")</f>
        <v/>
      </c>
      <c r="AH6" s="243" t="str">
        <f>IF(ngay30!O7&gt;=35,ngay30!O7,"")</f>
        <v/>
      </c>
      <c r="AI6" s="243" t="str">
        <f>IF(ngay31!O7&gt;=35,ngay31!O7,"")</f>
        <v/>
      </c>
      <c r="AJ6" s="128">
        <f t="shared" si="0"/>
        <v>21</v>
      </c>
      <c r="AK6" s="127">
        <f t="shared" si="1"/>
        <v>38.200000000000003</v>
      </c>
      <c r="AL6" s="128">
        <f>IF(COUNT(E6:AI6)=0,"",INDEX(E2:AI6,1,MATCH(MAX(E6:AI6),E6:AI6,0)))</f>
        <v>14</v>
      </c>
      <c r="AM6" s="127"/>
      <c r="AN6" s="129"/>
    </row>
    <row r="7" spans="1:40">
      <c r="A7" s="39">
        <v>5</v>
      </c>
      <c r="B7" s="487"/>
      <c r="C7" s="30" t="s">
        <v>125</v>
      </c>
      <c r="D7" s="42" t="s">
        <v>115</v>
      </c>
      <c r="E7" s="242">
        <f>IF(ngay1!O8&gt;=35,ngay1!O8,"")</f>
        <v>37.5</v>
      </c>
      <c r="F7" s="243">
        <f>IF(ngay2!O8&gt;=35,ngay2!O8,"")</f>
        <v>38.5</v>
      </c>
      <c r="G7" s="243">
        <f>IF(ngay3!O8&gt;=35,ngay3!O8,"")</f>
        <v>35.9</v>
      </c>
      <c r="H7" s="243">
        <f>IF(ngay4!O8&gt;=35,ngay4!O8,"")</f>
        <v>35.6</v>
      </c>
      <c r="I7" s="243">
        <f>IF(ngay5!O8&gt;=35,ngay5!O8,"")</f>
        <v>35.299999999999997</v>
      </c>
      <c r="J7" s="243">
        <f>IF(ngay6!O8&gt;=35,ngay6!O8,"")</f>
        <v>36</v>
      </c>
      <c r="K7" s="243">
        <f>IF(ngay7!O8&gt;=35,ngay7!O8,"")</f>
        <v>35</v>
      </c>
      <c r="L7" s="243" t="str">
        <f>IF(ngay8!O8&gt;=35,ngay8!O8,"")</f>
        <v/>
      </c>
      <c r="M7" s="243">
        <f>IF(ngay9!O8&gt;=35,ngay9!O8,"")</f>
        <v>35.200000000000003</v>
      </c>
      <c r="N7" s="243">
        <f>IF(ngay10!O8&gt;=35,ngay10!O8,"")</f>
        <v>35.200000000000003</v>
      </c>
      <c r="O7" s="243">
        <f>IF(ngay11!O8&gt;=35,ngay11!O8,"")</f>
        <v>36.1</v>
      </c>
      <c r="P7" s="243">
        <f>IF(ngay12!O8&gt;=35,ngay12!O8,"")</f>
        <v>37.4</v>
      </c>
      <c r="Q7" s="243">
        <f>IF(ngay13!O8&gt;=35,ngay13!O8,"")</f>
        <v>37.9</v>
      </c>
      <c r="R7" s="243">
        <f>IF(ngay14!O8&gt;=35,ngay14!O8,"")</f>
        <v>37.1</v>
      </c>
      <c r="S7" s="243">
        <f>IF(ngay15!O8&gt;=35,ngay15!O8,"")</f>
        <v>35.5</v>
      </c>
      <c r="T7" s="243">
        <f>IF(ngay16!O8&gt;=35,ngay16!O8,"")</f>
        <v>36.299999999999997</v>
      </c>
      <c r="U7" s="243">
        <f>IF(ngay17!O8&gt;=35,ngay17!O8,"")</f>
        <v>37</v>
      </c>
      <c r="V7" s="243">
        <f>IF(ngay18!O8&gt;=35,ngay18!O8,"")</f>
        <v>36.4</v>
      </c>
      <c r="W7" s="243" t="str">
        <f>IF(ngay19!O8&gt;=35,ngay19!O8,"")</f>
        <v/>
      </c>
      <c r="X7" s="243" t="str">
        <f>IF(ngay20!O8&gt;=35,ngay20!O8,"")</f>
        <v/>
      </c>
      <c r="Y7" s="243" t="str">
        <f>IF(ngay21!O8&gt;=35,ngay21!O8,"")</f>
        <v/>
      </c>
      <c r="Z7" s="243" t="str">
        <f>IF(ngay22!O8&gt;=35,ngay22!O8,"")</f>
        <v/>
      </c>
      <c r="AA7" s="243" t="str">
        <f>IF(ngay23!O8&gt;=35,ngay23!O8,"")</f>
        <v/>
      </c>
      <c r="AB7" s="243" t="str">
        <f>IF(ngay24!O8&gt;=35,ngay24!O8,"")</f>
        <v/>
      </c>
      <c r="AC7" s="243" t="str">
        <f>IF(ngay25!O8&gt;=35,ngay25!O8,"")</f>
        <v/>
      </c>
      <c r="AD7" s="243" t="str">
        <f>IF(ngay26!O8&gt;=35,ngay26!O8,"")</f>
        <v/>
      </c>
      <c r="AE7" s="243">
        <f>IF(ngay27!O8&gt;=35,ngay27!O8,"")</f>
        <v>36</v>
      </c>
      <c r="AF7" s="243" t="str">
        <f>IF(ngay28!O8&gt;=35,ngay28!O8,"")</f>
        <v/>
      </c>
      <c r="AG7" s="243" t="str">
        <f>IF(ngay29!O8&gt;=35,ngay29!O8,"")</f>
        <v/>
      </c>
      <c r="AH7" s="243" t="str">
        <f>IF(ngay30!O8&gt;=35,ngay30!O8,"")</f>
        <v/>
      </c>
      <c r="AI7" s="243">
        <f>IF(ngay31!O8&gt;=35,ngay31!O8,"")</f>
        <v>35.200000000000003</v>
      </c>
      <c r="AJ7" s="128">
        <f t="shared" si="0"/>
        <v>19</v>
      </c>
      <c r="AK7" s="127">
        <f t="shared" si="1"/>
        <v>38.5</v>
      </c>
      <c r="AL7" s="128">
        <f>IF(COUNT(E7:AI7)=0,"",INDEX(E2:AI7,1,MATCH(MAX(E7:AI7),E7:AI7,0)))</f>
        <v>2</v>
      </c>
      <c r="AM7" s="127"/>
      <c r="AN7" s="129"/>
    </row>
    <row r="8" spans="1:40">
      <c r="A8" s="28">
        <v>6</v>
      </c>
      <c r="B8" s="487"/>
      <c r="C8" s="35" t="s">
        <v>179</v>
      </c>
      <c r="D8" s="42" t="s">
        <v>177</v>
      </c>
      <c r="E8" s="242">
        <f>IF(ngay1!O9&gt;=35,ngay1!O9,"")</f>
        <v>37.799999999999997</v>
      </c>
      <c r="F8" s="243">
        <f>IF(ngay2!O9&gt;=35,ngay2!O9,"")</f>
        <v>38.6</v>
      </c>
      <c r="G8" s="243">
        <f>IF(ngay3!O9&gt;=35,ngay3!O9,"")</f>
        <v>37.299999999999997</v>
      </c>
      <c r="H8" s="243">
        <f>IF(ngay4!O9&gt;=35,ngay4!O9,"")</f>
        <v>37.299999999999997</v>
      </c>
      <c r="I8" s="243">
        <f>IF(ngay5!O9&gt;=35,ngay5!O9,"")</f>
        <v>36.299999999999997</v>
      </c>
      <c r="J8" s="243">
        <f>IF(ngay6!O9&gt;=35,ngay6!O9,"")</f>
        <v>38.1</v>
      </c>
      <c r="K8" s="243">
        <f>IF(ngay7!O9&gt;=35,ngay7!O9,"")</f>
        <v>38</v>
      </c>
      <c r="L8" s="243">
        <f>IF(ngay8!O9&gt;=35,ngay8!O9,"")</f>
        <v>36.4</v>
      </c>
      <c r="M8" s="243">
        <f>IF(ngay9!O9&gt;=35,ngay9!O9,"")</f>
        <v>36</v>
      </c>
      <c r="N8" s="243">
        <f>IF(ngay10!O9&gt;=35,ngay10!O9,"")</f>
        <v>36.299999999999997</v>
      </c>
      <c r="O8" s="243">
        <f>IF(ngay11!O9&gt;=35,ngay11!O9,"")</f>
        <v>37.700000000000003</v>
      </c>
      <c r="P8" s="243">
        <f>IF(ngay12!O9&gt;=35,ngay12!O9,"")</f>
        <v>37.700000000000003</v>
      </c>
      <c r="Q8" s="243">
        <f>IF(ngay13!O9&gt;=35,ngay13!O9,"")</f>
        <v>38.6</v>
      </c>
      <c r="R8" s="243">
        <f>IF(ngay14!O9&gt;=35,ngay14!O9,"")</f>
        <v>37.200000000000003</v>
      </c>
      <c r="S8" s="243">
        <f>IF(ngay15!O9&gt;=35,ngay15!O9,"")</f>
        <v>35</v>
      </c>
      <c r="T8" s="243">
        <f>IF(ngay16!O9&gt;=35,ngay16!O9,"")</f>
        <v>35.1</v>
      </c>
      <c r="U8" s="243">
        <f>IF(ngay17!O9&gt;=35,ngay17!O9,"")</f>
        <v>36</v>
      </c>
      <c r="V8" s="243">
        <f>IF(ngay18!O9&gt;=35,ngay18!O9,"")</f>
        <v>36.700000000000003</v>
      </c>
      <c r="W8" s="243" t="str">
        <f>IF(ngay19!O9&gt;=35,ngay19!O9,"")</f>
        <v/>
      </c>
      <c r="X8" s="243" t="str">
        <f>IF(ngay20!O9&gt;=35,ngay20!O9,"")</f>
        <v/>
      </c>
      <c r="Y8" s="243" t="str">
        <f>IF(ngay21!O9&gt;=35,ngay21!O9,"")</f>
        <v/>
      </c>
      <c r="Z8" s="243" t="str">
        <f>IF(ngay22!O9&gt;=35,ngay22!O9,"")</f>
        <v/>
      </c>
      <c r="AA8" s="243" t="str">
        <f>IF(ngay23!O9&gt;=35,ngay23!O9,"")</f>
        <v/>
      </c>
      <c r="AB8" s="243">
        <f>IF(ngay24!O9&gt;=35,ngay24!O9,"")</f>
        <v>35</v>
      </c>
      <c r="AC8" s="243" t="str">
        <f>IF(ngay25!O9&gt;=35,ngay25!O9,"")</f>
        <v/>
      </c>
      <c r="AD8" s="243">
        <f>IF(ngay26!O9&gt;=35,ngay26!O9,"")</f>
        <v>36.200000000000003</v>
      </c>
      <c r="AE8" s="243">
        <f>IF(ngay27!O9&gt;=35,ngay27!O9,"")</f>
        <v>38.4</v>
      </c>
      <c r="AF8" s="243" t="str">
        <f>IF(ngay28!O9&gt;=35,ngay28!O9,"")</f>
        <v/>
      </c>
      <c r="AG8" s="243" t="str">
        <f>IF(ngay29!O9&gt;=35,ngay29!O9,"")</f>
        <v/>
      </c>
      <c r="AH8" s="243" t="str">
        <f>IF(ngay30!O9&gt;=35,ngay30!O9,"")</f>
        <v/>
      </c>
      <c r="AI8" s="243">
        <f>IF(ngay31!O9&gt;=35,ngay31!O9,"")</f>
        <v>35.700000000000003</v>
      </c>
      <c r="AJ8" s="128">
        <f t="shared" si="0"/>
        <v>22</v>
      </c>
      <c r="AK8" s="127">
        <f t="shared" si="1"/>
        <v>38.6</v>
      </c>
      <c r="AL8" s="128">
        <f>IF(COUNT(E8:AI8)=0,"",INDEX(E2:AI8,1,MATCH(MAX(E8:AI8),E8:AI8,0)))</f>
        <v>2</v>
      </c>
      <c r="AM8" s="127"/>
      <c r="AN8" s="129"/>
    </row>
    <row r="9" spans="1:40">
      <c r="A9" s="39">
        <v>7</v>
      </c>
      <c r="B9" s="490"/>
      <c r="C9" s="30" t="s">
        <v>148</v>
      </c>
      <c r="D9" s="42" t="s">
        <v>97</v>
      </c>
      <c r="E9" s="242">
        <f>IF(ngay1!O10&gt;=35,ngay1!O10,"")</f>
        <v>39.5</v>
      </c>
      <c r="F9" s="243">
        <f>IF(ngay2!O10&gt;=35,ngay2!O10,"")</f>
        <v>39.6</v>
      </c>
      <c r="G9" s="243">
        <f>IF(ngay3!O10&gt;=35,ngay3!O10,"")</f>
        <v>39.200000000000003</v>
      </c>
      <c r="H9" s="243">
        <f>IF(ngay4!O10&gt;=35,ngay4!O10,"")</f>
        <v>38</v>
      </c>
      <c r="I9" s="243">
        <f>IF(ngay5!O10&gt;=35,ngay5!O10,"")</f>
        <v>36</v>
      </c>
      <c r="J9" s="243">
        <f>IF(ngay6!O10&gt;=35,ngay6!O10,"")</f>
        <v>37.299999999999997</v>
      </c>
      <c r="K9" s="243" t="str">
        <f>IF(ngay7!O10&gt;=35,ngay7!O10,"")</f>
        <v/>
      </c>
      <c r="L9" s="243" t="str">
        <f>IF(ngay8!O10&gt;=35,ngay8!O10,"")</f>
        <v/>
      </c>
      <c r="M9" s="243" t="str">
        <f>IF(ngay9!O10&gt;=35,ngay9!O10,"")</f>
        <v/>
      </c>
      <c r="N9" s="243" t="str">
        <f>IF(ngay10!O10&gt;=35,ngay10!O10,"")</f>
        <v/>
      </c>
      <c r="O9" s="243">
        <f>IF(ngay11!O10&gt;=35,ngay11!O10,"")</f>
        <v>37.299999999999997</v>
      </c>
      <c r="P9" s="243">
        <f>IF(ngay12!O10&gt;=35,ngay12!O10,"")</f>
        <v>39.1</v>
      </c>
      <c r="Q9" s="243">
        <f>IF(ngay13!O10&gt;=35,ngay13!O10,"")</f>
        <v>38.5</v>
      </c>
      <c r="R9" s="243">
        <f>IF(ngay14!O10&gt;=35,ngay14!O10,"")</f>
        <v>36.4</v>
      </c>
      <c r="S9" s="243" t="str">
        <f>IF(ngay15!O10&gt;=35,ngay15!O10,"")</f>
        <v/>
      </c>
      <c r="T9" s="243">
        <f>IF(ngay16!O10&gt;=35,ngay16!O10,"")</f>
        <v>36.4</v>
      </c>
      <c r="U9" s="243">
        <f>IF(ngay17!O10&gt;=35,ngay17!O10,"")</f>
        <v>37.200000000000003</v>
      </c>
      <c r="V9" s="243">
        <f>IF(ngay18!O10&gt;=35,ngay18!O10,"")</f>
        <v>36.200000000000003</v>
      </c>
      <c r="W9" s="243" t="str">
        <f>IF(ngay19!O10&gt;=35,ngay19!O10,"")</f>
        <v/>
      </c>
      <c r="X9" s="243" t="str">
        <f>IF(ngay20!O10&gt;=35,ngay20!O10,"")</f>
        <v/>
      </c>
      <c r="Y9" s="243" t="str">
        <f>IF(ngay21!O10&gt;=35,ngay21!O10,"")</f>
        <v/>
      </c>
      <c r="Z9" s="243" t="str">
        <f>IF(ngay22!O10&gt;=35,ngay22!O10,"")</f>
        <v/>
      </c>
      <c r="AA9" s="243" t="str">
        <f>IF(ngay23!O10&gt;=35,ngay23!O10,"")</f>
        <v/>
      </c>
      <c r="AB9" s="243" t="str">
        <f>IF(ngay24!O10&gt;=35,ngay24!O10,"")</f>
        <v/>
      </c>
      <c r="AC9" s="243" t="str">
        <f>IF(ngay25!O10&gt;=35,ngay25!O10,"")</f>
        <v/>
      </c>
      <c r="AD9" s="243">
        <f>IF(ngay26!O10&gt;=35,ngay26!O10,"")</f>
        <v>35</v>
      </c>
      <c r="AE9" s="243">
        <f>IF(ngay27!O10&gt;=35,ngay27!O10,"")</f>
        <v>35.799999999999997</v>
      </c>
      <c r="AF9" s="243">
        <f>IF(ngay28!O10&gt;=35,ngay28!O10,"")</f>
        <v>35.299999999999997</v>
      </c>
      <c r="AG9" s="243" t="str">
        <f>IF(ngay29!O10&gt;=35,ngay29!O10,"")</f>
        <v/>
      </c>
      <c r="AH9" s="243" t="str">
        <f>IF(ngay30!O10&gt;=35,ngay30!O10,"")</f>
        <v/>
      </c>
      <c r="AI9" s="243">
        <f>IF(ngay31!O10&gt;=35,ngay31!O10,"")</f>
        <v>36.200000000000003</v>
      </c>
      <c r="AJ9" s="128">
        <f t="shared" si="0"/>
        <v>17</v>
      </c>
      <c r="AK9" s="127">
        <f t="shared" si="1"/>
        <v>39.6</v>
      </c>
      <c r="AL9" s="128">
        <f>IF(COUNT(E9:AI9)=0,"",INDEX(E2:AI9,1,MATCH(MAX(E9:AI9),E9:AI9,0)))</f>
        <v>2</v>
      </c>
      <c r="AM9" s="127"/>
      <c r="AN9" s="129"/>
    </row>
    <row r="10" spans="1:40">
      <c r="A10" s="28">
        <v>8</v>
      </c>
      <c r="B10" s="274"/>
      <c r="C10" s="30" t="s">
        <v>205</v>
      </c>
      <c r="D10" s="42" t="s">
        <v>206</v>
      </c>
      <c r="E10" s="242">
        <f>IF(ngay1!O11&gt;=35,ngay1!O11,"")</f>
        <v>37</v>
      </c>
      <c r="F10" s="243">
        <f>IF(ngay2!O11&gt;=35,ngay2!O11,"")</f>
        <v>36</v>
      </c>
      <c r="G10" s="243">
        <f>IF(ngay3!O11&gt;=35,ngay3!O11,"")</f>
        <v>35.9</v>
      </c>
      <c r="H10" s="243" t="str">
        <f>IF(ngay4!O11&gt;=35,ngay4!O11,"")</f>
        <v/>
      </c>
      <c r="I10" s="243" t="str">
        <f>IF(ngay5!O11&gt;=35,ngay5!O11,"")</f>
        <v/>
      </c>
      <c r="J10" s="243" t="str">
        <f>IF(ngay6!O11&gt;=35,ngay6!O11,"")</f>
        <v/>
      </c>
      <c r="K10" s="243" t="str">
        <f>IF(ngay7!O11&gt;=35,ngay7!O11,"")</f>
        <v/>
      </c>
      <c r="L10" s="243" t="str">
        <f>IF(ngay8!O11&gt;=35,ngay8!O11,"")</f>
        <v/>
      </c>
      <c r="M10" s="243" t="str">
        <f>IF(ngay9!O11&gt;=35,ngay9!O11,"")</f>
        <v/>
      </c>
      <c r="N10" s="243" t="str">
        <f>IF(ngay10!O11&gt;=35,ngay10!O11,"")</f>
        <v/>
      </c>
      <c r="O10" s="243" t="str">
        <f>IF(ngay11!O11&gt;=35,ngay11!O11,"")</f>
        <v/>
      </c>
      <c r="P10" s="243" t="str">
        <f>IF(ngay12!O11&gt;=35,ngay12!O11,"")</f>
        <v/>
      </c>
      <c r="Q10" s="243">
        <f>IF(ngay13!O11&gt;=35,ngay13!O11,"")</f>
        <v>38.299999999999997</v>
      </c>
      <c r="R10" s="243">
        <f>IF(ngay14!O11&gt;=35,ngay14!O11,"")</f>
        <v>36.200000000000003</v>
      </c>
      <c r="S10" s="243">
        <f>IF(ngay15!O11&gt;=35,ngay15!O11,"")</f>
        <v>36.299999999999997</v>
      </c>
      <c r="T10" s="243">
        <f>IF(ngay16!O11&gt;=35,ngay16!O11,"")</f>
        <v>36</v>
      </c>
      <c r="U10" s="243">
        <f>IF(ngay17!O11&gt;=35,ngay17!O11,"")</f>
        <v>36.799999999999997</v>
      </c>
      <c r="V10" s="243" t="str">
        <f>IF(ngay18!O11&gt;=35,ngay18!O11,"")</f>
        <v/>
      </c>
      <c r="W10" s="243" t="str">
        <f>IF(ngay19!O11&gt;=35,ngay19!O11,"")</f>
        <v/>
      </c>
      <c r="X10" s="243" t="str">
        <f>IF(ngay20!O11&gt;=35,ngay20!O11,"")</f>
        <v/>
      </c>
      <c r="Y10" s="243" t="str">
        <f>IF(ngay21!O11&gt;=35,ngay21!O11,"")</f>
        <v/>
      </c>
      <c r="Z10" s="243" t="str">
        <f>IF(ngay22!O11&gt;=35,ngay22!O11,"")</f>
        <v/>
      </c>
      <c r="AA10" s="243" t="str">
        <f>IF(ngay23!O11&gt;=35,ngay23!O11,"")</f>
        <v/>
      </c>
      <c r="AB10" s="243" t="str">
        <f>IF(ngay24!O11&gt;=35,ngay24!O11,"")</f>
        <v/>
      </c>
      <c r="AC10" s="243" t="str">
        <f>IF(ngay25!O11&gt;=35,ngay25!O11,"")</f>
        <v/>
      </c>
      <c r="AD10" s="243" t="str">
        <f>IF(ngay26!O11&gt;=35,ngay26!O11,"")</f>
        <v/>
      </c>
      <c r="AE10" s="243" t="str">
        <f>IF(ngay27!O11&gt;=35,ngay27!O11,"")</f>
        <v/>
      </c>
      <c r="AF10" s="243" t="str">
        <f>IF(ngay28!O11&gt;=35,ngay28!O11,"")</f>
        <v/>
      </c>
      <c r="AG10" s="243" t="str">
        <f>IF(ngay29!O11&gt;=35,ngay29!O11,"")</f>
        <v/>
      </c>
      <c r="AH10" s="243" t="str">
        <f>IF(ngay30!O11&gt;=35,ngay30!O11,"")</f>
        <v/>
      </c>
      <c r="AI10" s="243" t="str">
        <f>IF(ngay31!O11&gt;=35,ngay31!O11,"")</f>
        <v/>
      </c>
      <c r="AJ10" s="128">
        <f t="shared" ref="AJ10" si="2">IF(COUNT(E10:AI10)&gt;0,COUNT(E10:AI10),"")</f>
        <v>8</v>
      </c>
      <c r="AK10" s="127">
        <f t="shared" ref="AK10" si="3">IF(COUNT(E10:AI10)=0,"",MAX(E10:AI10))</f>
        <v>38.299999999999997</v>
      </c>
      <c r="AL10" s="128">
        <f>IF(COUNT(E10:AI10)=0,"",INDEX(E3:AI10,1,MATCH(MAX(E10:AI10),E10:AI10,0)))</f>
        <v>37.799999999999997</v>
      </c>
      <c r="AM10" s="127"/>
      <c r="AN10" s="129"/>
    </row>
    <row r="11" spans="1:40">
      <c r="A11" s="39">
        <v>9</v>
      </c>
      <c r="B11" s="488" t="s">
        <v>147</v>
      </c>
      <c r="C11" s="31" t="s">
        <v>153</v>
      </c>
      <c r="D11" s="43" t="s">
        <v>100</v>
      </c>
      <c r="E11" s="242">
        <f>IF(ngay1!O12&gt;=35,ngay1!O12,"")</f>
        <v>38.1</v>
      </c>
      <c r="F11" s="243">
        <f>IF(ngay2!O12&gt;=35,ngay2!O12,"")</f>
        <v>39</v>
      </c>
      <c r="G11" s="243">
        <f>IF(ngay3!O12&gt;=35,ngay3!O12,"")</f>
        <v>37.700000000000003</v>
      </c>
      <c r="H11" s="243">
        <f>IF(ngay4!O12&gt;=35,ngay4!O12,"")</f>
        <v>36.200000000000003</v>
      </c>
      <c r="I11" s="243">
        <f>IF(ngay5!O12&gt;=35,ngay5!O12,"")</f>
        <v>37.200000000000003</v>
      </c>
      <c r="J11" s="243">
        <f>IF(ngay6!O12&gt;=35,ngay6!O12,"")</f>
        <v>39.1</v>
      </c>
      <c r="K11" s="243">
        <f>IF(ngay7!O12&gt;=35,ngay7!O12,"")</f>
        <v>39</v>
      </c>
      <c r="L11" s="243">
        <f>IF(ngay8!O12&gt;=35,ngay8!O12,"")</f>
        <v>38</v>
      </c>
      <c r="M11" s="243">
        <f>IF(ngay9!O12&gt;=35,ngay9!O12,"")</f>
        <v>36.299999999999997</v>
      </c>
      <c r="N11" s="243">
        <f>IF(ngay10!O12&gt;=35,ngay10!O12,"")</f>
        <v>36</v>
      </c>
      <c r="O11" s="243">
        <f>IF(ngay11!O12&gt;=35,ngay11!O12,"")</f>
        <v>37.5</v>
      </c>
      <c r="P11" s="243">
        <f>IF(ngay12!O12&gt;=35,ngay12!O12,"")</f>
        <v>38</v>
      </c>
      <c r="Q11" s="243">
        <f>IF(ngay13!O12&gt;=35,ngay13!O12,"")</f>
        <v>37.6</v>
      </c>
      <c r="R11" s="243">
        <f>IF(ngay14!O12&gt;=35,ngay14!O12,"")</f>
        <v>37.299999999999997</v>
      </c>
      <c r="S11" s="243">
        <f>IF(ngay15!O12&gt;=35,ngay15!O12,"")</f>
        <v>36.299999999999997</v>
      </c>
      <c r="T11" s="243" t="str">
        <f>IF(ngay16!O12&gt;=35,ngay16!O12,"")</f>
        <v/>
      </c>
      <c r="U11" s="243">
        <f>IF(ngay17!O12&gt;=35,ngay17!O12,"")</f>
        <v>36.200000000000003</v>
      </c>
      <c r="V11" s="243">
        <f>IF(ngay18!O12&gt;=35,ngay18!O12,"")</f>
        <v>36</v>
      </c>
      <c r="W11" s="243" t="str">
        <f>IF(ngay19!O12&gt;=35,ngay19!O12,"")</f>
        <v/>
      </c>
      <c r="X11" s="243" t="str">
        <f>IF(ngay20!O12&gt;=35,ngay20!O12,"")</f>
        <v/>
      </c>
      <c r="Y11" s="243" t="str">
        <f>IF(ngay21!O12&gt;=35,ngay21!O12,"")</f>
        <v/>
      </c>
      <c r="Z11" s="243" t="str">
        <f>IF(ngay22!O12&gt;=35,ngay22!O12,"")</f>
        <v/>
      </c>
      <c r="AA11" s="243" t="str">
        <f>IF(ngay23!O12&gt;=35,ngay23!O12,"")</f>
        <v/>
      </c>
      <c r="AB11" s="243">
        <f>IF(ngay24!O12&gt;=35,ngay24!O12,"")</f>
        <v>35.5</v>
      </c>
      <c r="AC11" s="243" t="str">
        <f>IF(ngay25!O12&gt;=35,ngay25!O12,"")</f>
        <v/>
      </c>
      <c r="AD11" s="243">
        <f>IF(ngay26!O12&gt;=35,ngay26!O12,"")</f>
        <v>37.5</v>
      </c>
      <c r="AE11" s="243">
        <f>IF(ngay27!O12&gt;=35,ngay27!O12,"")</f>
        <v>37.4</v>
      </c>
      <c r="AF11" s="243">
        <f>IF(ngay28!O12&gt;=35,ngay28!O12,"")</f>
        <v>35.6</v>
      </c>
      <c r="AG11" s="243" t="str">
        <f>IF(ngay29!O12&gt;=35,ngay29!O12,"")</f>
        <v/>
      </c>
      <c r="AH11" s="243" t="str">
        <f>IF(ngay30!O12&gt;=35,ngay30!O12,"")</f>
        <v/>
      </c>
      <c r="AI11" s="243">
        <f>IF(ngay31!O12&gt;=35,ngay31!O12,"")</f>
        <v>35.200000000000003</v>
      </c>
      <c r="AJ11" s="191">
        <f t="shared" si="0"/>
        <v>22</v>
      </c>
      <c r="AK11" s="190">
        <f t="shared" si="1"/>
        <v>39.1</v>
      </c>
      <c r="AL11" s="191">
        <f>IF(COUNT(E11:AI11)=0,"",INDEX(E2:AI11,1,MATCH(MAX(E11:AI11),E11:AI11,0)))</f>
        <v>6</v>
      </c>
      <c r="AM11" s="190"/>
      <c r="AN11" s="192"/>
    </row>
    <row r="12" spans="1:40">
      <c r="A12" s="28">
        <v>10</v>
      </c>
      <c r="B12" s="509"/>
      <c r="C12" s="30" t="s">
        <v>152</v>
      </c>
      <c r="D12" s="42" t="s">
        <v>117</v>
      </c>
      <c r="E12" s="242">
        <f>IF(ngay1!O13&gt;=35,ngay1!O13,"")</f>
        <v>37.799999999999997</v>
      </c>
      <c r="F12" s="243">
        <f>IF(ngay2!O13&gt;=35,ngay2!O13,"")</f>
        <v>38</v>
      </c>
      <c r="G12" s="243">
        <f>IF(ngay3!O13&gt;=35,ngay3!O13,"")</f>
        <v>38</v>
      </c>
      <c r="H12" s="243">
        <f>IF(ngay4!O13&gt;=35,ngay4!O13,"")</f>
        <v>37.1</v>
      </c>
      <c r="I12" s="243">
        <f>IF(ngay5!O13&gt;=35,ngay5!O13,"")</f>
        <v>38</v>
      </c>
      <c r="J12" s="243">
        <f>IF(ngay6!O13&gt;=35,ngay6!O13,"")</f>
        <v>38.700000000000003</v>
      </c>
      <c r="K12" s="243">
        <f>IF(ngay7!O13&gt;=35,ngay7!O13,"")</f>
        <v>40</v>
      </c>
      <c r="L12" s="243">
        <f>IF(ngay8!O13&gt;=35,ngay8!O13,"")</f>
        <v>40.299999999999997</v>
      </c>
      <c r="M12" s="243">
        <f>IF(ngay9!O13&gt;=35,ngay9!O13,"")</f>
        <v>39.1</v>
      </c>
      <c r="N12" s="243">
        <f>IF(ngay10!O13&gt;=35,ngay10!O13,"")</f>
        <v>38.1</v>
      </c>
      <c r="O12" s="243">
        <f>IF(ngay11!O13&gt;=35,ngay11!O13,"")</f>
        <v>38</v>
      </c>
      <c r="P12" s="243">
        <f>IF(ngay12!O13&gt;=35,ngay12!O13,"")</f>
        <v>38.4</v>
      </c>
      <c r="Q12" s="243">
        <f>IF(ngay13!O13&gt;=35,ngay13!O13,"")</f>
        <v>38.1</v>
      </c>
      <c r="R12" s="243">
        <f>IF(ngay14!O13&gt;=35,ngay14!O13,"")</f>
        <v>37.299999999999997</v>
      </c>
      <c r="S12" s="243">
        <f>IF(ngay15!O13&gt;=35,ngay15!O13,"")</f>
        <v>39</v>
      </c>
      <c r="T12" s="243">
        <f>IF(ngay16!O13&gt;=35,ngay16!O13,"")</f>
        <v>36.200000000000003</v>
      </c>
      <c r="U12" s="243">
        <f>IF(ngay17!O13&gt;=35,ngay17!O13,"")</f>
        <v>36.299999999999997</v>
      </c>
      <c r="V12" s="243">
        <f>IF(ngay18!O13&gt;=35,ngay18!O13,"")</f>
        <v>39</v>
      </c>
      <c r="W12" s="243" t="str">
        <f>IF(ngay19!O13&gt;=35,ngay19!O13,"")</f>
        <v/>
      </c>
      <c r="X12" s="243" t="str">
        <f>IF(ngay20!O13&gt;=35,ngay20!O13,"")</f>
        <v/>
      </c>
      <c r="Y12" s="243" t="str">
        <f>IF(ngay21!O13&gt;=35,ngay21!O13,"")</f>
        <v/>
      </c>
      <c r="Z12" s="243">
        <f>IF(ngay22!O13&gt;=35,ngay22!O13,"")</f>
        <v>35.200000000000003</v>
      </c>
      <c r="AA12" s="243">
        <f>IF(ngay23!O13&gt;=35,ngay23!O13,"")</f>
        <v>36.299999999999997</v>
      </c>
      <c r="AB12" s="243">
        <f>IF(ngay24!O13&gt;=35,ngay24!O13,"")</f>
        <v>36.5</v>
      </c>
      <c r="AC12" s="243">
        <f>IF(ngay25!O13&gt;=35,ngay25!O13,"")</f>
        <v>36.5</v>
      </c>
      <c r="AD12" s="243">
        <f>IF(ngay26!O13&gt;=35,ngay26!O13,"")</f>
        <v>39.799999999999997</v>
      </c>
      <c r="AE12" s="243">
        <f>IF(ngay27!O13&gt;=35,ngay27!O13,"")</f>
        <v>40</v>
      </c>
      <c r="AF12" s="243">
        <f>IF(ngay28!O13&gt;=35,ngay28!O13,"")</f>
        <v>38</v>
      </c>
      <c r="AG12" s="243" t="str">
        <f>IF(ngay29!O13&gt;=35,ngay29!O13,"")</f>
        <v/>
      </c>
      <c r="AH12" s="243" t="str">
        <f>IF(ngay30!O13&gt;=35,ngay30!O13,"")</f>
        <v/>
      </c>
      <c r="AI12" s="243" t="str">
        <f>IF(ngay31!O13&gt;=35,ngay31!O13,"")</f>
        <v/>
      </c>
      <c r="AJ12" s="128">
        <f t="shared" si="0"/>
        <v>25</v>
      </c>
      <c r="AK12" s="127">
        <f t="shared" si="1"/>
        <v>40.299999999999997</v>
      </c>
      <c r="AL12" s="128">
        <f>IF(COUNT(E12:AI12)=0,"",INDEX(E2:AI12,1,MATCH(MAX(E12:AI12),E12:AI12,0)))</f>
        <v>8</v>
      </c>
      <c r="AM12" s="127"/>
      <c r="AN12" s="129"/>
    </row>
    <row r="13" spans="1:40">
      <c r="A13" s="39">
        <v>11</v>
      </c>
      <c r="B13" s="509"/>
      <c r="C13" s="30" t="s">
        <v>154</v>
      </c>
      <c r="D13" s="42" t="s">
        <v>107</v>
      </c>
      <c r="E13" s="242">
        <f>IF(ngay1!O14&gt;=35,ngay1!O14,"")</f>
        <v>38.200000000000003</v>
      </c>
      <c r="F13" s="243">
        <f>IF(ngay2!O14&gt;=35,ngay2!O14,"")</f>
        <v>37.9</v>
      </c>
      <c r="G13" s="243">
        <f>IF(ngay3!O14&gt;=35,ngay3!O14,"")</f>
        <v>37.6</v>
      </c>
      <c r="H13" s="243">
        <f>IF(ngay4!O14&gt;=35,ngay4!O14,"")</f>
        <v>37.6</v>
      </c>
      <c r="I13" s="243">
        <f>IF(ngay5!O14&gt;=35,ngay5!O14,"")</f>
        <v>38.4</v>
      </c>
      <c r="J13" s="243">
        <f>IF(ngay6!O14&gt;=35,ngay6!O14,"")</f>
        <v>38.700000000000003</v>
      </c>
      <c r="K13" s="243">
        <f>IF(ngay7!O14&gt;=35,ngay7!O14,"")</f>
        <v>40.5</v>
      </c>
      <c r="L13" s="243">
        <f>IF(ngay8!O14&gt;=35,ngay8!O14,"")</f>
        <v>39.4</v>
      </c>
      <c r="M13" s="243">
        <f>IF(ngay9!O14&gt;=35,ngay9!O14,"")</f>
        <v>38.299999999999997</v>
      </c>
      <c r="N13" s="243">
        <f>IF(ngay10!O14&gt;=35,ngay10!O14,"")</f>
        <v>36.799999999999997</v>
      </c>
      <c r="O13" s="243">
        <f>IF(ngay11!O14&gt;=35,ngay11!O14,"")</f>
        <v>38.200000000000003</v>
      </c>
      <c r="P13" s="243">
        <f>IF(ngay12!O14&gt;=35,ngay12!O14,"")</f>
        <v>38.4</v>
      </c>
      <c r="Q13" s="243">
        <f>IF(ngay13!O14&gt;=35,ngay13!O14,"")</f>
        <v>38.799999999999997</v>
      </c>
      <c r="R13" s="243">
        <f>IF(ngay14!O14&gt;=35,ngay14!O14,"")</f>
        <v>37</v>
      </c>
      <c r="S13" s="243">
        <f>IF(ngay15!O14&gt;=35,ngay15!O14,"")</f>
        <v>36.299999999999997</v>
      </c>
      <c r="T13" s="243" t="str">
        <f>IF(ngay16!O14&gt;=35,ngay16!O14,"")</f>
        <v/>
      </c>
      <c r="U13" s="243" t="str">
        <f>IF(ngay17!O14&gt;=35,ngay17!O14,"")</f>
        <v/>
      </c>
      <c r="V13" s="243">
        <f>IF(ngay18!O14&gt;=35,ngay18!O14,"")</f>
        <v>35.700000000000003</v>
      </c>
      <c r="W13" s="243" t="str">
        <f>IF(ngay19!O14&gt;=35,ngay19!O14,"")</f>
        <v/>
      </c>
      <c r="X13" s="243" t="str">
        <f>IF(ngay20!O14&gt;=35,ngay20!O14,"")</f>
        <v/>
      </c>
      <c r="Y13" s="243" t="str">
        <f>IF(ngay21!O14&gt;=35,ngay21!O14,"")</f>
        <v/>
      </c>
      <c r="Z13" s="243" t="str">
        <f>IF(ngay22!O14&gt;=35,ngay22!O14,"")</f>
        <v/>
      </c>
      <c r="AA13" s="243" t="str">
        <f>IF(ngay23!O14&gt;=35,ngay23!O14,"")</f>
        <v/>
      </c>
      <c r="AB13" s="243" t="str">
        <f>IF(ngay24!O14&gt;=35,ngay24!O14,"")</f>
        <v/>
      </c>
      <c r="AC13" s="243" t="str">
        <f>IF(ngay25!O14&gt;=35,ngay25!O14,"")</f>
        <v/>
      </c>
      <c r="AD13" s="243">
        <f>IF(ngay26!O14&gt;=35,ngay26!O14,"")</f>
        <v>36.5</v>
      </c>
      <c r="AE13" s="243">
        <f>IF(ngay27!O14&gt;=35,ngay27!O14,"")</f>
        <v>38.200000000000003</v>
      </c>
      <c r="AF13" s="243">
        <f>IF(ngay28!O14&gt;=35,ngay28!O14,"")</f>
        <v>35.299999999999997</v>
      </c>
      <c r="AG13" s="243" t="str">
        <f>IF(ngay29!O14&gt;=35,ngay29!O14,"")</f>
        <v/>
      </c>
      <c r="AH13" s="243" t="str">
        <f>IF(ngay30!O14&gt;=35,ngay30!O14,"")</f>
        <v/>
      </c>
      <c r="AI13" s="243" t="str">
        <f>IF(ngay31!O14&gt;=35,ngay31!O14,"")</f>
        <v/>
      </c>
      <c r="AJ13" s="128">
        <f t="shared" ref="AJ13:AJ24" si="4">IF(COUNT(E13:AI13)&gt;0,COUNT(E13:AI13),"")</f>
        <v>19</v>
      </c>
      <c r="AK13" s="127">
        <f t="shared" ref="AK13:AK24" si="5">IF(COUNT(E13:AI13)=0,"",MAX(E13:AI13))</f>
        <v>40.5</v>
      </c>
      <c r="AL13" s="128">
        <f>IF(COUNT(E13:AI13)=0,"",INDEX(E2:AI13,1,MATCH(MAX(E13:AI13),E13:AI13,0)))</f>
        <v>7</v>
      </c>
      <c r="AM13" s="127"/>
      <c r="AN13" s="129"/>
    </row>
    <row r="14" spans="1:40">
      <c r="A14" s="28">
        <v>12</v>
      </c>
      <c r="B14" s="509"/>
      <c r="C14" s="35" t="s">
        <v>180</v>
      </c>
      <c r="D14" s="42" t="s">
        <v>178</v>
      </c>
      <c r="E14" s="242">
        <f>IF(ngay1!O15&gt;=35,ngay1!O15,"")</f>
        <v>38.200000000000003</v>
      </c>
      <c r="F14" s="243">
        <f>IF(ngay2!O15&gt;=35,ngay2!O15,"")</f>
        <v>39</v>
      </c>
      <c r="G14" s="243">
        <f>IF(ngay3!O15&gt;=35,ngay3!O15,"")</f>
        <v>38.5</v>
      </c>
      <c r="H14" s="243">
        <f>IF(ngay4!O15&gt;=35,ngay4!O15,"")</f>
        <v>38.200000000000003</v>
      </c>
      <c r="I14" s="243">
        <f>IF(ngay5!O15&gt;=35,ngay5!O15,"")</f>
        <v>37.4</v>
      </c>
      <c r="J14" s="243">
        <f>IF(ngay6!O15&gt;=35,ngay6!O15,"")</f>
        <v>38.299999999999997</v>
      </c>
      <c r="K14" s="243">
        <f>IF(ngay7!O15&gt;=35,ngay7!O15,"")</f>
        <v>40</v>
      </c>
      <c r="L14" s="243">
        <f>IF(ngay8!O15&gt;=35,ngay8!O15,"")</f>
        <v>38.9</v>
      </c>
      <c r="M14" s="243">
        <f>IF(ngay9!O15&gt;=35,ngay9!O15,"")</f>
        <v>37.200000000000003</v>
      </c>
      <c r="N14" s="243">
        <f>IF(ngay10!O15&gt;=35,ngay10!O15,"")</f>
        <v>36.4</v>
      </c>
      <c r="O14" s="243">
        <f>IF(ngay11!O15&gt;=35,ngay11!O15,"")</f>
        <v>37.5</v>
      </c>
      <c r="P14" s="243">
        <f>IF(ngay12!O15&gt;=35,ngay12!O15,"")</f>
        <v>38.4</v>
      </c>
      <c r="Q14" s="243">
        <f>IF(ngay13!O15&gt;=35,ngay13!O15,"")</f>
        <v>39.299999999999997</v>
      </c>
      <c r="R14" s="243">
        <f>IF(ngay14!O15&gt;=35,ngay14!O15,"")</f>
        <v>38.299999999999997</v>
      </c>
      <c r="S14" s="243">
        <f>IF(ngay15!O15&gt;=35,ngay15!O15,"")</f>
        <v>36.299999999999997</v>
      </c>
      <c r="T14" s="243" t="str">
        <f>IF(ngay16!O15&gt;=35,ngay16!O15,"")</f>
        <v/>
      </c>
      <c r="U14" s="243">
        <f>IF(ngay17!O15&gt;=35,ngay17!O15,"")</f>
        <v>35.299999999999997</v>
      </c>
      <c r="V14" s="243">
        <f>IF(ngay18!O15&gt;=35,ngay18!O15,"")</f>
        <v>36.700000000000003</v>
      </c>
      <c r="W14" s="243" t="str">
        <f>IF(ngay19!O15&gt;=35,ngay19!O15,"")</f>
        <v/>
      </c>
      <c r="X14" s="243" t="str">
        <f>IF(ngay20!O15&gt;=35,ngay20!O15,"")</f>
        <v/>
      </c>
      <c r="Y14" s="243" t="str">
        <f>IF(ngay21!O15&gt;=35,ngay21!O15,"")</f>
        <v/>
      </c>
      <c r="Z14" s="243" t="str">
        <f>IF(ngay22!O15&gt;=35,ngay22!O15,"")</f>
        <v/>
      </c>
      <c r="AA14" s="243" t="str">
        <f>IF(ngay23!O15&gt;=35,ngay23!O15,"")</f>
        <v/>
      </c>
      <c r="AB14" s="243" t="str">
        <f>IF(ngay24!O15&gt;=35,ngay24!O15,"")</f>
        <v/>
      </c>
      <c r="AC14" s="243">
        <f>IF(ngay25!O15&gt;=35,ngay25!O15,"")</f>
        <v>35.299999999999997</v>
      </c>
      <c r="AD14" s="243">
        <f>IF(ngay26!O15&gt;=35,ngay26!O15,"")</f>
        <v>37.299999999999997</v>
      </c>
      <c r="AE14" s="243">
        <f>IF(ngay27!O15&gt;=35,ngay27!O15,"")</f>
        <v>38.299999999999997</v>
      </c>
      <c r="AF14" s="243">
        <f>IF(ngay28!O15&gt;=35,ngay28!O15,"")</f>
        <v>35</v>
      </c>
      <c r="AG14" s="243" t="str">
        <f>IF(ngay29!O15&gt;=35,ngay29!O15,"")</f>
        <v/>
      </c>
      <c r="AH14" s="243" t="str">
        <f>IF(ngay30!O15&gt;=35,ngay30!O15,"")</f>
        <v/>
      </c>
      <c r="AI14" s="243">
        <f>IF(ngay31!O15&gt;=35,ngay31!O15,"")</f>
        <v>35.299999999999997</v>
      </c>
      <c r="AJ14" s="128">
        <f t="shared" si="4"/>
        <v>22</v>
      </c>
      <c r="AK14" s="127">
        <f t="shared" si="5"/>
        <v>40</v>
      </c>
      <c r="AL14" s="128">
        <f>IF(COUNT(E14:AI14)=0,"",INDEX(E2:AI14,1,MATCH(MAX(E14:AI14),E14:AI14,0)))</f>
        <v>7</v>
      </c>
      <c r="AM14" s="127"/>
      <c r="AN14" s="129"/>
    </row>
    <row r="15" spans="1:40">
      <c r="A15" s="39">
        <v>13</v>
      </c>
      <c r="B15" s="509"/>
      <c r="C15" s="30" t="s">
        <v>151</v>
      </c>
      <c r="D15" s="42" t="s">
        <v>99</v>
      </c>
      <c r="E15" s="242">
        <f>IF(ngay1!O16&gt;=35,ngay1!O16,"")</f>
        <v>38</v>
      </c>
      <c r="F15" s="243">
        <f>IF(ngay2!O16&gt;=35,ngay2!O16,"")</f>
        <v>38.5</v>
      </c>
      <c r="G15" s="243">
        <f>IF(ngay3!O16&gt;=35,ngay3!O16,"")</f>
        <v>37.4</v>
      </c>
      <c r="H15" s="243">
        <f>IF(ngay4!O16&gt;=35,ngay4!O16,"")</f>
        <v>37.299999999999997</v>
      </c>
      <c r="I15" s="243">
        <f>IF(ngay5!O16&gt;=35,ngay5!O16,"")</f>
        <v>38.299999999999997</v>
      </c>
      <c r="J15" s="243">
        <f>IF(ngay6!O16&gt;=35,ngay6!O16,"")</f>
        <v>40.1</v>
      </c>
      <c r="K15" s="243">
        <f>IF(ngay7!O16&gt;=35,ngay7!O16,"")</f>
        <v>40.9</v>
      </c>
      <c r="L15" s="243">
        <f>IF(ngay8!O16&gt;=35,ngay8!O16,"")</f>
        <v>40.799999999999997</v>
      </c>
      <c r="M15" s="243">
        <f>IF(ngay9!O16&gt;=35,ngay9!O16,"")</f>
        <v>39.299999999999997</v>
      </c>
      <c r="N15" s="243">
        <f>IF(ngay10!O16&gt;=35,ngay10!O16,"")</f>
        <v>39.5</v>
      </c>
      <c r="O15" s="243">
        <f>IF(ngay11!O16&gt;=35,ngay11!O16,"")</f>
        <v>38.9</v>
      </c>
      <c r="P15" s="243">
        <f>IF(ngay12!O16&gt;=35,ngay12!O16,"")</f>
        <v>39</v>
      </c>
      <c r="Q15" s="243">
        <f>IF(ngay13!O16&gt;=35,ngay13!O16,"")</f>
        <v>39.6</v>
      </c>
      <c r="R15" s="243">
        <f>IF(ngay14!O16&gt;=35,ngay14!O16,"")</f>
        <v>39.200000000000003</v>
      </c>
      <c r="S15" s="243">
        <f>IF(ngay15!O16&gt;=35,ngay15!O16,"")</f>
        <v>38</v>
      </c>
      <c r="T15" s="243" t="str">
        <f>IF(ngay16!O16&gt;=35,ngay16!O16,"")</f>
        <v/>
      </c>
      <c r="U15" s="243">
        <f>IF(ngay17!O16&gt;=35,ngay17!O16,"")</f>
        <v>35.1</v>
      </c>
      <c r="V15" s="243">
        <f>IF(ngay18!O16&gt;=35,ngay18!O16,"")</f>
        <v>38.9</v>
      </c>
      <c r="W15" s="243" t="str">
        <f>IF(ngay19!O16&gt;=35,ngay19!O16,"")</f>
        <v/>
      </c>
      <c r="X15" s="243" t="str">
        <f>IF(ngay20!O16&gt;=35,ngay20!O16,"")</f>
        <v/>
      </c>
      <c r="Y15" s="243" t="str">
        <f>IF(ngay21!O16&gt;=35,ngay21!O16,"")</f>
        <v/>
      </c>
      <c r="Z15" s="243" t="str">
        <f>IF(ngay22!O16&gt;=35,ngay22!O16,"")</f>
        <v/>
      </c>
      <c r="AA15" s="243">
        <f>IF(ngay23!O16&gt;=35,ngay23!O16,"")</f>
        <v>35.1</v>
      </c>
      <c r="AB15" s="243">
        <f>IF(ngay24!O16&gt;=35,ngay24!O16,"")</f>
        <v>36.200000000000003</v>
      </c>
      <c r="AC15" s="243">
        <f>IF(ngay25!O16&gt;=35,ngay25!O16,"")</f>
        <v>35.5</v>
      </c>
      <c r="AD15" s="243">
        <f>IF(ngay26!O16&gt;=35,ngay26!O16,"")</f>
        <v>39.200000000000003</v>
      </c>
      <c r="AE15" s="243">
        <f>IF(ngay27!O16&gt;=35,ngay27!O16,"")</f>
        <v>40.200000000000003</v>
      </c>
      <c r="AF15" s="243">
        <f>IF(ngay28!O16&gt;=35,ngay28!O16,"")</f>
        <v>38.1</v>
      </c>
      <c r="AG15" s="243" t="str">
        <f>IF(ngay29!O16&gt;=35,ngay29!O16,"")</f>
        <v/>
      </c>
      <c r="AH15" s="243">
        <f>IF(ngay30!O16&gt;=35,ngay30!O16,"")</f>
        <v>35.9</v>
      </c>
      <c r="AI15" s="243" t="str">
        <f>IF(ngay31!O16&gt;=35,ngay31!O16,"")</f>
        <v/>
      </c>
      <c r="AJ15" s="128">
        <f t="shared" si="4"/>
        <v>24</v>
      </c>
      <c r="AK15" s="127">
        <f t="shared" si="5"/>
        <v>40.9</v>
      </c>
      <c r="AL15" s="128">
        <f>IF(COUNT(E15:AI15)=0,"",INDEX(E2:AI15,1,MATCH(MAX(E15:AI15),E15:AI15,0)))</f>
        <v>7</v>
      </c>
      <c r="AM15" s="127"/>
      <c r="AN15" s="129"/>
    </row>
    <row r="16" spans="1:40">
      <c r="A16" s="28">
        <v>14</v>
      </c>
      <c r="B16" s="509"/>
      <c r="C16" s="30" t="s">
        <v>127</v>
      </c>
      <c r="D16" s="42" t="s">
        <v>101</v>
      </c>
      <c r="E16" s="242">
        <f>IF(ngay1!O17&gt;=35,ngay1!O17,"")</f>
        <v>38.1</v>
      </c>
      <c r="F16" s="243">
        <f>IF(ngay2!O17&gt;=35,ngay2!O17,"")</f>
        <v>37.200000000000003</v>
      </c>
      <c r="G16" s="243">
        <f>IF(ngay3!O17&gt;=35,ngay3!O17,"")</f>
        <v>37.4</v>
      </c>
      <c r="H16" s="243">
        <f>IF(ngay4!O17&gt;=35,ngay4!O17,"")</f>
        <v>37</v>
      </c>
      <c r="I16" s="243">
        <f>IF(ngay5!O17&gt;=35,ngay5!O17,"")</f>
        <v>35</v>
      </c>
      <c r="J16" s="243">
        <f>IF(ngay6!O17&gt;=35,ngay6!O17,"")</f>
        <v>36.200000000000003</v>
      </c>
      <c r="K16" s="243">
        <f>IF(ngay7!O17&gt;=35,ngay7!O17,"")</f>
        <v>36.1</v>
      </c>
      <c r="L16" s="243">
        <f>IF(ngay8!O17&gt;=35,ngay8!O17,"")</f>
        <v>35.200000000000003</v>
      </c>
      <c r="M16" s="243">
        <f>IF(ngay9!O17&gt;=35,ngay9!O17,"")</f>
        <v>35.4</v>
      </c>
      <c r="N16" s="243">
        <f>IF(ngay10!O17&gt;=35,ngay10!O17,"")</f>
        <v>35.5</v>
      </c>
      <c r="O16" s="243">
        <f>IF(ngay11!O17&gt;=35,ngay11!O17,"")</f>
        <v>36.200000000000003</v>
      </c>
      <c r="P16" s="243">
        <f>IF(ngay12!O17&gt;=35,ngay12!O17,"")</f>
        <v>37.799999999999997</v>
      </c>
      <c r="Q16" s="243">
        <f>IF(ngay13!O17&gt;=35,ngay13!O17,"")</f>
        <v>39.700000000000003</v>
      </c>
      <c r="R16" s="243">
        <f>IF(ngay14!O17&gt;=35,ngay14!O17,"")</f>
        <v>39</v>
      </c>
      <c r="S16" s="243">
        <f>IF(ngay15!O17&gt;=35,ngay15!O17,"")</f>
        <v>36</v>
      </c>
      <c r="T16" s="243" t="str">
        <f>IF(ngay16!O17&gt;=35,ngay16!O17,"")</f>
        <v/>
      </c>
      <c r="U16" s="243">
        <f>IF(ngay17!O17&gt;=35,ngay17!O17,"")</f>
        <v>36.4</v>
      </c>
      <c r="V16" s="243">
        <f>IF(ngay18!O17&gt;=35,ngay18!O17,"")</f>
        <v>36.4</v>
      </c>
      <c r="W16" s="243" t="str">
        <f>IF(ngay19!O17&gt;=35,ngay19!O17,"")</f>
        <v/>
      </c>
      <c r="X16" s="243" t="str">
        <f>IF(ngay20!O17&gt;=35,ngay20!O17,"")</f>
        <v/>
      </c>
      <c r="Y16" s="243" t="str">
        <f>IF(ngay21!O17&gt;=35,ngay21!O17,"")</f>
        <v/>
      </c>
      <c r="Z16" s="243" t="str">
        <f>IF(ngay22!O17&gt;=35,ngay22!O17,"")</f>
        <v/>
      </c>
      <c r="AA16" s="243" t="str">
        <f>IF(ngay23!O17&gt;=35,ngay23!O17,"")</f>
        <v/>
      </c>
      <c r="AB16" s="243" t="str">
        <f>IF(ngay24!O17&gt;=35,ngay24!O17,"")</f>
        <v/>
      </c>
      <c r="AC16" s="243" t="str">
        <f>IF(ngay25!O17&gt;=35,ngay25!O17,"")</f>
        <v/>
      </c>
      <c r="AD16" s="243">
        <f>IF(ngay26!O17&gt;=35,ngay26!O17,"")</f>
        <v>35.299999999999997</v>
      </c>
      <c r="AE16" s="243">
        <f>IF(ngay27!O17&gt;=35,ngay27!O17,"")</f>
        <v>37.799999999999997</v>
      </c>
      <c r="AF16" s="243">
        <f>IF(ngay28!O17&gt;=35,ngay28!O17,"")</f>
        <v>36.1</v>
      </c>
      <c r="AG16" s="243" t="str">
        <f>IF(ngay29!O17&gt;=35,ngay29!O17,"")</f>
        <v/>
      </c>
      <c r="AH16" s="243">
        <f>IF(ngay30!O17&gt;=35,ngay30!O17,"")</f>
        <v>35</v>
      </c>
      <c r="AI16" s="243">
        <f>IF(ngay31!O17&gt;=35,ngay31!O17,"")</f>
        <v>35.6</v>
      </c>
      <c r="AJ16" s="128">
        <f t="shared" si="4"/>
        <v>22</v>
      </c>
      <c r="AK16" s="127">
        <f t="shared" si="5"/>
        <v>39.700000000000003</v>
      </c>
      <c r="AL16" s="128">
        <f>IF(COUNT(E16:AI16)=0,"",INDEX(E2:AI16,1,MATCH(MAX(E16:AI16),E16:AI16,0)))</f>
        <v>13</v>
      </c>
      <c r="AM16" s="127"/>
      <c r="AN16" s="129"/>
    </row>
    <row r="17" spans="1:40">
      <c r="A17" s="39">
        <v>15</v>
      </c>
      <c r="B17" s="509"/>
      <c r="C17" s="30" t="s">
        <v>155</v>
      </c>
      <c r="D17" s="42" t="s">
        <v>102</v>
      </c>
      <c r="E17" s="242">
        <f>IF(ngay1!O18&gt;=35,ngay1!O18,"")</f>
        <v>39.200000000000003</v>
      </c>
      <c r="F17" s="243">
        <f>IF(ngay2!O18&gt;=35,ngay2!O18,"")</f>
        <v>39.200000000000003</v>
      </c>
      <c r="G17" s="243">
        <f>IF(ngay3!O18&gt;=35,ngay3!O18,"")</f>
        <v>38.299999999999997</v>
      </c>
      <c r="H17" s="243">
        <f>IF(ngay4!O18&gt;=35,ngay4!O18,"")</f>
        <v>38.5</v>
      </c>
      <c r="I17" s="243">
        <f>IF(ngay5!O18&gt;=35,ngay5!O18,"")</f>
        <v>37</v>
      </c>
      <c r="J17" s="243">
        <f>IF(ngay6!O18&gt;=35,ngay6!O18,"")</f>
        <v>37.9</v>
      </c>
      <c r="K17" s="243">
        <f>IF(ngay7!O18&gt;=35,ngay7!O18,"")</f>
        <v>39.200000000000003</v>
      </c>
      <c r="L17" s="243">
        <f>IF(ngay8!O18&gt;=35,ngay8!O18,"")</f>
        <v>39</v>
      </c>
      <c r="M17" s="243">
        <f>IF(ngay9!O18&gt;=35,ngay9!O18,"")</f>
        <v>38.1</v>
      </c>
      <c r="N17" s="243">
        <f>IF(ngay10!O18&gt;=35,ngay10!O18,"")</f>
        <v>36.1</v>
      </c>
      <c r="O17" s="243">
        <f>IF(ngay11!O18&gt;=35,ngay11!O18,"")</f>
        <v>38</v>
      </c>
      <c r="P17" s="243">
        <f>IF(ngay12!O18&gt;=35,ngay12!O18,"")</f>
        <v>40.1</v>
      </c>
      <c r="Q17" s="243">
        <f>IF(ngay13!O18&gt;=35,ngay13!O18,"")</f>
        <v>40.200000000000003</v>
      </c>
      <c r="R17" s="243">
        <f>IF(ngay14!O18&gt;=35,ngay14!O18,"")</f>
        <v>38.299999999999997</v>
      </c>
      <c r="S17" s="243">
        <f>IF(ngay15!O18&gt;=35,ngay15!O18,"")</f>
        <v>37.6</v>
      </c>
      <c r="T17" s="243">
        <f>IF(ngay16!O18&gt;=35,ngay16!O18,"")</f>
        <v>35</v>
      </c>
      <c r="U17" s="243">
        <f>IF(ngay17!O18&gt;=35,ngay17!O18,"")</f>
        <v>35.4</v>
      </c>
      <c r="V17" s="243">
        <f>IF(ngay18!O18&gt;=35,ngay18!O18,"")</f>
        <v>39</v>
      </c>
      <c r="W17" s="243" t="str">
        <f>IF(ngay19!O18&gt;=35,ngay19!O18,"")</f>
        <v/>
      </c>
      <c r="X17" s="243" t="str">
        <f>IF(ngay20!O18&gt;=35,ngay20!O18,"")</f>
        <v/>
      </c>
      <c r="Y17" s="243" t="str">
        <f>IF(ngay21!O18&gt;=35,ngay21!O18,"")</f>
        <v/>
      </c>
      <c r="Z17" s="243" t="str">
        <f>IF(ngay22!O18&gt;=35,ngay22!O18,"")</f>
        <v/>
      </c>
      <c r="AA17" s="243" t="str">
        <f>IF(ngay23!O18&gt;=35,ngay23!O18,"")</f>
        <v/>
      </c>
      <c r="AB17" s="243" t="str">
        <f>IF(ngay24!O18&gt;=35,ngay24!O18,"")</f>
        <v/>
      </c>
      <c r="AC17" s="243">
        <f>IF(ngay25!O18&gt;=35,ngay25!O18,"")</f>
        <v>35</v>
      </c>
      <c r="AD17" s="243">
        <f>IF(ngay26!O18&gt;=35,ngay26!O18,"")</f>
        <v>38.1</v>
      </c>
      <c r="AE17" s="243">
        <f>IF(ngay27!O18&gt;=35,ngay27!O18,"")</f>
        <v>39.200000000000003</v>
      </c>
      <c r="AF17" s="243">
        <f>IF(ngay28!O18&gt;=35,ngay28!O18,"")</f>
        <v>37.200000000000003</v>
      </c>
      <c r="AG17" s="243" t="str">
        <f>IF(ngay29!O18&gt;=35,ngay29!O18,"")</f>
        <v/>
      </c>
      <c r="AH17" s="243">
        <f>IF(ngay30!O18&gt;=35,ngay30!O18,"")</f>
        <v>35.1</v>
      </c>
      <c r="AI17" s="243">
        <f>IF(ngay31!O18&gt;=35,ngay31!O18,"")</f>
        <v>35.4</v>
      </c>
      <c r="AJ17" s="128">
        <f t="shared" si="4"/>
        <v>24</v>
      </c>
      <c r="AK17" s="127">
        <f t="shared" si="5"/>
        <v>40.200000000000003</v>
      </c>
      <c r="AL17" s="128">
        <f>IF(COUNT(E17:AI17)=0,"",INDEX(E2:AI17,1,MATCH(MAX(E17:AI17),E17:AI17,0)))</f>
        <v>13</v>
      </c>
      <c r="AM17" s="127"/>
      <c r="AN17" s="129"/>
    </row>
    <row r="18" spans="1:40">
      <c r="A18" s="28">
        <v>16</v>
      </c>
      <c r="B18" s="509"/>
      <c r="C18" s="40" t="s">
        <v>156</v>
      </c>
      <c r="D18" s="46" t="s">
        <v>103</v>
      </c>
      <c r="E18" s="242">
        <f>IF(ngay1!O19&gt;=35,ngay1!O19,"")</f>
        <v>37</v>
      </c>
      <c r="F18" s="243">
        <f>IF(ngay2!O19&gt;=35,ngay2!O19,"")</f>
        <v>37</v>
      </c>
      <c r="G18" s="243">
        <f>IF(ngay3!O19&gt;=35,ngay3!O19,"")</f>
        <v>35.5</v>
      </c>
      <c r="H18" s="243">
        <f>IF(ngay4!O19&gt;=35,ngay4!O19,"")</f>
        <v>36.299999999999997</v>
      </c>
      <c r="I18" s="243">
        <f>IF(ngay5!O19&gt;=35,ngay5!O19,"")</f>
        <v>35</v>
      </c>
      <c r="J18" s="243">
        <f>IF(ngay6!O19&gt;=35,ngay6!O19,"")</f>
        <v>36</v>
      </c>
      <c r="K18" s="243" t="str">
        <f>IF(ngay7!O19&gt;=35,ngay7!O19,"")</f>
        <v/>
      </c>
      <c r="L18" s="243" t="str">
        <f>IF(ngay8!O19&gt;=35,ngay8!O19,"")</f>
        <v/>
      </c>
      <c r="M18" s="243" t="str">
        <f>IF(ngay9!O19&gt;=35,ngay9!O19,"")</f>
        <v/>
      </c>
      <c r="N18" s="243" t="str">
        <f>IF(ngay10!O19&gt;=35,ngay10!O19,"")</f>
        <v/>
      </c>
      <c r="O18" s="243">
        <f>IF(ngay11!O19&gt;=35,ngay11!O19,"")</f>
        <v>35.700000000000003</v>
      </c>
      <c r="P18" s="243">
        <f>IF(ngay12!O19&gt;=35,ngay12!O19,"")</f>
        <v>36.299999999999997</v>
      </c>
      <c r="Q18" s="243">
        <f>IF(ngay13!O19&gt;=35,ngay13!O19,"")</f>
        <v>38.799999999999997</v>
      </c>
      <c r="R18" s="243">
        <f>IF(ngay14!O19&gt;=35,ngay14!O19,"")</f>
        <v>36.200000000000003</v>
      </c>
      <c r="S18" s="243" t="str">
        <f>IF(ngay15!O19&gt;=35,ngay15!O19,"")</f>
        <v/>
      </c>
      <c r="T18" s="243" t="str">
        <f>IF(ngay16!O19&gt;=35,ngay16!O19,"")</f>
        <v/>
      </c>
      <c r="U18" s="243" t="str">
        <f>IF(ngay17!O19&gt;=35,ngay17!O19,"")</f>
        <v/>
      </c>
      <c r="V18" s="243" t="str">
        <f>IF(ngay18!O19&gt;=35,ngay18!O19,"")</f>
        <v/>
      </c>
      <c r="W18" s="243" t="str">
        <f>IF(ngay19!O19&gt;=35,ngay19!O19,"")</f>
        <v/>
      </c>
      <c r="X18" s="243" t="str">
        <f>IF(ngay20!O19&gt;=35,ngay20!O19,"")</f>
        <v/>
      </c>
      <c r="Y18" s="243" t="str">
        <f>IF(ngay21!O19&gt;=35,ngay21!O19,"")</f>
        <v/>
      </c>
      <c r="Z18" s="243" t="str">
        <f>IF(ngay22!O19&gt;=35,ngay22!O19,"")</f>
        <v/>
      </c>
      <c r="AA18" s="243" t="str">
        <f>IF(ngay23!O19&gt;=35,ngay23!O19,"")</f>
        <v/>
      </c>
      <c r="AB18" s="243" t="str">
        <f>IF(ngay24!O19&gt;=35,ngay24!O19,"")</f>
        <v/>
      </c>
      <c r="AC18" s="243" t="str">
        <f>IF(ngay25!O19&gt;=35,ngay25!O19,"")</f>
        <v/>
      </c>
      <c r="AD18" s="243" t="str">
        <f>IF(ngay26!O19&gt;=35,ngay26!O19,"")</f>
        <v/>
      </c>
      <c r="AE18" s="243">
        <f>IF(ngay27!O19&gt;=35,ngay27!O19,"")</f>
        <v>36</v>
      </c>
      <c r="AF18" s="243">
        <f>IF(ngay28!O19&gt;=35,ngay28!O19,"")</f>
        <v>36</v>
      </c>
      <c r="AG18" s="243" t="str">
        <f>IF(ngay29!O19&gt;=35,ngay29!O19,"")</f>
        <v/>
      </c>
      <c r="AH18" s="243" t="str">
        <f>IF(ngay30!O19&gt;=35,ngay30!O19,"")</f>
        <v/>
      </c>
      <c r="AI18" s="243" t="str">
        <f>IF(ngay31!O19&gt;=35,ngay31!O19,"")</f>
        <v/>
      </c>
      <c r="AJ18" s="307">
        <f t="shared" si="4"/>
        <v>12</v>
      </c>
      <c r="AK18" s="308">
        <f t="shared" si="5"/>
        <v>38.799999999999997</v>
      </c>
      <c r="AL18" s="307">
        <f>IF(COUNT(E18:AI18)=0,"",INDEX(E2:AI18,1,MATCH(MAX(E18:AI18),E18:AI18,0)))</f>
        <v>13</v>
      </c>
      <c r="AM18" s="308"/>
      <c r="AN18" s="309"/>
    </row>
    <row r="19" spans="1:40">
      <c r="A19" s="39">
        <v>17</v>
      </c>
      <c r="B19" s="510"/>
      <c r="C19" s="32" t="s">
        <v>91</v>
      </c>
      <c r="D19" s="44" t="s">
        <v>118</v>
      </c>
      <c r="E19" s="242">
        <f>IF(ngay1!O20&gt;=35,ngay1!O20,"")</f>
        <v>38.4</v>
      </c>
      <c r="F19" s="243">
        <f>IF(ngay2!O20&gt;=35,ngay2!O20,"")</f>
        <v>38</v>
      </c>
      <c r="G19" s="243">
        <f>IF(ngay3!O20&gt;=35,ngay3!O20,"")</f>
        <v>36.700000000000003</v>
      </c>
      <c r="H19" s="243">
        <f>IF(ngay4!O20&gt;=35,ngay4!O20,"")</f>
        <v>36.700000000000003</v>
      </c>
      <c r="I19" s="243">
        <f>IF(ngay5!O20&gt;=35,ngay5!O20,"")</f>
        <v>36.200000000000003</v>
      </c>
      <c r="J19" s="243">
        <f>IF(ngay6!O20&gt;=35,ngay6!O20,"")</f>
        <v>39.299999999999997</v>
      </c>
      <c r="K19" s="243">
        <f>IF(ngay7!O20&gt;=35,ngay7!O20,"")</f>
        <v>38</v>
      </c>
      <c r="L19" s="243">
        <f>IF(ngay8!O20&gt;=35,ngay8!O20,"")</f>
        <v>37.200000000000003</v>
      </c>
      <c r="M19" s="243">
        <f>IF(ngay9!O20&gt;=35,ngay9!O20,"")</f>
        <v>35.299999999999997</v>
      </c>
      <c r="N19" s="243">
        <f>IF(ngay10!O20&gt;=35,ngay10!O20,"")</f>
        <v>36</v>
      </c>
      <c r="O19" s="243">
        <f>IF(ngay11!O20&gt;=35,ngay11!O20,"")</f>
        <v>37.4</v>
      </c>
      <c r="P19" s="243">
        <f>IF(ngay12!O20&gt;=35,ngay12!O20,"")</f>
        <v>39.1</v>
      </c>
      <c r="Q19" s="243">
        <f>IF(ngay13!O20&gt;=35,ngay13!O20,"")</f>
        <v>39.200000000000003</v>
      </c>
      <c r="R19" s="243">
        <f>IF(ngay14!O20&gt;=35,ngay14!O20,"")</f>
        <v>39</v>
      </c>
      <c r="S19" s="243">
        <f>IF(ngay15!O20&gt;=35,ngay15!O20,"")</f>
        <v>36.700000000000003</v>
      </c>
      <c r="T19" s="243">
        <f>IF(ngay16!O20&gt;=35,ngay16!O20,"")</f>
        <v>35</v>
      </c>
      <c r="U19" s="243" t="str">
        <f>IF(ngay17!O20&gt;=35,ngay17!O20,"")</f>
        <v/>
      </c>
      <c r="V19" s="243">
        <f>IF(ngay18!O20&gt;=35,ngay18!O20,"")</f>
        <v>36.299999999999997</v>
      </c>
      <c r="W19" s="243" t="str">
        <f>IF(ngay19!O20&gt;=35,ngay19!O20,"")</f>
        <v/>
      </c>
      <c r="X19" s="243" t="str">
        <f>IF(ngay20!O20&gt;=35,ngay20!O20,"")</f>
        <v/>
      </c>
      <c r="Y19" s="243" t="str">
        <f>IF(ngay21!O20&gt;=35,ngay21!O20,"")</f>
        <v/>
      </c>
      <c r="Z19" s="243" t="str">
        <f>IF(ngay22!O20&gt;=35,ngay22!O20,"")</f>
        <v/>
      </c>
      <c r="AA19" s="243" t="str">
        <f>IF(ngay23!O20&gt;=35,ngay23!O20,"")</f>
        <v/>
      </c>
      <c r="AB19" s="243" t="str">
        <f>IF(ngay24!O20&gt;=35,ngay24!O20,"")</f>
        <v/>
      </c>
      <c r="AC19" s="243" t="str">
        <f>IF(ngay25!O20&gt;=35,ngay25!O20,"")</f>
        <v/>
      </c>
      <c r="AD19" s="243">
        <f>IF(ngay26!O20&gt;=35,ngay26!O20,"")</f>
        <v>35.200000000000003</v>
      </c>
      <c r="AE19" s="243">
        <f>IF(ngay27!O20&gt;=35,ngay27!O20,"")</f>
        <v>38.200000000000003</v>
      </c>
      <c r="AF19" s="243">
        <f>IF(ngay28!O20&gt;=35,ngay28!O20,"")</f>
        <v>37.9</v>
      </c>
      <c r="AG19" s="243" t="str">
        <f>IF(ngay29!O20&gt;=35,ngay29!O20,"")</f>
        <v/>
      </c>
      <c r="AH19" s="243">
        <f>IF(ngay30!O20&gt;=35,ngay30!O20,"")</f>
        <v>35</v>
      </c>
      <c r="AI19" s="243">
        <f>IF(ngay31!O20&gt;=35,ngay31!O20,"")</f>
        <v>35</v>
      </c>
      <c r="AJ19" s="216">
        <f t="shared" si="4"/>
        <v>22</v>
      </c>
      <c r="AK19" s="217">
        <f t="shared" si="5"/>
        <v>39.299999999999997</v>
      </c>
      <c r="AL19" s="216">
        <f>IF(COUNT(E19:AI19)=0,"",INDEX(E2:AI19,1,MATCH(MAX(E19:AI19),E19:AI19,0)))</f>
        <v>6</v>
      </c>
      <c r="AM19" s="217"/>
      <c r="AN19" s="227"/>
    </row>
    <row r="20" spans="1:40">
      <c r="A20" s="28">
        <v>18</v>
      </c>
      <c r="B20" s="488" t="s">
        <v>128</v>
      </c>
      <c r="C20" s="31" t="s">
        <v>158</v>
      </c>
      <c r="D20" s="43" t="s">
        <v>108</v>
      </c>
      <c r="E20" s="242">
        <f>IF(ngay1!O21&gt;=35,ngay1!O21,"")</f>
        <v>37</v>
      </c>
      <c r="F20" s="243">
        <f>IF(ngay2!O21&gt;=35,ngay2!O21,"")</f>
        <v>36.799999999999997</v>
      </c>
      <c r="G20" s="243">
        <f>IF(ngay3!O21&gt;=35,ngay3!O21,"")</f>
        <v>35.200000000000003</v>
      </c>
      <c r="H20" s="243">
        <f>IF(ngay4!O21&gt;=35,ngay4!O21,"")</f>
        <v>35</v>
      </c>
      <c r="I20" s="243">
        <f>IF(ngay5!O21&gt;=35,ngay5!O21,"")</f>
        <v>38.200000000000003</v>
      </c>
      <c r="J20" s="243">
        <f>IF(ngay6!O21&gt;=35,ngay6!O21,"")</f>
        <v>39</v>
      </c>
      <c r="K20" s="243">
        <f>IF(ngay7!O21&gt;=35,ngay7!O21,"")</f>
        <v>40.799999999999997</v>
      </c>
      <c r="L20" s="243">
        <f>IF(ngay8!O21&gt;=35,ngay8!O21,"")</f>
        <v>40.200000000000003</v>
      </c>
      <c r="M20" s="243">
        <f>IF(ngay9!O21&gt;=35,ngay9!O21,"")</f>
        <v>38.200000000000003</v>
      </c>
      <c r="N20" s="243">
        <f>IF(ngay10!O21&gt;=35,ngay10!O21,"")</f>
        <v>37.6</v>
      </c>
      <c r="O20" s="243">
        <f>IF(ngay11!O21&gt;=35,ngay11!O21,"")</f>
        <v>39.200000000000003</v>
      </c>
      <c r="P20" s="243">
        <f>IF(ngay12!O21&gt;=35,ngay12!O21,"")</f>
        <v>39.200000000000003</v>
      </c>
      <c r="Q20" s="243">
        <f>IF(ngay13!O21&gt;=35,ngay13!O21,"")</f>
        <v>39.200000000000003</v>
      </c>
      <c r="R20" s="243">
        <f>IF(ngay14!O21&gt;=35,ngay14!O21,"")</f>
        <v>39.4</v>
      </c>
      <c r="S20" s="243">
        <f>IF(ngay15!O21&gt;=35,ngay15!O21,"")</f>
        <v>35.200000000000003</v>
      </c>
      <c r="T20" s="243">
        <f>IF(ngay16!O21&gt;=35,ngay16!O21,"")</f>
        <v>35.200000000000003</v>
      </c>
      <c r="U20" s="243">
        <f>IF(ngay17!O21&gt;=35,ngay17!O21,"")</f>
        <v>35.1</v>
      </c>
      <c r="V20" s="243">
        <f>IF(ngay18!O21&gt;=35,ngay18!O21,"")</f>
        <v>38</v>
      </c>
      <c r="W20" s="243" t="str">
        <f>IF(ngay19!O21&gt;=35,ngay19!O21,"")</f>
        <v/>
      </c>
      <c r="X20" s="243" t="str">
        <f>IF(ngay20!O21&gt;=35,ngay20!O21,"")</f>
        <v/>
      </c>
      <c r="Y20" s="243" t="str">
        <f>IF(ngay21!O21&gt;=35,ngay21!O21,"")</f>
        <v/>
      </c>
      <c r="Z20" s="243" t="str">
        <f>IF(ngay22!O21&gt;=35,ngay22!O21,"")</f>
        <v/>
      </c>
      <c r="AA20" s="243">
        <f>IF(ngay23!O21&gt;=35,ngay23!O21,"")</f>
        <v>35.299999999999997</v>
      </c>
      <c r="AB20" s="243">
        <f>IF(ngay24!O21&gt;=35,ngay24!O21,"")</f>
        <v>35.200000000000003</v>
      </c>
      <c r="AC20" s="243">
        <f>IF(ngay25!O21&gt;=35,ngay25!O21,"")</f>
        <v>36.200000000000003</v>
      </c>
      <c r="AD20" s="243">
        <f>IF(ngay26!O21&gt;=35,ngay26!O21,"")</f>
        <v>38</v>
      </c>
      <c r="AE20" s="243">
        <f>IF(ngay27!O21&gt;=35,ngay27!O21,"")</f>
        <v>38.700000000000003</v>
      </c>
      <c r="AF20" s="243">
        <f>IF(ngay28!O21&gt;=35,ngay28!O21,"")</f>
        <v>38.4</v>
      </c>
      <c r="AG20" s="243" t="str">
        <f>IF(ngay29!O21&gt;=35,ngay29!O21,"")</f>
        <v/>
      </c>
      <c r="AH20" s="243">
        <f>IF(ngay30!O21&gt;=35,ngay30!O21,"")</f>
        <v>35.299999999999997</v>
      </c>
      <c r="AI20" s="243">
        <f>IF(ngay31!O21&gt;=35,ngay31!O21,"")</f>
        <v>35.200000000000003</v>
      </c>
      <c r="AJ20" s="128">
        <f t="shared" si="4"/>
        <v>26</v>
      </c>
      <c r="AK20" s="127">
        <f t="shared" si="5"/>
        <v>40.799999999999997</v>
      </c>
      <c r="AL20" s="128">
        <f>IF(COUNT(E20:AI20)=0,"",INDEX(E2:AI20,1,MATCH(MAX(E20:AI20),E20:AI20,0)))</f>
        <v>7</v>
      </c>
      <c r="AM20" s="127"/>
      <c r="AN20" s="129"/>
    </row>
    <row r="21" spans="1:40">
      <c r="A21" s="39">
        <v>19</v>
      </c>
      <c r="B21" s="509"/>
      <c r="C21" s="30" t="s">
        <v>128</v>
      </c>
      <c r="D21" s="42" t="s">
        <v>119</v>
      </c>
      <c r="E21" s="242">
        <f>IF(ngay1!O22&gt;=35,ngay1!O22,"")</f>
        <v>39.200000000000003</v>
      </c>
      <c r="F21" s="243">
        <f>IF(ngay2!O22&gt;=35,ngay2!O22,"")</f>
        <v>37.4</v>
      </c>
      <c r="G21" s="243">
        <f>IF(ngay3!O22&gt;=35,ngay3!O22,"")</f>
        <v>37.4</v>
      </c>
      <c r="H21" s="243">
        <f>IF(ngay4!O22&gt;=35,ngay4!O22,"")</f>
        <v>35.799999999999997</v>
      </c>
      <c r="I21" s="243">
        <f>IF(ngay5!O22&gt;=35,ngay5!O22,"")</f>
        <v>35</v>
      </c>
      <c r="J21" s="243">
        <f>IF(ngay6!O22&gt;=35,ngay6!O22,"")</f>
        <v>37.799999999999997</v>
      </c>
      <c r="K21" s="243">
        <f>IF(ngay7!O22&gt;=35,ngay7!O22,"")</f>
        <v>37</v>
      </c>
      <c r="L21" s="243">
        <f>IF(ngay8!O22&gt;=35,ngay8!O22,"")</f>
        <v>37</v>
      </c>
      <c r="M21" s="243">
        <f>IF(ngay9!O22&gt;=35,ngay9!O22,"")</f>
        <v>35.200000000000003</v>
      </c>
      <c r="N21" s="243">
        <f>IF(ngay10!O22&gt;=35,ngay10!O22,"")</f>
        <v>35.799999999999997</v>
      </c>
      <c r="O21" s="243">
        <f>IF(ngay11!O22&gt;=35,ngay11!O22,"")</f>
        <v>37.299999999999997</v>
      </c>
      <c r="P21" s="243">
        <f>IF(ngay12!O22&gt;=35,ngay12!O22,"")</f>
        <v>38.700000000000003</v>
      </c>
      <c r="Q21" s="243">
        <f>IF(ngay13!O22&gt;=35,ngay13!O22,"")</f>
        <v>39.9</v>
      </c>
      <c r="R21" s="243">
        <f>IF(ngay14!O22&gt;=35,ngay14!O22,"")</f>
        <v>38.5</v>
      </c>
      <c r="S21" s="243">
        <f>IF(ngay15!O22&gt;=35,ngay15!O22,"")</f>
        <v>36</v>
      </c>
      <c r="T21" s="243" t="str">
        <f>IF(ngay16!O22&gt;=35,ngay16!O22,"")</f>
        <v/>
      </c>
      <c r="U21" s="243" t="str">
        <f>IF(ngay17!O22&gt;=35,ngay17!O22,"")</f>
        <v/>
      </c>
      <c r="V21" s="243">
        <f>IF(ngay18!O22&gt;=35,ngay18!O22,"")</f>
        <v>35.299999999999997</v>
      </c>
      <c r="W21" s="243" t="str">
        <f>IF(ngay19!O22&gt;=35,ngay19!O22,"")</f>
        <v/>
      </c>
      <c r="X21" s="243" t="str">
        <f>IF(ngay20!O22&gt;=35,ngay20!O22,"")</f>
        <v/>
      </c>
      <c r="Y21" s="243" t="str">
        <f>IF(ngay21!O22&gt;=35,ngay21!O22,"")</f>
        <v/>
      </c>
      <c r="Z21" s="243" t="str">
        <f>IF(ngay22!O22&gt;=35,ngay22!O22,"")</f>
        <v/>
      </c>
      <c r="AA21" s="243" t="str">
        <f>IF(ngay23!O22&gt;=35,ngay23!O22,"")</f>
        <v/>
      </c>
      <c r="AB21" s="243" t="str">
        <f>IF(ngay24!O22&gt;=35,ngay24!O22,"")</f>
        <v/>
      </c>
      <c r="AC21" s="243" t="str">
        <f>IF(ngay25!O22&gt;=35,ngay25!O22,"")</f>
        <v/>
      </c>
      <c r="AD21" s="243">
        <f>IF(ngay26!O22&gt;=35,ngay26!O22,"")</f>
        <v>35</v>
      </c>
      <c r="AE21" s="243">
        <f>IF(ngay27!O22&gt;=35,ngay27!O22,"")</f>
        <v>37.5</v>
      </c>
      <c r="AF21" s="243">
        <f>IF(ngay28!O22&gt;=35,ngay28!O22,"")</f>
        <v>38.200000000000003</v>
      </c>
      <c r="AG21" s="243" t="str">
        <f>IF(ngay29!O22&gt;=35,ngay29!O22,"")</f>
        <v/>
      </c>
      <c r="AH21" s="243" t="str">
        <f>IF(ngay30!O22&gt;=35,ngay30!O22,"")</f>
        <v/>
      </c>
      <c r="AI21" s="243" t="str">
        <f>IF(ngay31!O22&gt;=35,ngay31!O22,"")</f>
        <v/>
      </c>
      <c r="AJ21" s="128">
        <f t="shared" si="4"/>
        <v>19</v>
      </c>
      <c r="AK21" s="127">
        <f t="shared" si="5"/>
        <v>39.9</v>
      </c>
      <c r="AL21" s="128">
        <f>IF(COUNT(E21:AI21)=0,"",INDEX(E2:AI21,1,MATCH(MAX(E21:AI21),E21:AI21,0)))</f>
        <v>13</v>
      </c>
      <c r="AM21" s="127"/>
      <c r="AN21" s="129"/>
    </row>
    <row r="22" spans="1:40">
      <c r="A22" s="28">
        <v>20</v>
      </c>
      <c r="B22" s="509"/>
      <c r="C22" s="30" t="s">
        <v>157</v>
      </c>
      <c r="D22" s="42" t="s">
        <v>105</v>
      </c>
      <c r="E22" s="242">
        <f>IF(ngay1!O23&gt;=35,ngay1!O23,"")</f>
        <v>39.4</v>
      </c>
      <c r="F22" s="243">
        <f>IF(ngay2!O23&gt;=35,ngay2!O23,"")</f>
        <v>38.6</v>
      </c>
      <c r="G22" s="243">
        <f>IF(ngay3!O23&gt;=35,ngay3!O23,"")</f>
        <v>37.5</v>
      </c>
      <c r="H22" s="243">
        <f>IF(ngay4!O23&gt;=35,ngay4!O23,"")</f>
        <v>37</v>
      </c>
      <c r="I22" s="243">
        <f>IF(ngay5!O23&gt;=35,ngay5!O23,"")</f>
        <v>39</v>
      </c>
      <c r="J22" s="243">
        <f>IF(ngay6!O23&gt;=35,ngay6!O23,"")</f>
        <v>39.6</v>
      </c>
      <c r="K22" s="243">
        <f>IF(ngay7!O23&gt;=35,ngay7!O23,"")</f>
        <v>39.799999999999997</v>
      </c>
      <c r="L22" s="243">
        <f>IF(ngay8!O23&gt;=35,ngay8!O23,"")</f>
        <v>40.299999999999997</v>
      </c>
      <c r="M22" s="243">
        <f>IF(ngay9!O23&gt;=35,ngay9!O23,"")</f>
        <v>39</v>
      </c>
      <c r="N22" s="243">
        <f>IF(ngay10!O23&gt;=35,ngay10!O23,"")</f>
        <v>38.799999999999997</v>
      </c>
      <c r="O22" s="243">
        <f>IF(ngay11!O23&gt;=35,ngay11!O23,"")</f>
        <v>39.1</v>
      </c>
      <c r="P22" s="243">
        <f>IF(ngay12!O23&gt;=35,ngay12!O23,"")</f>
        <v>39.799999999999997</v>
      </c>
      <c r="Q22" s="243">
        <f>IF(ngay13!O23&gt;=35,ngay13!O23,"")</f>
        <v>39.9</v>
      </c>
      <c r="R22" s="243">
        <f>IF(ngay14!O23&gt;=35,ngay14!O23,"")</f>
        <v>40.5</v>
      </c>
      <c r="S22" s="243">
        <f>IF(ngay15!O23&gt;=35,ngay15!O23,"")</f>
        <v>37.799999999999997</v>
      </c>
      <c r="T22" s="243">
        <f>IF(ngay16!O23&gt;=35,ngay16!O23,"")</f>
        <v>35.9</v>
      </c>
      <c r="U22" s="243" t="str">
        <f>IF(ngay17!O23&gt;=35,ngay17!O23,"")</f>
        <v/>
      </c>
      <c r="V22" s="243">
        <f>IF(ngay18!O23&gt;=35,ngay18!O23,"")</f>
        <v>37.6</v>
      </c>
      <c r="W22" s="243">
        <f>IF(ngay19!O23&gt;=35,ngay19!O23,"")</f>
        <v>35.700000000000003</v>
      </c>
      <c r="X22" s="243" t="str">
        <f>IF(ngay20!O23&gt;=35,ngay20!O23,"")</f>
        <v/>
      </c>
      <c r="Y22" s="243" t="str">
        <f>IF(ngay21!O23&gt;=35,ngay21!O23,"")</f>
        <v/>
      </c>
      <c r="Z22" s="243">
        <f>IF(ngay22!O23&gt;=35,ngay22!O23,"")</f>
        <v>35.200000000000003</v>
      </c>
      <c r="AA22" s="243">
        <f>IF(ngay23!O23&gt;=35,ngay23!O23,"")</f>
        <v>35.6</v>
      </c>
      <c r="AB22" s="243">
        <f>IF(ngay24!O23&gt;=35,ngay24!O23,"")</f>
        <v>35.700000000000003</v>
      </c>
      <c r="AC22" s="243">
        <f>IF(ngay25!O23&gt;=35,ngay25!O23,"")</f>
        <v>35.799999999999997</v>
      </c>
      <c r="AD22" s="243">
        <f>IF(ngay26!O23&gt;=35,ngay26!O23,"")</f>
        <v>38</v>
      </c>
      <c r="AE22" s="243">
        <f>IF(ngay27!O23&gt;=35,ngay27!O23,"")</f>
        <v>38.700000000000003</v>
      </c>
      <c r="AF22" s="243">
        <f>IF(ngay28!O23&gt;=35,ngay28!O23,"")</f>
        <v>38.700000000000003</v>
      </c>
      <c r="AG22" s="243">
        <f>IF(ngay29!O23&gt;=35,ngay29!O23,"")</f>
        <v>35.299999999999997</v>
      </c>
      <c r="AH22" s="243" t="str">
        <f>IF(ngay30!O23&gt;=35,ngay30!O23,"")</f>
        <v/>
      </c>
      <c r="AI22" s="243" t="str">
        <f>IF(ngay31!O23&gt;=35,ngay31!O23,"")</f>
        <v/>
      </c>
      <c r="AJ22" s="128">
        <f t="shared" si="4"/>
        <v>26</v>
      </c>
      <c r="AK22" s="127">
        <f t="shared" si="5"/>
        <v>40.5</v>
      </c>
      <c r="AL22" s="128">
        <f>IF(COUNT(E22:AI22)=0,"",INDEX(E2:AI22,1,MATCH(MAX(E22:AI22),E22:AI22,0)))</f>
        <v>14</v>
      </c>
      <c r="AM22" s="127"/>
      <c r="AN22" s="129"/>
    </row>
    <row r="23" spans="1:40">
      <c r="A23" s="39">
        <v>21</v>
      </c>
      <c r="B23" s="509"/>
      <c r="C23" s="30" t="s">
        <v>191</v>
      </c>
      <c r="D23" s="42" t="s">
        <v>203</v>
      </c>
      <c r="E23" s="242">
        <f>IF(ngay1!O24&gt;=35,ngay1!O24,"")</f>
        <v>37.5</v>
      </c>
      <c r="F23" s="243">
        <f>IF(ngay2!O24&gt;=35,ngay2!O24,"")</f>
        <v>36.799999999999997</v>
      </c>
      <c r="G23" s="243" t="str">
        <f>IF(ngay3!O24&gt;=35,ngay3!O24,"")</f>
        <v/>
      </c>
      <c r="H23" s="243">
        <f>IF(ngay4!O24&gt;=35,ngay4!O24,"")</f>
        <v>35.799999999999997</v>
      </c>
      <c r="I23" s="243" t="str">
        <f>IF(ngay5!O24&gt;=35,ngay5!O24,"")</f>
        <v/>
      </c>
      <c r="J23" s="243">
        <f>IF(ngay6!O24&gt;=35,ngay6!O24,"")</f>
        <v>36.700000000000003</v>
      </c>
      <c r="K23" s="243">
        <f>IF(ngay7!O24&gt;=35,ngay7!O24,"")</f>
        <v>36.200000000000003</v>
      </c>
      <c r="L23" s="243">
        <f>IF(ngay8!O24&gt;=35,ngay8!O24,"")</f>
        <v>35.700000000000003</v>
      </c>
      <c r="M23" s="243" t="str">
        <f>IF(ngay9!O24&gt;=35,ngay9!O24,"")</f>
        <v/>
      </c>
      <c r="N23" s="243" t="str">
        <f>IF(ngay10!O24&gt;=35,ngay10!O24,"")</f>
        <v/>
      </c>
      <c r="O23" s="243" t="str">
        <f>IF(ngay11!O24&gt;=35,ngay11!O24,"")</f>
        <v/>
      </c>
      <c r="P23" s="243">
        <f>IF(ngay12!O24&gt;=35,ngay12!O24,"")</f>
        <v>36</v>
      </c>
      <c r="Q23" s="243" t="str">
        <f>IF(ngay13!O24&gt;=35,ngay13!O24,"")</f>
        <v/>
      </c>
      <c r="R23" s="243">
        <f>IF(ngay14!O24&gt;=35,ngay14!O24,"")</f>
        <v>35.299999999999997</v>
      </c>
      <c r="S23" s="243" t="str">
        <f>IF(ngay15!O24&gt;=35,ngay15!O24,"")</f>
        <v/>
      </c>
      <c r="T23" s="243" t="str">
        <f>IF(ngay16!O24&gt;=35,ngay16!O24,"")</f>
        <v/>
      </c>
      <c r="U23" s="243" t="str">
        <f>IF(ngay17!O24&gt;=35,ngay17!O24,"")</f>
        <v/>
      </c>
      <c r="V23" s="243">
        <f>IF(ngay18!O24&gt;=35,ngay18!O24,"")</f>
        <v>35.9</v>
      </c>
      <c r="W23" s="243" t="str">
        <f>IF(ngay19!O24&gt;=35,ngay19!O24,"")</f>
        <v/>
      </c>
      <c r="X23" s="243" t="str">
        <f>IF(ngay20!O24&gt;=35,ngay20!O24,"")</f>
        <v/>
      </c>
      <c r="Y23" s="243" t="str">
        <f>IF(ngay21!O24&gt;=35,ngay21!O24,"")</f>
        <v/>
      </c>
      <c r="Z23" s="243" t="str">
        <f>IF(ngay22!O24&gt;=35,ngay22!O24,"")</f>
        <v/>
      </c>
      <c r="AA23" s="243" t="str">
        <f>IF(ngay23!O24&gt;=35,ngay23!O24,"")</f>
        <v/>
      </c>
      <c r="AB23" s="243" t="str">
        <f>IF(ngay24!O24&gt;=35,ngay24!O24,"")</f>
        <v/>
      </c>
      <c r="AC23" s="243" t="str">
        <f>IF(ngay25!O24&gt;=35,ngay25!O24,"")</f>
        <v/>
      </c>
      <c r="AD23" s="243" t="str">
        <f>IF(ngay26!O24&gt;=35,ngay26!O24,"")</f>
        <v/>
      </c>
      <c r="AE23" s="243">
        <f>IF(ngay27!O24&gt;=35,ngay27!O24,"")</f>
        <v>35.299999999999997</v>
      </c>
      <c r="AF23" s="243">
        <f>IF(ngay28!O24&gt;=35,ngay28!O24,"")</f>
        <v>36.299999999999997</v>
      </c>
      <c r="AG23" s="243" t="str">
        <f>IF(ngay29!O24&gt;=35,ngay29!O24,"")</f>
        <v/>
      </c>
      <c r="AH23" s="243" t="str">
        <f>IF(ngay30!O24&gt;=35,ngay30!O24,"")</f>
        <v/>
      </c>
      <c r="AI23" s="243" t="str">
        <f>IF(ngay31!O24&gt;=35,ngay31!O24,"")</f>
        <v/>
      </c>
      <c r="AJ23" s="128">
        <f t="shared" si="4"/>
        <v>11</v>
      </c>
      <c r="AK23" s="127">
        <f t="shared" si="5"/>
        <v>37.5</v>
      </c>
      <c r="AL23" s="128">
        <f>IF(COUNT(E23:AI23)=0,"",INDEX(E2:AI23,1,MATCH(MAX(E23:AI23),E23:AI23,0)))</f>
        <v>1</v>
      </c>
      <c r="AM23" s="127"/>
      <c r="AN23" s="129"/>
    </row>
    <row r="24" spans="1:40">
      <c r="A24" s="28">
        <v>22</v>
      </c>
      <c r="B24" s="511"/>
      <c r="C24" s="33" t="s">
        <v>129</v>
      </c>
      <c r="D24" s="45" t="s">
        <v>104</v>
      </c>
      <c r="E24" s="238">
        <f>IF(ngay1!O25&gt;=35,ngay1!O25,"")</f>
        <v>37.200000000000003</v>
      </c>
      <c r="F24" s="239">
        <f>IF(ngay2!O25&gt;=35,ngay2!O25,"")</f>
        <v>36.4</v>
      </c>
      <c r="G24" s="239">
        <f>IF(ngay3!O25&gt;=35,ngay3!O25,"")</f>
        <v>35.1</v>
      </c>
      <c r="H24" s="239">
        <f>IF(ngay4!O25&gt;=35,ngay4!O25,"")</f>
        <v>35.4</v>
      </c>
      <c r="I24" s="239">
        <f>IF(ngay5!O25&gt;=35,ngay5!O25,"")</f>
        <v>36.9</v>
      </c>
      <c r="J24" s="239">
        <f>IF(ngay6!O25&gt;=35,ngay6!O25,"")</f>
        <v>37.4</v>
      </c>
      <c r="K24" s="239">
        <f>IF(ngay7!O25&gt;=35,ngay7!O25,"")</f>
        <v>38.1</v>
      </c>
      <c r="L24" s="239">
        <f>IF(ngay8!O25&gt;=35,ngay8!O25,"")</f>
        <v>38</v>
      </c>
      <c r="M24" s="239">
        <f>IF(ngay9!O25&gt;=35,ngay9!O25,"")</f>
        <v>35.799999999999997</v>
      </c>
      <c r="N24" s="239" t="str">
        <f>IF(ngay10!O25&gt;=35,ngay10!O25,"")</f>
        <v/>
      </c>
      <c r="O24" s="239">
        <f>IF(ngay11!O25&gt;=35,ngay11!O25,"")</f>
        <v>36.299999999999997</v>
      </c>
      <c r="P24" s="239">
        <f>IF(ngay12!O25&gt;=35,ngay12!O25,"")</f>
        <v>37.299999999999997</v>
      </c>
      <c r="Q24" s="239">
        <f>IF(ngay13!O25&gt;=35,ngay13!O25,"")</f>
        <v>38.799999999999997</v>
      </c>
      <c r="R24" s="239">
        <f>IF(ngay14!O25&gt;=35,ngay14!O25,"")</f>
        <v>38.299999999999997</v>
      </c>
      <c r="S24" s="239">
        <f>IF(ngay15!O25&gt;=35,ngay15!O25,"")</f>
        <v>36.1</v>
      </c>
      <c r="T24" s="239" t="str">
        <f>IF(ngay16!O25&gt;=35,ngay16!O25,"")</f>
        <v/>
      </c>
      <c r="U24" s="239" t="str">
        <f>IF(ngay17!O25&gt;=35,ngay17!O25,"")</f>
        <v/>
      </c>
      <c r="V24" s="239">
        <f>IF(ngay18!O25&gt;=35,ngay18!O25,"")</f>
        <v>35.9</v>
      </c>
      <c r="W24" s="239">
        <f>IF(ngay19!O25&gt;=35,ngay19!O25,"")</f>
        <v>35</v>
      </c>
      <c r="X24" s="239" t="str">
        <f>IF(ngay20!O25&gt;=35,ngay20!O25,"")</f>
        <v/>
      </c>
      <c r="Y24" s="239" t="str">
        <f>IF(ngay21!O25&gt;=35,ngay21!O25,"")</f>
        <v/>
      </c>
      <c r="Z24" s="239" t="str">
        <f>IF(ngay22!O25&gt;=35,ngay22!O25,"")</f>
        <v/>
      </c>
      <c r="AA24" s="239" t="str">
        <f>IF(ngay23!O25&gt;=35,ngay23!O25,"")</f>
        <v/>
      </c>
      <c r="AB24" s="239" t="str">
        <f>IF(ngay24!O25&gt;=35,ngay24!O25,"")</f>
        <v/>
      </c>
      <c r="AC24" s="239" t="str">
        <f>IF(ngay25!O25&gt;=35,ngay25!O25,"")</f>
        <v/>
      </c>
      <c r="AD24" s="239" t="str">
        <f>IF(ngay26!O25&gt;=35,ngay26!O25,"")</f>
        <v/>
      </c>
      <c r="AE24" s="239">
        <f>IF(ngay27!O25&gt;=35,ngay27!O25,"")</f>
        <v>38</v>
      </c>
      <c r="AF24" s="239">
        <f>IF(ngay28!O25&gt;=35,ngay28!O25,"")</f>
        <v>37.299999999999997</v>
      </c>
      <c r="AG24" s="239">
        <f>IF(ngay29!O25&gt;=35,ngay29!O25,"")</f>
        <v>35.4</v>
      </c>
      <c r="AH24" s="239" t="str">
        <f>IF(ngay30!O25&gt;=35,ngay30!O25,"")</f>
        <v/>
      </c>
      <c r="AI24" s="239" t="str">
        <f>IF(ngay31!O25&gt;=35,ngay31!O25,"")</f>
        <v/>
      </c>
      <c r="AJ24" s="128">
        <f t="shared" si="4"/>
        <v>19</v>
      </c>
      <c r="AK24" s="127">
        <f t="shared" si="5"/>
        <v>38.799999999999997</v>
      </c>
      <c r="AL24" s="128">
        <f>IF(COUNT(E24:AI24)=0,"",INDEX(E2:AI24,1,MATCH(MAX(E24:AI24),E24:AI24,0)))</f>
        <v>13</v>
      </c>
      <c r="AM24" s="127"/>
      <c r="AN24" s="129"/>
    </row>
    <row r="25" spans="1:40">
      <c r="A25" s="20"/>
      <c r="C25" s="106"/>
      <c r="D25" s="106"/>
    </row>
    <row r="26" spans="1:40">
      <c r="A26" s="20"/>
      <c r="C26" s="106"/>
      <c r="D26" s="106"/>
    </row>
    <row r="27" spans="1:40">
      <c r="A27" s="20"/>
      <c r="C27" s="106"/>
      <c r="D27" s="106"/>
    </row>
    <row r="28" spans="1:40">
      <c r="A28" s="20"/>
      <c r="C28" s="106"/>
      <c r="D28" s="106"/>
    </row>
    <row r="29" spans="1:40">
      <c r="A29" s="20"/>
      <c r="C29" s="106"/>
      <c r="D29" s="106"/>
    </row>
    <row r="30" spans="1:40">
      <c r="A30" s="20"/>
      <c r="C30" s="106"/>
      <c r="D30" s="106"/>
    </row>
    <row r="31" spans="1:40">
      <c r="A31" s="20"/>
      <c r="C31" s="106"/>
      <c r="D31" s="106"/>
    </row>
    <row r="32" spans="1:40">
      <c r="A32" s="20"/>
      <c r="C32" s="106"/>
      <c r="D32" s="106"/>
    </row>
    <row r="33" spans="1:4">
      <c r="A33" s="20"/>
      <c r="C33" s="106"/>
      <c r="D33" s="106"/>
    </row>
    <row r="34" spans="1:4">
      <c r="A34" s="20"/>
      <c r="C34" s="106"/>
      <c r="D34" s="106"/>
    </row>
    <row r="35" spans="1:4">
      <c r="A35" s="20"/>
      <c r="C35" s="106"/>
      <c r="D35" s="106"/>
    </row>
    <row r="36" spans="1:4">
      <c r="A36" s="20"/>
      <c r="C36" s="106"/>
      <c r="D36" s="106"/>
    </row>
    <row r="37" spans="1:4">
      <c r="A37" s="20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  <row r="77" spans="1:4">
      <c r="A77" s="20"/>
      <c r="C77" s="106"/>
      <c r="D77" s="106"/>
    </row>
    <row r="78" spans="1:4">
      <c r="A78" s="20"/>
      <c r="C78" s="106"/>
      <c r="D78" s="106"/>
    </row>
    <row r="79" spans="1:4">
      <c r="A79" s="20"/>
      <c r="C79" s="106"/>
      <c r="D79" s="106"/>
    </row>
  </sheetData>
  <mergeCells count="4">
    <mergeCell ref="B3:B9"/>
    <mergeCell ref="B11:B19"/>
    <mergeCell ref="B20:B24"/>
    <mergeCell ref="A1:A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M76"/>
  <sheetViews>
    <sheetView showGridLines="0" workbookViewId="0">
      <pane xSplit="4" ySplit="2" topLeftCell="E9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3" sqref="E3"/>
    </sheetView>
  </sheetViews>
  <sheetFormatPr defaultRowHeight="12.75"/>
  <cols>
    <col min="1" max="1" width="5.83203125" style="142" bestFit="1" customWidth="1"/>
    <col min="2" max="2" width="9.33203125" style="25"/>
    <col min="3" max="3" width="13.33203125" style="107" customWidth="1"/>
    <col min="4" max="4" width="6.1640625" style="107" bestFit="1" customWidth="1"/>
    <col min="5" max="8" width="13.33203125" style="16" customWidth="1"/>
    <col min="9" max="11" width="9.33203125" style="16" hidden="1" customWidth="1"/>
    <col min="12" max="12" width="11" style="16" customWidth="1"/>
    <col min="13" max="13" width="22" style="16" customWidth="1"/>
    <col min="14" max="16384" width="9.33203125" style="16"/>
  </cols>
  <sheetData>
    <row r="1" spans="1:13" ht="54" customHeight="1" thickBot="1">
      <c r="A1" s="523" t="s">
        <v>261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</row>
    <row r="2" spans="1:13" s="135" customFormat="1" ht="25.5" customHeight="1" thickTop="1">
      <c r="A2" s="116" t="s">
        <v>92</v>
      </c>
      <c r="B2" s="92" t="s">
        <v>137</v>
      </c>
      <c r="C2" s="90" t="s">
        <v>138</v>
      </c>
      <c r="D2" s="91" t="s">
        <v>144</v>
      </c>
      <c r="E2" s="167" t="s">
        <v>111</v>
      </c>
      <c r="F2" s="205" t="s">
        <v>162</v>
      </c>
      <c r="G2" s="196" t="s">
        <v>163</v>
      </c>
      <c r="H2" s="196" t="s">
        <v>183</v>
      </c>
      <c r="I2" s="197"/>
      <c r="J2" s="198" t="s">
        <v>184</v>
      </c>
      <c r="K2" s="198"/>
      <c r="L2" s="524"/>
      <c r="M2" s="525"/>
    </row>
    <row r="3" spans="1:13" s="134" customFormat="1" ht="15.95" customHeight="1">
      <c r="A3" s="39">
        <v>1</v>
      </c>
      <c r="B3" s="487" t="s">
        <v>125</v>
      </c>
      <c r="C3" s="30" t="s">
        <v>126</v>
      </c>
      <c r="D3" s="42" t="s">
        <v>116</v>
      </c>
      <c r="E3" s="206">
        <f>IF(Tbthang!E3="","",Tbthang!E3)</f>
        <v>29.594124423963141</v>
      </c>
      <c r="F3" s="208"/>
      <c r="G3" s="200" t="str">
        <f t="shared" ref="G3:G12" si="0">IF(OR(E3="",F3=""),"",E3-F3)</f>
        <v/>
      </c>
      <c r="H3" s="200" t="str">
        <f t="shared" ref="H3:H12" si="1">IF(OR(E3="",F3=""),"",IF(G3&lt;0,"hụt"&amp;CHAR(32)&amp;INT((ABS(G3)*100)/F3+0.5)&amp;"%","vượt"&amp;CHAR(32)&amp;INT((ABS(G3)*100)/F3+5)&amp;"%"))</f>
        <v/>
      </c>
      <c r="I3" s="199" t="str">
        <f t="shared" ref="I3:I24" si="2">IF(G3="","",IF(G3&gt;=0,1,0))</f>
        <v/>
      </c>
      <c r="J3" s="199" t="str">
        <f>"Cã"&amp; " " &amp;  SUM( I3:I24)&amp;"/"&amp;COUNT(I3:I24) &amp;" "&amp; "tr¹m v­ît"</f>
        <v>Cã 0/0 tr¹m v­ît</v>
      </c>
      <c r="K3" s="199"/>
      <c r="L3" s="517"/>
      <c r="M3" s="518"/>
    </row>
    <row r="4" spans="1:13" s="134" customFormat="1" ht="15.95" customHeight="1">
      <c r="A4" s="28">
        <v>2</v>
      </c>
      <c r="B4" s="487"/>
      <c r="C4" s="30" t="s">
        <v>149</v>
      </c>
      <c r="D4" s="42" t="s">
        <v>98</v>
      </c>
      <c r="E4" s="213">
        <f>IF(Tbthang!E4="","",Tbthang!E4)</f>
        <v>30.018548387096779</v>
      </c>
      <c r="F4" s="210"/>
      <c r="G4" s="202" t="str">
        <f t="shared" si="0"/>
        <v/>
      </c>
      <c r="H4" s="202" t="str">
        <f t="shared" si="1"/>
        <v/>
      </c>
      <c r="I4" s="199" t="str">
        <f t="shared" si="2"/>
        <v/>
      </c>
      <c r="J4" s="199"/>
      <c r="K4" s="199"/>
      <c r="L4" s="519"/>
      <c r="M4" s="520"/>
    </row>
    <row r="5" spans="1:13" s="134" customFormat="1" ht="15.95" customHeight="1">
      <c r="A5" s="39">
        <v>3</v>
      </c>
      <c r="B5" s="487"/>
      <c r="C5" s="30" t="s">
        <v>176</v>
      </c>
      <c r="D5" s="42" t="s">
        <v>171</v>
      </c>
      <c r="E5" s="213">
        <f>IF(Tbthang!E5="","",Tbthang!E5)</f>
        <v>30.940322580645166</v>
      </c>
      <c r="F5" s="210"/>
      <c r="G5" s="202" t="str">
        <f t="shared" si="0"/>
        <v/>
      </c>
      <c r="H5" s="202" t="str">
        <f t="shared" si="1"/>
        <v/>
      </c>
      <c r="I5" s="199" t="str">
        <f t="shared" si="2"/>
        <v/>
      </c>
      <c r="J5" s="199"/>
      <c r="K5" s="199"/>
      <c r="L5" s="519"/>
      <c r="M5" s="520"/>
    </row>
    <row r="6" spans="1:13" s="134" customFormat="1" ht="15.95" customHeight="1">
      <c r="A6" s="28">
        <v>4</v>
      </c>
      <c r="B6" s="487"/>
      <c r="C6" s="30" t="s">
        <v>150</v>
      </c>
      <c r="D6" s="42" t="s">
        <v>130</v>
      </c>
      <c r="E6" s="213">
        <f>IF(Tbthang!E6="","",Tbthang!E6)</f>
        <v>29.722580645161287</v>
      </c>
      <c r="F6" s="210"/>
      <c r="G6" s="202" t="str">
        <f t="shared" si="0"/>
        <v/>
      </c>
      <c r="H6" s="202" t="str">
        <f t="shared" si="1"/>
        <v/>
      </c>
      <c r="I6" s="199" t="str">
        <f t="shared" si="2"/>
        <v/>
      </c>
      <c r="J6" s="199"/>
      <c r="K6" s="199"/>
      <c r="L6" s="519"/>
      <c r="M6" s="520"/>
    </row>
    <row r="7" spans="1:13" s="134" customFormat="1" ht="15.95" customHeight="1">
      <c r="A7" s="39">
        <v>5</v>
      </c>
      <c r="B7" s="487"/>
      <c r="C7" s="30" t="s">
        <v>125</v>
      </c>
      <c r="D7" s="42" t="s">
        <v>115</v>
      </c>
      <c r="E7" s="213">
        <f>IF(Tbthang!E7="","",Tbthang!E7)</f>
        <v>30.628974654377874</v>
      </c>
      <c r="F7" s="210"/>
      <c r="G7" s="202" t="str">
        <f t="shared" si="0"/>
        <v/>
      </c>
      <c r="H7" s="202" t="str">
        <f t="shared" si="1"/>
        <v/>
      </c>
      <c r="I7" s="199" t="str">
        <f t="shared" si="2"/>
        <v/>
      </c>
      <c r="J7" s="199"/>
      <c r="K7" s="199"/>
      <c r="L7" s="519"/>
      <c r="M7" s="520"/>
    </row>
    <row r="8" spans="1:13" s="134" customFormat="1" ht="15.95" customHeight="1">
      <c r="A8" s="28">
        <v>6</v>
      </c>
      <c r="B8" s="487"/>
      <c r="C8" s="35" t="s">
        <v>179</v>
      </c>
      <c r="D8" s="42" t="s">
        <v>177</v>
      </c>
      <c r="E8" s="213">
        <f>IF(Tbthang!E8="","",Tbthang!E8)</f>
        <v>30.04032258064516</v>
      </c>
      <c r="F8" s="210"/>
      <c r="G8" s="202" t="str">
        <f t="shared" si="0"/>
        <v/>
      </c>
      <c r="H8" s="202" t="str">
        <f t="shared" si="1"/>
        <v/>
      </c>
      <c r="I8" s="199" t="str">
        <f t="shared" si="2"/>
        <v/>
      </c>
      <c r="J8" s="199"/>
      <c r="K8" s="199"/>
      <c r="L8" s="519"/>
      <c r="M8" s="520"/>
    </row>
    <row r="9" spans="1:13" s="134" customFormat="1" ht="15.95" customHeight="1">
      <c r="A9" s="39">
        <v>7</v>
      </c>
      <c r="B9" s="487"/>
      <c r="C9" s="30" t="s">
        <v>148</v>
      </c>
      <c r="D9" s="42" t="s">
        <v>97</v>
      </c>
      <c r="E9" s="213">
        <f>IF(Tbthang!E9="","",Tbthang!E9)</f>
        <v>30.954032258064522</v>
      </c>
      <c r="F9" s="210"/>
      <c r="G9" s="202" t="str">
        <f t="shared" si="0"/>
        <v/>
      </c>
      <c r="H9" s="202" t="str">
        <f t="shared" si="1"/>
        <v/>
      </c>
      <c r="I9" s="199" t="str">
        <f t="shared" si="2"/>
        <v/>
      </c>
      <c r="J9" s="199"/>
      <c r="K9" s="199"/>
      <c r="L9" s="519"/>
      <c r="M9" s="520"/>
    </row>
    <row r="10" spans="1:13" s="134" customFormat="1" ht="15.95" customHeight="1">
      <c r="A10" s="28">
        <v>8</v>
      </c>
      <c r="B10" s="274"/>
      <c r="C10" s="30" t="s">
        <v>205</v>
      </c>
      <c r="D10" s="42" t="s">
        <v>206</v>
      </c>
      <c r="E10" s="212">
        <f>IF(Tbthang!E10="","",Tbthang!E10)</f>
        <v>30.539516129032254</v>
      </c>
      <c r="F10" s="209"/>
      <c r="G10" s="201" t="str">
        <f t="shared" ref="G10" si="3">IF(OR(E10="",F10=""),"",E10-F10)</f>
        <v/>
      </c>
      <c r="H10" s="201" t="str">
        <f t="shared" ref="H10" si="4">IF(OR(E10="",F10=""),"",IF(G10&lt;0,"hụt"&amp;CHAR(32)&amp;INT((ABS(G10)*100)/F10+0.5)&amp;"%","vượt"&amp;CHAR(32)&amp;INT((ABS(G10)*100)/F10+5)&amp;"%"))</f>
        <v/>
      </c>
      <c r="I10" s="199"/>
      <c r="J10" s="199"/>
      <c r="K10" s="199"/>
      <c r="L10" s="519"/>
      <c r="M10" s="520"/>
    </row>
    <row r="11" spans="1:13" s="134" customFormat="1" ht="15.95" customHeight="1">
      <c r="A11" s="39">
        <v>9</v>
      </c>
      <c r="B11" s="488" t="s">
        <v>147</v>
      </c>
      <c r="C11" s="31" t="s">
        <v>153</v>
      </c>
      <c r="D11" s="43" t="s">
        <v>100</v>
      </c>
      <c r="E11" s="206">
        <f>IF(Tbthang!E11="","",Tbthang!E11)</f>
        <v>29.281451612903222</v>
      </c>
      <c r="F11" s="208"/>
      <c r="G11" s="200" t="str">
        <f t="shared" si="0"/>
        <v/>
      </c>
      <c r="H11" s="200" t="str">
        <f t="shared" si="1"/>
        <v/>
      </c>
      <c r="I11" s="199" t="str">
        <f t="shared" si="2"/>
        <v/>
      </c>
      <c r="J11" s="199"/>
      <c r="K11" s="199"/>
      <c r="L11" s="519"/>
      <c r="M11" s="520"/>
    </row>
    <row r="12" spans="1:13" s="134" customFormat="1" ht="15.95" customHeight="1">
      <c r="A12" s="28">
        <v>10</v>
      </c>
      <c r="B12" s="487"/>
      <c r="C12" s="30" t="s">
        <v>152</v>
      </c>
      <c r="D12" s="42" t="s">
        <v>117</v>
      </c>
      <c r="E12" s="213">
        <f>IF(Tbthang!E12="","",Tbthang!E12)</f>
        <v>29.989458525345622</v>
      </c>
      <c r="F12" s="210"/>
      <c r="G12" s="202" t="str">
        <f t="shared" si="0"/>
        <v/>
      </c>
      <c r="H12" s="202" t="str">
        <f t="shared" si="1"/>
        <v/>
      </c>
      <c r="I12" s="199" t="str">
        <f t="shared" si="2"/>
        <v/>
      </c>
      <c r="J12" s="199"/>
      <c r="K12" s="199"/>
      <c r="L12" s="519"/>
      <c r="M12" s="520"/>
    </row>
    <row r="13" spans="1:13" s="134" customFormat="1" ht="15.95" customHeight="1">
      <c r="A13" s="39">
        <v>11</v>
      </c>
      <c r="B13" s="487"/>
      <c r="C13" s="30" t="s">
        <v>154</v>
      </c>
      <c r="D13" s="42" t="s">
        <v>107</v>
      </c>
      <c r="E13" s="213">
        <f>IF(Tbthang!E13="","",Tbthang!E13)</f>
        <v>29.839516129032258</v>
      </c>
      <c r="F13" s="210"/>
      <c r="G13" s="202" t="str">
        <f t="shared" ref="G13:G24" si="5">IF(OR(E13="",F13=""),"",E13-F13)</f>
        <v/>
      </c>
      <c r="H13" s="202" t="str">
        <f t="shared" ref="H13:H24" si="6">IF(OR(E13="",F13=""),"",IF(G13&lt;0,"hụt"&amp;CHAR(32)&amp;INT((ABS(G13)*100)/F13+0.5)&amp;"%","vượt"&amp;CHAR(32)&amp;INT((ABS(G13)*100)/F13+5)&amp;"%"))</f>
        <v/>
      </c>
      <c r="I13" s="199" t="str">
        <f t="shared" si="2"/>
        <v/>
      </c>
      <c r="J13" s="199"/>
      <c r="K13" s="199"/>
      <c r="L13" s="519"/>
      <c r="M13" s="520"/>
    </row>
    <row r="14" spans="1:13" s="134" customFormat="1" ht="15.95" customHeight="1">
      <c r="A14" s="28">
        <v>12</v>
      </c>
      <c r="B14" s="487"/>
      <c r="C14" s="35" t="s">
        <v>180</v>
      </c>
      <c r="D14" s="42" t="s">
        <v>178</v>
      </c>
      <c r="E14" s="213">
        <f>IF(Tbthang!E14="","",Tbthang!E14)</f>
        <v>29.542741935483878</v>
      </c>
      <c r="F14" s="210"/>
      <c r="G14" s="202" t="str">
        <f t="shared" si="5"/>
        <v/>
      </c>
      <c r="H14" s="202" t="str">
        <f t="shared" si="6"/>
        <v/>
      </c>
      <c r="I14" s="199" t="str">
        <f t="shared" si="2"/>
        <v/>
      </c>
      <c r="J14" s="199"/>
      <c r="K14" s="199"/>
      <c r="L14" s="519"/>
      <c r="M14" s="520"/>
    </row>
    <row r="15" spans="1:13" s="134" customFormat="1" ht="15.95" customHeight="1">
      <c r="A15" s="39">
        <v>13</v>
      </c>
      <c r="B15" s="487"/>
      <c r="C15" s="30" t="s">
        <v>151</v>
      </c>
      <c r="D15" s="42" t="s">
        <v>99</v>
      </c>
      <c r="E15" s="213">
        <f>IF(Tbthang!E15="","",Tbthang!E15)</f>
        <v>30.754838709677422</v>
      </c>
      <c r="F15" s="210"/>
      <c r="G15" s="202" t="str">
        <f t="shared" si="5"/>
        <v/>
      </c>
      <c r="H15" s="202" t="str">
        <f t="shared" si="6"/>
        <v/>
      </c>
      <c r="I15" s="199" t="str">
        <f t="shared" si="2"/>
        <v/>
      </c>
      <c r="J15" s="199"/>
      <c r="K15" s="199"/>
      <c r="L15" s="519"/>
      <c r="M15" s="520"/>
    </row>
    <row r="16" spans="1:13" s="134" customFormat="1" ht="15.95" customHeight="1">
      <c r="A16" s="28">
        <v>14</v>
      </c>
      <c r="B16" s="487"/>
      <c r="C16" s="30" t="s">
        <v>127</v>
      </c>
      <c r="D16" s="42" t="s">
        <v>101</v>
      </c>
      <c r="E16" s="213">
        <f>IF(Tbthang!E16="","",Tbthang!E16)</f>
        <v>30.817396313364053</v>
      </c>
      <c r="F16" s="210"/>
      <c r="G16" s="202" t="str">
        <f t="shared" si="5"/>
        <v/>
      </c>
      <c r="H16" s="202" t="str">
        <f t="shared" si="6"/>
        <v/>
      </c>
      <c r="I16" s="199" t="str">
        <f t="shared" si="2"/>
        <v/>
      </c>
      <c r="J16" s="199"/>
      <c r="K16" s="199"/>
      <c r="L16" s="519"/>
      <c r="M16" s="520"/>
    </row>
    <row r="17" spans="1:13" s="134" customFormat="1" ht="15.95" customHeight="1">
      <c r="A17" s="39">
        <v>15</v>
      </c>
      <c r="B17" s="487"/>
      <c r="C17" s="30" t="s">
        <v>155</v>
      </c>
      <c r="D17" s="42" t="s">
        <v>102</v>
      </c>
      <c r="E17" s="213">
        <f>IF(Tbthang!E17="","",Tbthang!E17)</f>
        <v>30.753225806451617</v>
      </c>
      <c r="F17" s="210"/>
      <c r="G17" s="202" t="str">
        <f t="shared" si="5"/>
        <v/>
      </c>
      <c r="H17" s="202" t="str">
        <f t="shared" si="6"/>
        <v/>
      </c>
      <c r="I17" s="199" t="str">
        <f t="shared" si="2"/>
        <v/>
      </c>
      <c r="J17" s="199"/>
      <c r="K17" s="199"/>
      <c r="L17" s="519"/>
      <c r="M17" s="520"/>
    </row>
    <row r="18" spans="1:13" s="134" customFormat="1" ht="15.95" customHeight="1">
      <c r="A18" s="28">
        <v>16</v>
      </c>
      <c r="B18" s="489"/>
      <c r="C18" s="40" t="s">
        <v>156</v>
      </c>
      <c r="D18" s="46" t="s">
        <v>103</v>
      </c>
      <c r="E18" s="213">
        <f>IF(Tbthang!E18="","",Tbthang!E18)</f>
        <v>30.225460829493095</v>
      </c>
      <c r="F18" s="210"/>
      <c r="G18" s="202" t="str">
        <f t="shared" si="5"/>
        <v/>
      </c>
      <c r="H18" s="202" t="str">
        <f t="shared" si="6"/>
        <v/>
      </c>
      <c r="I18" s="199" t="str">
        <f t="shared" si="2"/>
        <v/>
      </c>
      <c r="J18" s="199"/>
      <c r="K18" s="199"/>
      <c r="L18" s="519"/>
      <c r="M18" s="520"/>
    </row>
    <row r="19" spans="1:13" s="134" customFormat="1" ht="15.95" customHeight="1">
      <c r="A19" s="39">
        <v>17</v>
      </c>
      <c r="B19" s="490"/>
      <c r="C19" s="32" t="s">
        <v>91</v>
      </c>
      <c r="D19" s="44" t="s">
        <v>118</v>
      </c>
      <c r="E19" s="207">
        <f>IF(Tbthang!E19="","",Tbthang!E19)</f>
        <v>31.343836405529952</v>
      </c>
      <c r="F19" s="209"/>
      <c r="G19" s="201" t="str">
        <f t="shared" si="5"/>
        <v/>
      </c>
      <c r="H19" s="201" t="str">
        <f t="shared" si="6"/>
        <v/>
      </c>
      <c r="I19" s="199" t="str">
        <f t="shared" si="2"/>
        <v/>
      </c>
      <c r="J19" s="199"/>
      <c r="K19" s="199"/>
      <c r="L19" s="519"/>
      <c r="M19" s="520"/>
    </row>
    <row r="20" spans="1:13" s="134" customFormat="1" ht="15.95" customHeight="1">
      <c r="A20" s="28">
        <v>18</v>
      </c>
      <c r="B20" s="488" t="s">
        <v>128</v>
      </c>
      <c r="C20" s="31" t="s">
        <v>158</v>
      </c>
      <c r="D20" s="43" t="s">
        <v>108</v>
      </c>
      <c r="E20" s="211">
        <f>IF(Tbthang!E20="","",Tbthang!E20)</f>
        <v>31.178456221198157</v>
      </c>
      <c r="F20" s="208"/>
      <c r="G20" s="200" t="str">
        <f t="shared" si="5"/>
        <v/>
      </c>
      <c r="H20" s="200" t="str">
        <f t="shared" si="6"/>
        <v/>
      </c>
      <c r="I20" s="199" t="str">
        <f t="shared" si="2"/>
        <v/>
      </c>
      <c r="J20" s="199"/>
      <c r="K20" s="199"/>
      <c r="L20" s="519"/>
      <c r="M20" s="520"/>
    </row>
    <row r="21" spans="1:13" s="134" customFormat="1" ht="15.95" customHeight="1">
      <c r="A21" s="39">
        <v>19</v>
      </c>
      <c r="B21" s="487"/>
      <c r="C21" s="30" t="s">
        <v>128</v>
      </c>
      <c r="D21" s="42" t="s">
        <v>119</v>
      </c>
      <c r="E21" s="213">
        <f>IF(Tbthang!E21="","",Tbthang!E21)</f>
        <v>31.2588133640553</v>
      </c>
      <c r="F21" s="210"/>
      <c r="G21" s="202" t="str">
        <f t="shared" si="5"/>
        <v/>
      </c>
      <c r="H21" s="202" t="str">
        <f t="shared" si="6"/>
        <v/>
      </c>
      <c r="I21" s="199" t="str">
        <f t="shared" si="2"/>
        <v/>
      </c>
      <c r="J21" s="199"/>
      <c r="K21" s="199"/>
      <c r="L21" s="519"/>
      <c r="M21" s="520"/>
    </row>
    <row r="22" spans="1:13" s="134" customFormat="1" ht="15.95" customHeight="1">
      <c r="A22" s="28">
        <v>20</v>
      </c>
      <c r="B22" s="487"/>
      <c r="C22" s="30" t="s">
        <v>157</v>
      </c>
      <c r="D22" s="42" t="s">
        <v>105</v>
      </c>
      <c r="E22" s="213">
        <f>IF(Tbthang!E22="","",Tbthang!E22)</f>
        <v>30.964516129032262</v>
      </c>
      <c r="F22" s="210"/>
      <c r="G22" s="202" t="str">
        <f t="shared" si="5"/>
        <v/>
      </c>
      <c r="H22" s="202" t="str">
        <f t="shared" si="6"/>
        <v/>
      </c>
      <c r="I22" s="199" t="str">
        <f t="shared" si="2"/>
        <v/>
      </c>
      <c r="J22" s="199"/>
      <c r="K22" s="199"/>
      <c r="L22" s="519"/>
      <c r="M22" s="520"/>
    </row>
    <row r="23" spans="1:13" s="134" customFormat="1" ht="15.95" customHeight="1">
      <c r="A23" s="39">
        <v>21</v>
      </c>
      <c r="B23" s="487"/>
      <c r="C23" s="30" t="s">
        <v>191</v>
      </c>
      <c r="D23" s="42" t="s">
        <v>203</v>
      </c>
      <c r="E23" s="213">
        <f>IF(Tbthang!E23="","",Tbthang!E23)</f>
        <v>31.180645161290325</v>
      </c>
      <c r="F23" s="210"/>
      <c r="G23" s="202" t="str">
        <f t="shared" si="5"/>
        <v/>
      </c>
      <c r="H23" s="202" t="str">
        <f t="shared" si="6"/>
        <v/>
      </c>
      <c r="I23" s="199"/>
      <c r="J23" s="199"/>
      <c r="K23" s="199"/>
      <c r="L23" s="519"/>
      <c r="M23" s="520"/>
    </row>
    <row r="24" spans="1:13" s="134" customFormat="1" ht="15.95" customHeight="1">
      <c r="A24" s="28">
        <v>22</v>
      </c>
      <c r="B24" s="491"/>
      <c r="C24" s="33" t="s">
        <v>129</v>
      </c>
      <c r="D24" s="45" t="s">
        <v>104</v>
      </c>
      <c r="E24" s="310">
        <f>IF(Tbthang!E24="","",Tbthang!E24)</f>
        <v>31.275691244239624</v>
      </c>
      <c r="F24" s="311"/>
      <c r="G24" s="312" t="str">
        <f t="shared" si="5"/>
        <v/>
      </c>
      <c r="H24" s="312" t="str">
        <f t="shared" si="6"/>
        <v/>
      </c>
      <c r="I24" s="199" t="str">
        <f t="shared" si="2"/>
        <v/>
      </c>
      <c r="J24" s="199"/>
      <c r="K24" s="199"/>
      <c r="L24" s="521"/>
      <c r="M24" s="522"/>
    </row>
    <row r="25" spans="1:13" s="134" customFormat="1" ht="15.95" customHeight="1">
      <c r="A25" s="20"/>
      <c r="B25" s="25"/>
      <c r="C25" s="106"/>
      <c r="D25" s="106"/>
    </row>
    <row r="26" spans="1:13" s="134" customFormat="1" ht="15.95" customHeight="1">
      <c r="A26" s="20"/>
      <c r="B26" s="25"/>
      <c r="C26" s="106"/>
      <c r="D26" s="106"/>
    </row>
    <row r="27" spans="1:13" s="134" customFormat="1" ht="15.95" customHeight="1">
      <c r="A27" s="20"/>
      <c r="B27" s="25"/>
      <c r="C27" s="106"/>
      <c r="D27" s="106"/>
    </row>
    <row r="28" spans="1:13" s="134" customFormat="1" ht="15.95" customHeight="1">
      <c r="A28" s="20"/>
      <c r="B28" s="25"/>
      <c r="C28" s="106"/>
      <c r="D28" s="106"/>
    </row>
    <row r="29" spans="1:13" s="134" customFormat="1" ht="15.95" customHeight="1">
      <c r="A29" s="20"/>
      <c r="B29" s="25"/>
      <c r="C29" s="106"/>
      <c r="D29" s="106"/>
    </row>
    <row r="30" spans="1:13" s="134" customFormat="1" ht="15.95" customHeight="1">
      <c r="A30" s="20"/>
      <c r="B30" s="25"/>
      <c r="C30" s="106"/>
      <c r="D30" s="106"/>
    </row>
    <row r="31" spans="1:13" s="134" customFormat="1" ht="15.95" customHeight="1">
      <c r="A31" s="20"/>
      <c r="B31" s="25"/>
      <c r="C31" s="106"/>
      <c r="D31" s="106"/>
    </row>
    <row r="32" spans="1:13" s="134" customFormat="1" ht="15.95" customHeight="1">
      <c r="A32" s="20"/>
      <c r="B32" s="25"/>
      <c r="C32" s="106"/>
      <c r="D32" s="106"/>
    </row>
    <row r="33" spans="1:4" s="134" customFormat="1" ht="15.95" customHeight="1">
      <c r="A33" s="20"/>
      <c r="B33" s="25"/>
      <c r="C33" s="106"/>
      <c r="D33" s="106"/>
    </row>
    <row r="34" spans="1:4" s="134" customFormat="1" ht="15.95" customHeight="1">
      <c r="A34" s="20"/>
      <c r="B34" s="25"/>
      <c r="C34" s="106"/>
      <c r="D34" s="106"/>
    </row>
    <row r="35" spans="1:4" s="134" customFormat="1" ht="15.95" customHeight="1">
      <c r="A35" s="20"/>
      <c r="B35" s="25"/>
      <c r="C35" s="106"/>
      <c r="D35" s="106"/>
    </row>
    <row r="36" spans="1:4" s="134" customFormat="1" ht="15.95" customHeight="1">
      <c r="A36" s="20"/>
      <c r="B36" s="25"/>
      <c r="C36" s="106"/>
      <c r="D36" s="106"/>
    </row>
    <row r="37" spans="1:4" s="134" customFormat="1" ht="15" customHeight="1">
      <c r="A37" s="20"/>
      <c r="B37" s="25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</sheetData>
  <sheetProtection password="CF7A" sheet="1" objects="1" scenarios="1"/>
  <mergeCells count="6">
    <mergeCell ref="L3:M24"/>
    <mergeCell ref="B3:B9"/>
    <mergeCell ref="B11:B19"/>
    <mergeCell ref="B20:B24"/>
    <mergeCell ref="A1:M1"/>
    <mergeCell ref="L2:M2"/>
  </mergeCells>
  <phoneticPr fontId="0" type="noConversion"/>
  <pageMargins left="0.59" right="0.34" top="0.54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M76"/>
  <sheetViews>
    <sheetView showGridLines="0" workbookViewId="0">
      <pane xSplit="4" ySplit="2" topLeftCell="E3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13" sqref="E13"/>
    </sheetView>
  </sheetViews>
  <sheetFormatPr defaultRowHeight="12.75"/>
  <cols>
    <col min="1" max="1" width="5.83203125" style="142" bestFit="1" customWidth="1"/>
    <col min="2" max="2" width="9.33203125" style="25"/>
    <col min="3" max="3" width="13.33203125" style="107" customWidth="1"/>
    <col min="4" max="4" width="6.1640625" style="107" bestFit="1" customWidth="1"/>
    <col min="5" max="8" width="13.33203125" style="16" customWidth="1"/>
    <col min="9" max="11" width="9.33203125" style="16" hidden="1" customWidth="1"/>
    <col min="12" max="12" width="11" style="16" customWidth="1"/>
    <col min="13" max="13" width="22" style="16" customWidth="1"/>
    <col min="14" max="16384" width="9.33203125" style="16"/>
  </cols>
  <sheetData>
    <row r="1" spans="1:13" ht="54" customHeight="1" thickBot="1">
      <c r="A1" s="523" t="s">
        <v>261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</row>
    <row r="2" spans="1:13" s="135" customFormat="1" ht="25.5" customHeight="1" thickTop="1">
      <c r="A2" s="116" t="s">
        <v>92</v>
      </c>
      <c r="B2" s="92" t="s">
        <v>137</v>
      </c>
      <c r="C2" s="90" t="s">
        <v>138</v>
      </c>
      <c r="D2" s="91" t="s">
        <v>144</v>
      </c>
      <c r="E2" s="167" t="s">
        <v>111</v>
      </c>
      <c r="F2" s="205" t="s">
        <v>162</v>
      </c>
      <c r="G2" s="196" t="s">
        <v>183</v>
      </c>
      <c r="H2" s="196" t="s">
        <v>200</v>
      </c>
      <c r="I2" s="197" t="s">
        <v>201</v>
      </c>
      <c r="J2" s="198" t="s">
        <v>202</v>
      </c>
      <c r="K2" s="198" t="s">
        <v>162</v>
      </c>
      <c r="L2" s="524" t="s">
        <v>184</v>
      </c>
      <c r="M2" s="525"/>
    </row>
    <row r="3" spans="1:13" s="134" customFormat="1" ht="15.95" customHeight="1">
      <c r="A3" s="39">
        <v>1</v>
      </c>
      <c r="B3" s="487" t="s">
        <v>125</v>
      </c>
      <c r="C3" s="30" t="s">
        <v>126</v>
      </c>
      <c r="D3" s="42" t="s">
        <v>116</v>
      </c>
      <c r="E3" s="211">
        <f>IF(Tbthang!E3="","",Tbthang!E3)</f>
        <v>29.594124423963141</v>
      </c>
      <c r="F3" s="208"/>
      <c r="G3" s="200" t="str">
        <f t="shared" ref="G3:G12" si="0">IF(OR(E3="",F3=""),"",IF((E3-F3)&lt;-0.5,"hụt" &amp;  CHAR(32) &amp; INT(ABS((E3-F3)*100/(F3+0.001))) &amp; "%",IF((E3-F3)&gt;0.5,"vượt" &amp; CHAR(32) &amp;  INT(ABS((E3-F3)*100/(F3+0.001))) &amp; "%","xấp xỉ")))</f>
        <v/>
      </c>
      <c r="H3" s="200" t="str">
        <f t="shared" ref="H3:H12" si="1">IF(OR(E3="",F3=""),"",IF((E3-F3)&lt;-0.5,"&lt;TBNN",IF((E3-F3)&gt;0.5,"&gt;TBNN","TBNN")))</f>
        <v/>
      </c>
      <c r="I3" s="199" t="str">
        <f t="shared" ref="I3:I24" si="2">IF(H3="","",IF(H3="&gt;TBNN",1,0))</f>
        <v/>
      </c>
      <c r="J3" s="199" t="str">
        <f t="shared" ref="J3:J24" si="3">IF(H3="","",IF(H3="&lt;TBNN",1,0))</f>
        <v/>
      </c>
      <c r="K3" s="199" t="str">
        <f t="shared" ref="K3:K24" si="4">IF(H3="","",IF(H3="TBNN",1,0))</f>
        <v/>
      </c>
      <c r="L3" s="517" t="str">
        <f>"Có " &amp;" "&amp;SUM(I3:I24)&amp;" "&amp;"trạm vượt"&amp;", có "&amp;" "&amp;SUM(J3:J24)&amp;" "&amp;"trạm hụt"&amp;", và"&amp;" "&amp;SUM(K3:K24)&amp;" "&amp;"trạm xấp xỉ"</f>
        <v>Có  0 trạm vượt, có  0 trạm hụt, và 0 trạm xấp xỉ</v>
      </c>
      <c r="M3" s="518"/>
    </row>
    <row r="4" spans="1:13" s="134" customFormat="1" ht="15.95" customHeight="1">
      <c r="A4" s="28">
        <v>2</v>
      </c>
      <c r="B4" s="487"/>
      <c r="C4" s="30" t="s">
        <v>149</v>
      </c>
      <c r="D4" s="42" t="s">
        <v>98</v>
      </c>
      <c r="E4" s="213">
        <f>IF(Tbthang!E4="","",Tbthang!E4)</f>
        <v>30.018548387096779</v>
      </c>
      <c r="F4" s="210"/>
      <c r="G4" s="202" t="str">
        <f t="shared" si="0"/>
        <v/>
      </c>
      <c r="H4" s="202" t="str">
        <f t="shared" si="1"/>
        <v/>
      </c>
      <c r="I4" s="199" t="str">
        <f t="shared" si="2"/>
        <v/>
      </c>
      <c r="J4" s="199" t="str">
        <f t="shared" si="3"/>
        <v/>
      </c>
      <c r="K4" s="199" t="str">
        <f t="shared" si="4"/>
        <v/>
      </c>
      <c r="L4" s="519"/>
      <c r="M4" s="520"/>
    </row>
    <row r="5" spans="1:13" s="134" customFormat="1" ht="15.95" customHeight="1">
      <c r="A5" s="39">
        <v>3</v>
      </c>
      <c r="B5" s="487"/>
      <c r="C5" s="30" t="s">
        <v>176</v>
      </c>
      <c r="D5" s="42" t="s">
        <v>171</v>
      </c>
      <c r="E5" s="213">
        <f>IF(Tbthang!E5="","",Tbthang!E5)</f>
        <v>30.940322580645166</v>
      </c>
      <c r="F5" s="210"/>
      <c r="G5" s="202" t="str">
        <f t="shared" si="0"/>
        <v/>
      </c>
      <c r="H5" s="202" t="str">
        <f t="shared" si="1"/>
        <v/>
      </c>
      <c r="I5" s="199" t="str">
        <f t="shared" si="2"/>
        <v/>
      </c>
      <c r="J5" s="199" t="str">
        <f t="shared" si="3"/>
        <v/>
      </c>
      <c r="K5" s="199" t="str">
        <f t="shared" si="4"/>
        <v/>
      </c>
      <c r="L5" s="519"/>
      <c r="M5" s="520"/>
    </row>
    <row r="6" spans="1:13" s="134" customFormat="1" ht="15.95" customHeight="1">
      <c r="A6" s="28">
        <v>4</v>
      </c>
      <c r="B6" s="487"/>
      <c r="C6" s="30" t="s">
        <v>150</v>
      </c>
      <c r="D6" s="42" t="s">
        <v>130</v>
      </c>
      <c r="E6" s="213">
        <f>IF(Tbthang!E6="","",Tbthang!E6)</f>
        <v>29.722580645161287</v>
      </c>
      <c r="F6" s="210"/>
      <c r="G6" s="202" t="str">
        <f t="shared" si="0"/>
        <v/>
      </c>
      <c r="H6" s="202" t="str">
        <f t="shared" si="1"/>
        <v/>
      </c>
      <c r="I6" s="199" t="str">
        <f t="shared" si="2"/>
        <v/>
      </c>
      <c r="J6" s="199" t="str">
        <f t="shared" si="3"/>
        <v/>
      </c>
      <c r="K6" s="199" t="str">
        <f t="shared" si="4"/>
        <v/>
      </c>
      <c r="L6" s="519"/>
      <c r="M6" s="520"/>
    </row>
    <row r="7" spans="1:13" s="134" customFormat="1" ht="15.95" customHeight="1">
      <c r="A7" s="39">
        <v>5</v>
      </c>
      <c r="B7" s="487"/>
      <c r="C7" s="30" t="s">
        <v>125</v>
      </c>
      <c r="D7" s="42" t="s">
        <v>115</v>
      </c>
      <c r="E7" s="213">
        <f>IF(Tbthang!E7="","",Tbthang!E7)</f>
        <v>30.628974654377874</v>
      </c>
      <c r="F7" s="210"/>
      <c r="G7" s="202" t="str">
        <f t="shared" si="0"/>
        <v/>
      </c>
      <c r="H7" s="202" t="str">
        <f t="shared" si="1"/>
        <v/>
      </c>
      <c r="I7" s="199" t="str">
        <f t="shared" si="2"/>
        <v/>
      </c>
      <c r="J7" s="199" t="str">
        <f t="shared" si="3"/>
        <v/>
      </c>
      <c r="K7" s="199" t="str">
        <f t="shared" si="4"/>
        <v/>
      </c>
      <c r="L7" s="519"/>
      <c r="M7" s="520"/>
    </row>
    <row r="8" spans="1:13" s="134" customFormat="1" ht="15.95" customHeight="1">
      <c r="A8" s="28">
        <v>6</v>
      </c>
      <c r="B8" s="487"/>
      <c r="C8" s="35" t="s">
        <v>179</v>
      </c>
      <c r="D8" s="42" t="s">
        <v>177</v>
      </c>
      <c r="E8" s="213">
        <f>IF(Tbthang!E8="","",Tbthang!E8)</f>
        <v>30.04032258064516</v>
      </c>
      <c r="F8" s="210"/>
      <c r="G8" s="202" t="str">
        <f t="shared" si="0"/>
        <v/>
      </c>
      <c r="H8" s="202" t="str">
        <f t="shared" si="1"/>
        <v/>
      </c>
      <c r="I8" s="199" t="str">
        <f t="shared" si="2"/>
        <v/>
      </c>
      <c r="J8" s="199" t="str">
        <f t="shared" si="3"/>
        <v/>
      </c>
      <c r="K8" s="199" t="str">
        <f t="shared" si="4"/>
        <v/>
      </c>
      <c r="L8" s="519"/>
      <c r="M8" s="520"/>
    </row>
    <row r="9" spans="1:13" s="134" customFormat="1" ht="15.95" customHeight="1">
      <c r="A9" s="39">
        <v>7</v>
      </c>
      <c r="B9" s="487"/>
      <c r="C9" s="30" t="s">
        <v>148</v>
      </c>
      <c r="D9" s="42" t="s">
        <v>97</v>
      </c>
      <c r="E9" s="213">
        <f>IF(Tbthang!E9="","",Tbthang!E9)</f>
        <v>30.954032258064522</v>
      </c>
      <c r="F9" s="210"/>
      <c r="G9" s="202" t="str">
        <f t="shared" si="0"/>
        <v/>
      </c>
      <c r="H9" s="202" t="str">
        <f t="shared" si="1"/>
        <v/>
      </c>
      <c r="I9" s="199" t="str">
        <f t="shared" si="2"/>
        <v/>
      </c>
      <c r="J9" s="199" t="str">
        <f t="shared" si="3"/>
        <v/>
      </c>
      <c r="K9" s="199" t="str">
        <f t="shared" si="4"/>
        <v/>
      </c>
      <c r="L9" s="519"/>
      <c r="M9" s="520"/>
    </row>
    <row r="10" spans="1:13" s="134" customFormat="1" ht="15.95" customHeight="1">
      <c r="A10" s="28">
        <v>8</v>
      </c>
      <c r="B10" s="274"/>
      <c r="C10" s="30" t="s">
        <v>205</v>
      </c>
      <c r="D10" s="42" t="s">
        <v>206</v>
      </c>
      <c r="E10" s="212"/>
      <c r="F10" s="209"/>
      <c r="G10" s="201"/>
      <c r="H10" s="201"/>
      <c r="I10" s="199"/>
      <c r="J10" s="199"/>
      <c r="K10" s="199"/>
      <c r="L10" s="519"/>
      <c r="M10" s="520"/>
    </row>
    <row r="11" spans="1:13" s="134" customFormat="1" ht="15.95" customHeight="1">
      <c r="A11" s="39">
        <v>9</v>
      </c>
      <c r="B11" s="488" t="s">
        <v>147</v>
      </c>
      <c r="C11" s="31" t="s">
        <v>153</v>
      </c>
      <c r="D11" s="43" t="s">
        <v>100</v>
      </c>
      <c r="E11" s="206">
        <f>IF(Tbthang!E11="","",Tbthang!E11)</f>
        <v>29.281451612903222</v>
      </c>
      <c r="F11" s="208"/>
      <c r="G11" s="200" t="str">
        <f t="shared" si="0"/>
        <v/>
      </c>
      <c r="H11" s="200" t="str">
        <f t="shared" si="1"/>
        <v/>
      </c>
      <c r="I11" s="199" t="str">
        <f t="shared" si="2"/>
        <v/>
      </c>
      <c r="J11" s="199" t="str">
        <f t="shared" si="3"/>
        <v/>
      </c>
      <c r="K11" s="199" t="str">
        <f t="shared" si="4"/>
        <v/>
      </c>
      <c r="L11" s="519"/>
      <c r="M11" s="520"/>
    </row>
    <row r="12" spans="1:13" s="134" customFormat="1" ht="15.95" customHeight="1">
      <c r="A12" s="28">
        <v>10</v>
      </c>
      <c r="B12" s="487"/>
      <c r="C12" s="30" t="s">
        <v>152</v>
      </c>
      <c r="D12" s="42" t="s">
        <v>117</v>
      </c>
      <c r="E12" s="213">
        <f>IF(Tbthang!E12="","",Tbthang!E12)</f>
        <v>29.989458525345622</v>
      </c>
      <c r="F12" s="210"/>
      <c r="G12" s="202" t="str">
        <f t="shared" si="0"/>
        <v/>
      </c>
      <c r="H12" s="202" t="str">
        <f t="shared" si="1"/>
        <v/>
      </c>
      <c r="I12" s="199" t="str">
        <f t="shared" si="2"/>
        <v/>
      </c>
      <c r="J12" s="199" t="str">
        <f t="shared" si="3"/>
        <v/>
      </c>
      <c r="K12" s="199" t="str">
        <f t="shared" si="4"/>
        <v/>
      </c>
      <c r="L12" s="519"/>
      <c r="M12" s="520"/>
    </row>
    <row r="13" spans="1:13" s="134" customFormat="1" ht="15.95" customHeight="1">
      <c r="A13" s="39">
        <v>11</v>
      </c>
      <c r="B13" s="487"/>
      <c r="C13" s="30" t="s">
        <v>154</v>
      </c>
      <c r="D13" s="42" t="s">
        <v>107</v>
      </c>
      <c r="E13" s="213">
        <f>IF(Tbthang!E13="","",Tbthang!E13)</f>
        <v>29.839516129032258</v>
      </c>
      <c r="F13" s="210"/>
      <c r="G13" s="202" t="str">
        <f t="shared" ref="G13:G24" si="5">IF(OR(E13="",F13=""),"",IF((E13-F13)&lt;-0.5,"hụt" &amp;  CHAR(32) &amp; INT(ABS((E13-F13)*100/(F13+0.001))) &amp; "%",IF((E13-F13)&gt;0.5,"vượt" &amp; CHAR(32) &amp;  INT(ABS((E13-F13)*100/(F13+0.001))) &amp; "%","xấp xỉ")))</f>
        <v/>
      </c>
      <c r="H13" s="202" t="str">
        <f t="shared" ref="H13:H24" si="6">IF(OR(E13="",F13=""),"",IF((E13-F13)&lt;-0.5,"&lt;TBNN",IF((E13-F13)&gt;0.5,"&gt;TBNN","TBNN")))</f>
        <v/>
      </c>
      <c r="I13" s="199" t="str">
        <f t="shared" si="2"/>
        <v/>
      </c>
      <c r="J13" s="199" t="str">
        <f t="shared" si="3"/>
        <v/>
      </c>
      <c r="K13" s="199" t="str">
        <f t="shared" si="4"/>
        <v/>
      </c>
      <c r="L13" s="519"/>
      <c r="M13" s="520"/>
    </row>
    <row r="14" spans="1:13" s="134" customFormat="1" ht="15.95" customHeight="1">
      <c r="A14" s="28">
        <v>12</v>
      </c>
      <c r="B14" s="487"/>
      <c r="C14" s="35" t="s">
        <v>180</v>
      </c>
      <c r="D14" s="42" t="s">
        <v>178</v>
      </c>
      <c r="E14" s="213">
        <f>IF(Tbthang!E14="","",Tbthang!E14)</f>
        <v>29.542741935483878</v>
      </c>
      <c r="F14" s="210"/>
      <c r="G14" s="202" t="str">
        <f t="shared" si="5"/>
        <v/>
      </c>
      <c r="H14" s="202" t="str">
        <f t="shared" si="6"/>
        <v/>
      </c>
      <c r="I14" s="199" t="str">
        <f t="shared" si="2"/>
        <v/>
      </c>
      <c r="J14" s="199" t="str">
        <f t="shared" si="3"/>
        <v/>
      </c>
      <c r="K14" s="199" t="str">
        <f t="shared" si="4"/>
        <v/>
      </c>
      <c r="L14" s="519"/>
      <c r="M14" s="520"/>
    </row>
    <row r="15" spans="1:13" s="134" customFormat="1" ht="15.95" customHeight="1">
      <c r="A15" s="39">
        <v>13</v>
      </c>
      <c r="B15" s="487"/>
      <c r="C15" s="30" t="s">
        <v>151</v>
      </c>
      <c r="D15" s="42" t="s">
        <v>99</v>
      </c>
      <c r="E15" s="213">
        <f>IF(Tbthang!E15="","",Tbthang!E15)</f>
        <v>30.754838709677422</v>
      </c>
      <c r="F15" s="210"/>
      <c r="G15" s="202" t="str">
        <f t="shared" si="5"/>
        <v/>
      </c>
      <c r="H15" s="202" t="str">
        <f t="shared" si="6"/>
        <v/>
      </c>
      <c r="I15" s="199" t="str">
        <f t="shared" si="2"/>
        <v/>
      </c>
      <c r="J15" s="199" t="str">
        <f t="shared" si="3"/>
        <v/>
      </c>
      <c r="K15" s="199" t="str">
        <f t="shared" si="4"/>
        <v/>
      </c>
      <c r="L15" s="519"/>
      <c r="M15" s="520"/>
    </row>
    <row r="16" spans="1:13" s="134" customFormat="1" ht="15.95" customHeight="1">
      <c r="A16" s="28">
        <v>14</v>
      </c>
      <c r="B16" s="487"/>
      <c r="C16" s="30" t="s">
        <v>127</v>
      </c>
      <c r="D16" s="42" t="s">
        <v>101</v>
      </c>
      <c r="E16" s="213">
        <f>IF(Tbthang!E16="","",Tbthang!E16)</f>
        <v>30.817396313364053</v>
      </c>
      <c r="F16" s="210"/>
      <c r="G16" s="202" t="str">
        <f t="shared" si="5"/>
        <v/>
      </c>
      <c r="H16" s="202" t="str">
        <f t="shared" si="6"/>
        <v/>
      </c>
      <c r="I16" s="199" t="str">
        <f t="shared" si="2"/>
        <v/>
      </c>
      <c r="J16" s="199" t="str">
        <f t="shared" si="3"/>
        <v/>
      </c>
      <c r="K16" s="199" t="str">
        <f t="shared" si="4"/>
        <v/>
      </c>
      <c r="L16" s="519"/>
      <c r="M16" s="520"/>
    </row>
    <row r="17" spans="1:13" s="134" customFormat="1" ht="15.95" customHeight="1">
      <c r="A17" s="39">
        <v>15</v>
      </c>
      <c r="B17" s="487"/>
      <c r="C17" s="30" t="s">
        <v>155</v>
      </c>
      <c r="D17" s="42" t="s">
        <v>102</v>
      </c>
      <c r="E17" s="213">
        <f>IF(Tbthang!E17="","",Tbthang!E17)</f>
        <v>30.753225806451617</v>
      </c>
      <c r="F17" s="210"/>
      <c r="G17" s="202" t="str">
        <f t="shared" si="5"/>
        <v/>
      </c>
      <c r="H17" s="202" t="str">
        <f t="shared" si="6"/>
        <v/>
      </c>
      <c r="I17" s="199" t="str">
        <f t="shared" si="2"/>
        <v/>
      </c>
      <c r="J17" s="199" t="str">
        <f t="shared" si="3"/>
        <v/>
      </c>
      <c r="K17" s="199" t="str">
        <f t="shared" si="4"/>
        <v/>
      </c>
      <c r="L17" s="519"/>
      <c r="M17" s="520"/>
    </row>
    <row r="18" spans="1:13" s="134" customFormat="1" ht="15.95" customHeight="1">
      <c r="A18" s="28">
        <v>16</v>
      </c>
      <c r="B18" s="489"/>
      <c r="C18" s="40" t="s">
        <v>156</v>
      </c>
      <c r="D18" s="46" t="s">
        <v>103</v>
      </c>
      <c r="E18" s="213">
        <f>IF(Tbthang!E18="","",Tbthang!E18)</f>
        <v>30.225460829493095</v>
      </c>
      <c r="F18" s="210"/>
      <c r="G18" s="202" t="str">
        <f t="shared" si="5"/>
        <v/>
      </c>
      <c r="H18" s="202" t="str">
        <f t="shared" si="6"/>
        <v/>
      </c>
      <c r="I18" s="199" t="str">
        <f t="shared" si="2"/>
        <v/>
      </c>
      <c r="J18" s="199" t="str">
        <f t="shared" si="3"/>
        <v/>
      </c>
      <c r="K18" s="199" t="str">
        <f t="shared" si="4"/>
        <v/>
      </c>
      <c r="L18" s="519"/>
      <c r="M18" s="520"/>
    </row>
    <row r="19" spans="1:13" s="134" customFormat="1" ht="15.95" customHeight="1">
      <c r="A19" s="39">
        <v>17</v>
      </c>
      <c r="B19" s="490"/>
      <c r="C19" s="32" t="s">
        <v>91</v>
      </c>
      <c r="D19" s="44" t="s">
        <v>118</v>
      </c>
      <c r="E19" s="207">
        <f>IF(Tbthang!E19="","",Tbthang!E19)</f>
        <v>31.343836405529952</v>
      </c>
      <c r="F19" s="209"/>
      <c r="G19" s="201" t="str">
        <f t="shared" si="5"/>
        <v/>
      </c>
      <c r="H19" s="201" t="str">
        <f t="shared" si="6"/>
        <v/>
      </c>
      <c r="I19" s="199" t="str">
        <f t="shared" si="2"/>
        <v/>
      </c>
      <c r="J19" s="199" t="str">
        <f t="shared" si="3"/>
        <v/>
      </c>
      <c r="K19" s="199" t="str">
        <f t="shared" si="4"/>
        <v/>
      </c>
      <c r="L19" s="519"/>
      <c r="M19" s="520"/>
    </row>
    <row r="20" spans="1:13" s="134" customFormat="1" ht="15.95" customHeight="1">
      <c r="A20" s="28">
        <v>18</v>
      </c>
      <c r="B20" s="488" t="s">
        <v>128</v>
      </c>
      <c r="C20" s="31" t="s">
        <v>158</v>
      </c>
      <c r="D20" s="43" t="s">
        <v>108</v>
      </c>
      <c r="E20" s="206">
        <f>IF(Tbthang!E20="","",Tbthang!E20)</f>
        <v>31.178456221198157</v>
      </c>
      <c r="F20" s="208"/>
      <c r="G20" s="200" t="str">
        <f t="shared" si="5"/>
        <v/>
      </c>
      <c r="H20" s="200" t="str">
        <f t="shared" si="6"/>
        <v/>
      </c>
      <c r="I20" s="199" t="str">
        <f t="shared" si="2"/>
        <v/>
      </c>
      <c r="J20" s="199" t="str">
        <f t="shared" si="3"/>
        <v/>
      </c>
      <c r="K20" s="199" t="str">
        <f t="shared" si="4"/>
        <v/>
      </c>
      <c r="L20" s="519"/>
      <c r="M20" s="520"/>
    </row>
    <row r="21" spans="1:13" s="134" customFormat="1" ht="15.95" customHeight="1">
      <c r="A21" s="39">
        <v>19</v>
      </c>
      <c r="B21" s="487"/>
      <c r="C21" s="30" t="s">
        <v>128</v>
      </c>
      <c r="D21" s="42" t="s">
        <v>119</v>
      </c>
      <c r="E21" s="213">
        <f>IF(Tbthang!E21="","",Tbthang!E21)</f>
        <v>31.2588133640553</v>
      </c>
      <c r="F21" s="210"/>
      <c r="G21" s="202" t="str">
        <f t="shared" si="5"/>
        <v/>
      </c>
      <c r="H21" s="202" t="str">
        <f t="shared" si="6"/>
        <v/>
      </c>
      <c r="I21" s="199" t="str">
        <f t="shared" si="2"/>
        <v/>
      </c>
      <c r="J21" s="199" t="str">
        <f t="shared" si="3"/>
        <v/>
      </c>
      <c r="K21" s="199" t="str">
        <f t="shared" si="4"/>
        <v/>
      </c>
      <c r="L21" s="519"/>
      <c r="M21" s="520"/>
    </row>
    <row r="22" spans="1:13" s="134" customFormat="1" ht="15.95" customHeight="1">
      <c r="A22" s="28">
        <v>20</v>
      </c>
      <c r="B22" s="487"/>
      <c r="C22" s="30" t="s">
        <v>157</v>
      </c>
      <c r="D22" s="42" t="s">
        <v>105</v>
      </c>
      <c r="E22" s="213">
        <f>IF(Tbthang!E22="","",Tbthang!E22)</f>
        <v>30.964516129032262</v>
      </c>
      <c r="F22" s="210"/>
      <c r="G22" s="202" t="str">
        <f t="shared" si="5"/>
        <v/>
      </c>
      <c r="H22" s="202" t="str">
        <f t="shared" si="6"/>
        <v/>
      </c>
      <c r="I22" s="199" t="str">
        <f t="shared" si="2"/>
        <v/>
      </c>
      <c r="J22" s="199" t="str">
        <f t="shared" si="3"/>
        <v/>
      </c>
      <c r="K22" s="199" t="str">
        <f t="shared" si="4"/>
        <v/>
      </c>
      <c r="L22" s="519"/>
      <c r="M22" s="520"/>
    </row>
    <row r="23" spans="1:13" s="134" customFormat="1" ht="15.95" customHeight="1">
      <c r="A23" s="39">
        <v>21</v>
      </c>
      <c r="B23" s="487"/>
      <c r="C23" s="30" t="s">
        <v>191</v>
      </c>
      <c r="D23" s="42" t="s">
        <v>203</v>
      </c>
      <c r="E23" s="213">
        <f>IF(Tbthang!E23="","",Tbthang!E23)</f>
        <v>31.180645161290325</v>
      </c>
      <c r="F23" s="210"/>
      <c r="G23" s="202" t="str">
        <f t="shared" si="5"/>
        <v/>
      </c>
      <c r="H23" s="202" t="str">
        <f t="shared" si="6"/>
        <v/>
      </c>
      <c r="I23" s="199" t="str">
        <f t="shared" si="2"/>
        <v/>
      </c>
      <c r="J23" s="199" t="str">
        <f t="shared" si="3"/>
        <v/>
      </c>
      <c r="K23" s="199" t="str">
        <f t="shared" si="4"/>
        <v/>
      </c>
      <c r="L23" s="519"/>
      <c r="M23" s="520"/>
    </row>
    <row r="24" spans="1:13" s="134" customFormat="1" ht="15.95" customHeight="1">
      <c r="A24" s="28">
        <v>22</v>
      </c>
      <c r="B24" s="491"/>
      <c r="C24" s="33" t="s">
        <v>129</v>
      </c>
      <c r="D24" s="45" t="s">
        <v>104</v>
      </c>
      <c r="E24" s="207">
        <f>IF(Tbthang!E24="","",Tbthang!E24)</f>
        <v>31.275691244239624</v>
      </c>
      <c r="F24" s="209"/>
      <c r="G24" s="201" t="str">
        <f t="shared" si="5"/>
        <v/>
      </c>
      <c r="H24" s="201" t="str">
        <f t="shared" si="6"/>
        <v/>
      </c>
      <c r="I24" s="199" t="str">
        <f t="shared" si="2"/>
        <v/>
      </c>
      <c r="J24" s="199" t="str">
        <f t="shared" si="3"/>
        <v/>
      </c>
      <c r="K24" s="199" t="str">
        <f t="shared" si="4"/>
        <v/>
      </c>
      <c r="L24" s="521"/>
      <c r="M24" s="522"/>
    </row>
    <row r="25" spans="1:13" s="134" customFormat="1" ht="15.95" customHeight="1">
      <c r="A25" s="20"/>
      <c r="B25" s="25"/>
      <c r="C25" s="106"/>
      <c r="D25" s="106"/>
    </row>
    <row r="26" spans="1:13" s="134" customFormat="1" ht="15.95" customHeight="1">
      <c r="A26" s="20"/>
      <c r="B26" s="25"/>
      <c r="C26" s="106"/>
      <c r="D26" s="106"/>
    </row>
    <row r="27" spans="1:13" s="134" customFormat="1" ht="15.95" customHeight="1">
      <c r="A27" s="20"/>
      <c r="B27" s="25"/>
      <c r="C27" s="106"/>
      <c r="D27" s="106"/>
    </row>
    <row r="28" spans="1:13" s="134" customFormat="1" ht="15.95" customHeight="1">
      <c r="A28" s="20"/>
      <c r="B28" s="25"/>
      <c r="C28" s="106"/>
      <c r="D28" s="106"/>
    </row>
    <row r="29" spans="1:13" s="134" customFormat="1" ht="15.95" customHeight="1">
      <c r="A29" s="20"/>
      <c r="B29" s="25"/>
      <c r="C29" s="106"/>
      <c r="D29" s="106"/>
    </row>
    <row r="30" spans="1:13" s="134" customFormat="1" ht="15.95" customHeight="1">
      <c r="A30" s="20"/>
      <c r="B30" s="25"/>
      <c r="C30" s="106"/>
      <c r="D30" s="106"/>
    </row>
    <row r="31" spans="1:13" s="134" customFormat="1" ht="15.95" customHeight="1">
      <c r="A31" s="20"/>
      <c r="B31" s="25"/>
      <c r="C31" s="106"/>
      <c r="D31" s="106"/>
    </row>
    <row r="32" spans="1:13" s="134" customFormat="1" ht="15.95" customHeight="1">
      <c r="A32" s="20"/>
      <c r="B32" s="25"/>
      <c r="C32" s="106"/>
      <c r="D32" s="106"/>
    </row>
    <row r="33" spans="1:4" s="134" customFormat="1" ht="15.95" customHeight="1">
      <c r="A33" s="20"/>
      <c r="B33" s="25"/>
      <c r="C33" s="106"/>
      <c r="D33" s="106"/>
    </row>
    <row r="34" spans="1:4" s="134" customFormat="1" ht="15.95" customHeight="1">
      <c r="A34" s="20"/>
      <c r="B34" s="25"/>
      <c r="C34" s="106"/>
      <c r="D34" s="106"/>
    </row>
    <row r="35" spans="1:4" s="134" customFormat="1" ht="15.95" customHeight="1">
      <c r="A35" s="20"/>
      <c r="B35" s="25"/>
      <c r="C35" s="106"/>
      <c r="D35" s="106"/>
    </row>
    <row r="36" spans="1:4" s="134" customFormat="1" ht="15.95" customHeight="1">
      <c r="A36" s="20"/>
      <c r="B36" s="25"/>
      <c r="C36" s="106"/>
      <c r="D36" s="106"/>
    </row>
    <row r="37" spans="1:4" s="134" customFormat="1" ht="15" customHeight="1">
      <c r="A37" s="20"/>
      <c r="B37" s="25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</sheetData>
  <sheetProtection password="CF7A" sheet="1" objects="1" scenarios="1"/>
  <mergeCells count="6">
    <mergeCell ref="A1:M1"/>
    <mergeCell ref="L2:M2"/>
    <mergeCell ref="B3:B9"/>
    <mergeCell ref="B11:B19"/>
    <mergeCell ref="B20:B24"/>
    <mergeCell ref="L3:M24"/>
  </mergeCells>
  <phoneticPr fontId="0" type="noConversion"/>
  <pageMargins left="0.59" right="0.34" top="0.54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M76"/>
  <sheetViews>
    <sheetView showGridLines="0" workbookViewId="0">
      <pane xSplit="4" ySplit="2" topLeftCell="E12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5" sqref="E5"/>
    </sheetView>
  </sheetViews>
  <sheetFormatPr defaultRowHeight="12.75"/>
  <cols>
    <col min="1" max="1" width="5.83203125" style="142" bestFit="1" customWidth="1"/>
    <col min="2" max="2" width="9.33203125" style="25"/>
    <col min="3" max="3" width="13.33203125" style="107" customWidth="1"/>
    <col min="4" max="4" width="6.1640625" style="107" bestFit="1" customWidth="1"/>
    <col min="5" max="8" width="13.33203125" style="16" customWidth="1"/>
    <col min="9" max="11" width="9.33203125" style="16" hidden="1" customWidth="1"/>
    <col min="12" max="12" width="11" style="16" customWidth="1"/>
    <col min="13" max="13" width="22" style="16" customWidth="1"/>
    <col min="14" max="16384" width="9.33203125" style="16"/>
  </cols>
  <sheetData>
    <row r="1" spans="1:13" ht="54" customHeight="1" thickBot="1">
      <c r="A1" s="523" t="s">
        <v>260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</row>
    <row r="2" spans="1:13" s="135" customFormat="1" ht="25.5" customHeight="1" thickTop="1">
      <c r="A2" s="116" t="s">
        <v>92</v>
      </c>
      <c r="B2" s="92" t="s">
        <v>137</v>
      </c>
      <c r="C2" s="90" t="s">
        <v>138</v>
      </c>
      <c r="D2" s="91" t="s">
        <v>144</v>
      </c>
      <c r="E2" s="167" t="s">
        <v>114</v>
      </c>
      <c r="F2" s="205" t="s">
        <v>162</v>
      </c>
      <c r="G2" s="196" t="s">
        <v>163</v>
      </c>
      <c r="H2" s="196" t="s">
        <v>183</v>
      </c>
      <c r="I2" s="197"/>
      <c r="J2" s="198" t="s">
        <v>184</v>
      </c>
      <c r="K2" s="198"/>
      <c r="L2" s="524"/>
      <c r="M2" s="525"/>
    </row>
    <row r="3" spans="1:13" s="134" customFormat="1" ht="15.95" customHeight="1">
      <c r="A3" s="39">
        <v>1</v>
      </c>
      <c r="B3" s="487" t="s">
        <v>125</v>
      </c>
      <c r="C3" s="30" t="s">
        <v>126</v>
      </c>
      <c r="D3" s="42" t="s">
        <v>116</v>
      </c>
      <c r="E3" s="211">
        <f>IF(Tbthang!H3="","",Tbthang!H3)</f>
        <v>318.60000000000008</v>
      </c>
      <c r="F3" s="208"/>
      <c r="G3" s="200" t="str">
        <f t="shared" ref="G3:G12" si="0">IF(OR(E3="",F3=""),"",E3-F3)</f>
        <v/>
      </c>
      <c r="H3" s="200" t="str">
        <f t="shared" ref="H3:H12" si="1">IF(OR(E3="",F3=""),"",IF(G3&lt;0,"hụt"&amp;CHAR(32)&amp;INT((ABS(G3)*100)/F3+0.5)&amp;"%","vượt"&amp;CHAR(32)&amp;INT((ABS(G3)*100)/F3+5)&amp;"%"))</f>
        <v/>
      </c>
      <c r="I3" s="199" t="str">
        <f t="shared" ref="I3:I24" si="2">IF(G3="","",IF(G3&gt;=0,1,0))</f>
        <v/>
      </c>
      <c r="J3" s="199" t="str">
        <f>"Cã"&amp; " " &amp;  SUM( I3:I24)&amp;"/"&amp;COUNT(I3:I24) &amp;" "&amp; "tr¹m v­ît"</f>
        <v>Cã 0/0 tr¹m v­ît</v>
      </c>
      <c r="K3" s="199"/>
      <c r="L3" s="517"/>
      <c r="M3" s="518"/>
    </row>
    <row r="4" spans="1:13" s="134" customFormat="1" ht="15.95" customHeight="1">
      <c r="A4" s="28">
        <v>2</v>
      </c>
      <c r="B4" s="487"/>
      <c r="C4" s="30" t="s">
        <v>149</v>
      </c>
      <c r="D4" s="42" t="s">
        <v>98</v>
      </c>
      <c r="E4" s="213">
        <f>IF(Tbthang!H4="","",Tbthang!H4)</f>
        <v>277.5</v>
      </c>
      <c r="F4" s="210"/>
      <c r="G4" s="202" t="str">
        <f t="shared" si="0"/>
        <v/>
      </c>
      <c r="H4" s="202" t="str">
        <f t="shared" si="1"/>
        <v/>
      </c>
      <c r="I4" s="199" t="str">
        <f t="shared" si="2"/>
        <v/>
      </c>
      <c r="J4" s="199"/>
      <c r="K4" s="199"/>
      <c r="L4" s="519"/>
      <c r="M4" s="520"/>
    </row>
    <row r="5" spans="1:13" s="134" customFormat="1" ht="15.95" customHeight="1">
      <c r="A5" s="39">
        <v>3</v>
      </c>
      <c r="B5" s="487"/>
      <c r="C5" s="30" t="s">
        <v>176</v>
      </c>
      <c r="D5" s="42" t="s">
        <v>171</v>
      </c>
      <c r="E5" s="213">
        <f>IF(Tbthang!H5="","",Tbthang!H5)</f>
        <v>155.29999999999998</v>
      </c>
      <c r="F5" s="210"/>
      <c r="G5" s="202" t="str">
        <f t="shared" si="0"/>
        <v/>
      </c>
      <c r="H5" s="202" t="str">
        <f t="shared" si="1"/>
        <v/>
      </c>
      <c r="I5" s="199" t="str">
        <f t="shared" si="2"/>
        <v/>
      </c>
      <c r="J5" s="199"/>
      <c r="K5" s="199"/>
      <c r="L5" s="519"/>
      <c r="M5" s="520"/>
    </row>
    <row r="6" spans="1:13" s="134" customFormat="1" ht="15.95" customHeight="1">
      <c r="A6" s="28">
        <v>4</v>
      </c>
      <c r="B6" s="487"/>
      <c r="C6" s="30" t="s">
        <v>150</v>
      </c>
      <c r="D6" s="42" t="s">
        <v>130</v>
      </c>
      <c r="E6" s="213">
        <f>IF(Tbthang!H6="","",Tbthang!H6)</f>
        <v>185.70000000000002</v>
      </c>
      <c r="F6" s="210"/>
      <c r="G6" s="202" t="str">
        <f t="shared" si="0"/>
        <v/>
      </c>
      <c r="H6" s="202" t="str">
        <f t="shared" si="1"/>
        <v/>
      </c>
      <c r="I6" s="199" t="str">
        <f t="shared" si="2"/>
        <v/>
      </c>
      <c r="J6" s="199"/>
      <c r="K6" s="199"/>
      <c r="L6" s="519"/>
      <c r="M6" s="520"/>
    </row>
    <row r="7" spans="1:13" s="134" customFormat="1" ht="15.95" customHeight="1">
      <c r="A7" s="39">
        <v>5</v>
      </c>
      <c r="B7" s="487"/>
      <c r="C7" s="30" t="s">
        <v>125</v>
      </c>
      <c r="D7" s="42" t="s">
        <v>115</v>
      </c>
      <c r="E7" s="213">
        <f>IF(Tbthang!H7="","",Tbthang!H7)</f>
        <v>219.40000000000003</v>
      </c>
      <c r="F7" s="210"/>
      <c r="G7" s="202" t="str">
        <f t="shared" si="0"/>
        <v/>
      </c>
      <c r="H7" s="202" t="str">
        <f t="shared" si="1"/>
        <v/>
      </c>
      <c r="I7" s="199" t="str">
        <f t="shared" si="2"/>
        <v/>
      </c>
      <c r="J7" s="199"/>
      <c r="K7" s="199"/>
      <c r="L7" s="519"/>
      <c r="M7" s="520"/>
    </row>
    <row r="8" spans="1:13" s="134" customFormat="1" ht="15.95" customHeight="1">
      <c r="A8" s="28">
        <v>6</v>
      </c>
      <c r="B8" s="487"/>
      <c r="C8" s="35" t="s">
        <v>179</v>
      </c>
      <c r="D8" s="42" t="s">
        <v>177</v>
      </c>
      <c r="E8" s="213">
        <f>IF(Tbthang!H8="","",Tbthang!H8)</f>
        <v>96.600000000000009</v>
      </c>
      <c r="F8" s="210"/>
      <c r="G8" s="202" t="str">
        <f t="shared" si="0"/>
        <v/>
      </c>
      <c r="H8" s="202" t="str">
        <f t="shared" si="1"/>
        <v/>
      </c>
      <c r="I8" s="199" t="str">
        <f t="shared" si="2"/>
        <v/>
      </c>
      <c r="J8" s="199"/>
      <c r="K8" s="199"/>
      <c r="L8" s="519"/>
      <c r="M8" s="520"/>
    </row>
    <row r="9" spans="1:13" s="134" customFormat="1" ht="15.95" customHeight="1">
      <c r="A9" s="39">
        <v>7</v>
      </c>
      <c r="B9" s="487"/>
      <c r="C9" s="30" t="s">
        <v>148</v>
      </c>
      <c r="D9" s="42" t="s">
        <v>97</v>
      </c>
      <c r="E9" s="213">
        <f>IF(Tbthang!H9="","",Tbthang!H9)</f>
        <v>123.60000000000002</v>
      </c>
      <c r="F9" s="210"/>
      <c r="G9" s="202" t="str">
        <f t="shared" si="0"/>
        <v/>
      </c>
      <c r="H9" s="202" t="str">
        <f t="shared" si="1"/>
        <v/>
      </c>
      <c r="I9" s="199" t="str">
        <f t="shared" si="2"/>
        <v/>
      </c>
      <c r="J9" s="199"/>
      <c r="K9" s="199"/>
      <c r="L9" s="519"/>
      <c r="M9" s="520"/>
    </row>
    <row r="10" spans="1:13" s="134" customFormat="1" ht="15.95" customHeight="1">
      <c r="A10" s="28">
        <v>8</v>
      </c>
      <c r="B10" s="274"/>
      <c r="C10" s="30" t="s">
        <v>205</v>
      </c>
      <c r="D10" s="42" t="s">
        <v>206</v>
      </c>
      <c r="E10" s="212"/>
      <c r="F10" s="209"/>
      <c r="G10" s="201"/>
      <c r="H10" s="201"/>
      <c r="I10" s="199"/>
      <c r="J10" s="199"/>
      <c r="K10" s="199"/>
      <c r="L10" s="519"/>
      <c r="M10" s="520"/>
    </row>
    <row r="11" spans="1:13" s="134" customFormat="1" ht="15.95" customHeight="1">
      <c r="A11" s="39">
        <v>9</v>
      </c>
      <c r="B11" s="488" t="s">
        <v>147</v>
      </c>
      <c r="C11" s="31" t="s">
        <v>153</v>
      </c>
      <c r="D11" s="43" t="s">
        <v>100</v>
      </c>
      <c r="E11" s="206">
        <f>IF(Tbthang!H11="","",Tbthang!H11)</f>
        <v>159.19999999999996</v>
      </c>
      <c r="F11" s="208"/>
      <c r="G11" s="200" t="str">
        <f t="shared" si="0"/>
        <v/>
      </c>
      <c r="H11" s="200" t="str">
        <f t="shared" si="1"/>
        <v/>
      </c>
      <c r="I11" s="199" t="str">
        <f t="shared" si="2"/>
        <v/>
      </c>
      <c r="J11" s="199"/>
      <c r="K11" s="199"/>
      <c r="L11" s="519"/>
      <c r="M11" s="520"/>
    </row>
    <row r="12" spans="1:13" s="134" customFormat="1" ht="15.95" customHeight="1">
      <c r="A12" s="28">
        <v>10</v>
      </c>
      <c r="B12" s="487"/>
      <c r="C12" s="30" t="s">
        <v>152</v>
      </c>
      <c r="D12" s="42" t="s">
        <v>117</v>
      </c>
      <c r="E12" s="213">
        <f>IF(Tbthang!H12="","",Tbthang!H12)</f>
        <v>212.5</v>
      </c>
      <c r="F12" s="210"/>
      <c r="G12" s="202" t="str">
        <f t="shared" si="0"/>
        <v/>
      </c>
      <c r="H12" s="202" t="str">
        <f t="shared" si="1"/>
        <v/>
      </c>
      <c r="I12" s="199" t="str">
        <f t="shared" si="2"/>
        <v/>
      </c>
      <c r="J12" s="199"/>
      <c r="K12" s="199"/>
      <c r="L12" s="519"/>
      <c r="M12" s="520"/>
    </row>
    <row r="13" spans="1:13" s="134" customFormat="1" ht="15.95" customHeight="1">
      <c r="A13" s="39">
        <v>11</v>
      </c>
      <c r="B13" s="487"/>
      <c r="C13" s="30" t="s">
        <v>154</v>
      </c>
      <c r="D13" s="42" t="s">
        <v>107</v>
      </c>
      <c r="E13" s="213">
        <f>IF(Tbthang!H13="","",Tbthang!H13)</f>
        <v>175.29999999999998</v>
      </c>
      <c r="F13" s="210"/>
      <c r="G13" s="202" t="str">
        <f t="shared" ref="G13:G24" si="3">IF(OR(E13="",F13=""),"",E13-F13)</f>
        <v/>
      </c>
      <c r="H13" s="202" t="str">
        <f t="shared" ref="H13:H24" si="4">IF(OR(E13="",F13=""),"",IF(G13&lt;0,"hụt"&amp;CHAR(32)&amp;INT((ABS(G13)*100)/F13+0.5)&amp;"%","vượt"&amp;CHAR(32)&amp;INT((ABS(G13)*100)/F13+5)&amp;"%"))</f>
        <v/>
      </c>
      <c r="I13" s="199" t="str">
        <f t="shared" si="2"/>
        <v/>
      </c>
      <c r="J13" s="199"/>
      <c r="K13" s="199"/>
      <c r="L13" s="519"/>
      <c r="M13" s="520"/>
    </row>
    <row r="14" spans="1:13" s="134" customFormat="1" ht="15.95" customHeight="1">
      <c r="A14" s="28">
        <v>12</v>
      </c>
      <c r="B14" s="487"/>
      <c r="C14" s="35" t="s">
        <v>180</v>
      </c>
      <c r="D14" s="42" t="s">
        <v>178</v>
      </c>
      <c r="E14" s="213">
        <f>IF(Tbthang!H14="","",Tbthang!H14)</f>
        <v>263.59999999999997</v>
      </c>
      <c r="F14" s="210"/>
      <c r="G14" s="202" t="str">
        <f t="shared" si="3"/>
        <v/>
      </c>
      <c r="H14" s="202" t="str">
        <f t="shared" si="4"/>
        <v/>
      </c>
      <c r="I14" s="199" t="str">
        <f t="shared" si="2"/>
        <v/>
      </c>
      <c r="J14" s="199"/>
      <c r="K14" s="199"/>
      <c r="L14" s="519"/>
      <c r="M14" s="520"/>
    </row>
    <row r="15" spans="1:13" s="134" customFormat="1" ht="15.95" customHeight="1">
      <c r="A15" s="39">
        <v>13</v>
      </c>
      <c r="B15" s="487"/>
      <c r="C15" s="30" t="s">
        <v>151</v>
      </c>
      <c r="D15" s="42" t="s">
        <v>99</v>
      </c>
      <c r="E15" s="213">
        <f>IF(Tbthang!H15="","",Tbthang!H15)</f>
        <v>130.10000000000002</v>
      </c>
      <c r="F15" s="210"/>
      <c r="G15" s="202" t="str">
        <f t="shared" si="3"/>
        <v/>
      </c>
      <c r="H15" s="202" t="str">
        <f t="shared" si="4"/>
        <v/>
      </c>
      <c r="I15" s="199" t="str">
        <f t="shared" si="2"/>
        <v/>
      </c>
      <c r="J15" s="199"/>
      <c r="K15" s="199"/>
      <c r="L15" s="519"/>
      <c r="M15" s="520"/>
    </row>
    <row r="16" spans="1:13" s="134" customFormat="1" ht="15.95" customHeight="1">
      <c r="A16" s="28">
        <v>14</v>
      </c>
      <c r="B16" s="487"/>
      <c r="C16" s="30" t="s">
        <v>127</v>
      </c>
      <c r="D16" s="42" t="s">
        <v>101</v>
      </c>
      <c r="E16" s="213">
        <f>IF(Tbthang!H16="","",Tbthang!H16)</f>
        <v>187.1</v>
      </c>
      <c r="F16" s="210"/>
      <c r="G16" s="202" t="str">
        <f t="shared" si="3"/>
        <v/>
      </c>
      <c r="H16" s="202" t="str">
        <f t="shared" si="4"/>
        <v/>
      </c>
      <c r="I16" s="199" t="str">
        <f t="shared" si="2"/>
        <v/>
      </c>
      <c r="J16" s="199"/>
      <c r="K16" s="199"/>
      <c r="L16" s="519"/>
      <c r="M16" s="520"/>
    </row>
    <row r="17" spans="1:13" s="134" customFormat="1" ht="15.95" customHeight="1">
      <c r="A17" s="39">
        <v>15</v>
      </c>
      <c r="B17" s="487"/>
      <c r="C17" s="30" t="s">
        <v>155</v>
      </c>
      <c r="D17" s="42" t="s">
        <v>102</v>
      </c>
      <c r="E17" s="213">
        <f>IF(Tbthang!H17="","",Tbthang!H17)</f>
        <v>134.6</v>
      </c>
      <c r="F17" s="210"/>
      <c r="G17" s="202" t="str">
        <f t="shared" si="3"/>
        <v/>
      </c>
      <c r="H17" s="202" t="str">
        <f t="shared" si="4"/>
        <v/>
      </c>
      <c r="I17" s="199" t="str">
        <f t="shared" si="2"/>
        <v/>
      </c>
      <c r="J17" s="199"/>
      <c r="K17" s="199"/>
      <c r="L17" s="519"/>
      <c r="M17" s="520"/>
    </row>
    <row r="18" spans="1:13" s="134" customFormat="1" ht="15.95" customHeight="1">
      <c r="A18" s="28">
        <v>16</v>
      </c>
      <c r="B18" s="489"/>
      <c r="C18" s="40" t="s">
        <v>156</v>
      </c>
      <c r="D18" s="46" t="s">
        <v>103</v>
      </c>
      <c r="E18" s="213">
        <f>IF(Tbthang!H18="","",Tbthang!H18)</f>
        <v>89.100000000000009</v>
      </c>
      <c r="F18" s="210"/>
      <c r="G18" s="202" t="str">
        <f t="shared" si="3"/>
        <v/>
      </c>
      <c r="H18" s="202" t="str">
        <f t="shared" si="4"/>
        <v/>
      </c>
      <c r="I18" s="199" t="str">
        <f t="shared" si="2"/>
        <v/>
      </c>
      <c r="J18" s="199"/>
      <c r="K18" s="199"/>
      <c r="L18" s="519"/>
      <c r="M18" s="520"/>
    </row>
    <row r="19" spans="1:13" s="134" customFormat="1" ht="15.95" customHeight="1">
      <c r="A19" s="39">
        <v>17</v>
      </c>
      <c r="B19" s="490"/>
      <c r="C19" s="32" t="s">
        <v>91</v>
      </c>
      <c r="D19" s="44" t="s">
        <v>118</v>
      </c>
      <c r="E19" s="207">
        <f>IF(Tbthang!H19="","",Tbthang!H19)</f>
        <v>135.19999999999999</v>
      </c>
      <c r="F19" s="209"/>
      <c r="G19" s="201" t="str">
        <f t="shared" si="3"/>
        <v/>
      </c>
      <c r="H19" s="201" t="str">
        <f t="shared" si="4"/>
        <v/>
      </c>
      <c r="I19" s="199" t="str">
        <f t="shared" si="2"/>
        <v/>
      </c>
      <c r="J19" s="199"/>
      <c r="K19" s="199"/>
      <c r="L19" s="519"/>
      <c r="M19" s="520"/>
    </row>
    <row r="20" spans="1:13" s="134" customFormat="1" ht="15.95" customHeight="1">
      <c r="A20" s="28">
        <v>18</v>
      </c>
      <c r="B20" s="488" t="s">
        <v>128</v>
      </c>
      <c r="C20" s="31" t="s">
        <v>158</v>
      </c>
      <c r="D20" s="43" t="s">
        <v>108</v>
      </c>
      <c r="E20" s="211">
        <f>IF(Tbthang!H20="","",Tbthang!H20)</f>
        <v>64.000000000000014</v>
      </c>
      <c r="F20" s="208"/>
      <c r="G20" s="200" t="str">
        <f t="shared" si="3"/>
        <v/>
      </c>
      <c r="H20" s="200" t="str">
        <f t="shared" si="4"/>
        <v/>
      </c>
      <c r="I20" s="199" t="str">
        <f t="shared" si="2"/>
        <v/>
      </c>
      <c r="J20" s="199"/>
      <c r="K20" s="199"/>
      <c r="L20" s="519"/>
      <c r="M20" s="520"/>
    </row>
    <row r="21" spans="1:13" s="134" customFormat="1" ht="15.95" customHeight="1">
      <c r="A21" s="39">
        <v>19</v>
      </c>
      <c r="B21" s="487"/>
      <c r="C21" s="30" t="s">
        <v>128</v>
      </c>
      <c r="D21" s="42" t="s">
        <v>119</v>
      </c>
      <c r="E21" s="213">
        <f>IF(Tbthang!H21="","",Tbthang!H21)</f>
        <v>243.29999999999998</v>
      </c>
      <c r="F21" s="210"/>
      <c r="G21" s="202" t="str">
        <f t="shared" si="3"/>
        <v/>
      </c>
      <c r="H21" s="202" t="str">
        <f t="shared" si="4"/>
        <v/>
      </c>
      <c r="I21" s="199" t="str">
        <f t="shared" si="2"/>
        <v/>
      </c>
      <c r="J21" s="199"/>
      <c r="K21" s="199"/>
      <c r="L21" s="519"/>
      <c r="M21" s="520"/>
    </row>
    <row r="22" spans="1:13" s="134" customFormat="1" ht="15.95" customHeight="1">
      <c r="A22" s="28">
        <v>20</v>
      </c>
      <c r="B22" s="487"/>
      <c r="C22" s="30" t="s">
        <v>157</v>
      </c>
      <c r="D22" s="42" t="s">
        <v>105</v>
      </c>
      <c r="E22" s="213">
        <f>IF(Tbthang!H22="","",Tbthang!H22)</f>
        <v>34.5</v>
      </c>
      <c r="F22" s="210"/>
      <c r="G22" s="202" t="str">
        <f t="shared" si="3"/>
        <v/>
      </c>
      <c r="H22" s="202" t="str">
        <f t="shared" si="4"/>
        <v/>
      </c>
      <c r="I22" s="199" t="str">
        <f t="shared" si="2"/>
        <v/>
      </c>
      <c r="J22" s="199"/>
      <c r="K22" s="199"/>
      <c r="L22" s="519"/>
      <c r="M22" s="520"/>
    </row>
    <row r="23" spans="1:13" s="134" customFormat="1" ht="15.95" customHeight="1">
      <c r="A23" s="39">
        <v>21</v>
      </c>
      <c r="B23" s="487"/>
      <c r="C23" s="30" t="s">
        <v>191</v>
      </c>
      <c r="D23" s="42" t="s">
        <v>203</v>
      </c>
      <c r="E23" s="213">
        <f>IF(Tbthang!H23="","",Tbthang!H23)</f>
        <v>70.800000000000011</v>
      </c>
      <c r="F23" s="210"/>
      <c r="G23" s="202" t="str">
        <f t="shared" si="3"/>
        <v/>
      </c>
      <c r="H23" s="202" t="str">
        <f t="shared" si="4"/>
        <v/>
      </c>
      <c r="I23" s="199"/>
      <c r="J23" s="199"/>
      <c r="K23" s="199"/>
      <c r="L23" s="519"/>
      <c r="M23" s="520"/>
    </row>
    <row r="24" spans="1:13" s="134" customFormat="1" ht="15.95" customHeight="1">
      <c r="A24" s="28">
        <v>22</v>
      </c>
      <c r="B24" s="491"/>
      <c r="C24" s="33" t="s">
        <v>129</v>
      </c>
      <c r="D24" s="45" t="s">
        <v>104</v>
      </c>
      <c r="E24" s="310">
        <f>IF(Tbthang!H24="","",Tbthang!H24)</f>
        <v>49.9</v>
      </c>
      <c r="F24" s="311"/>
      <c r="G24" s="312" t="str">
        <f t="shared" si="3"/>
        <v/>
      </c>
      <c r="H24" s="312" t="str">
        <f t="shared" si="4"/>
        <v/>
      </c>
      <c r="I24" s="199" t="str">
        <f t="shared" si="2"/>
        <v/>
      </c>
      <c r="J24" s="199"/>
      <c r="K24" s="199"/>
      <c r="L24" s="521"/>
      <c r="M24" s="522"/>
    </row>
    <row r="25" spans="1:13" s="134" customFormat="1" ht="15.95" customHeight="1">
      <c r="A25" s="20"/>
      <c r="B25" s="25"/>
      <c r="C25" s="106"/>
      <c r="D25" s="106"/>
    </row>
    <row r="26" spans="1:13" s="134" customFormat="1" ht="15.95" customHeight="1">
      <c r="A26" s="20"/>
      <c r="B26" s="25"/>
      <c r="C26" s="106"/>
      <c r="D26" s="106"/>
    </row>
    <row r="27" spans="1:13" s="134" customFormat="1" ht="15.95" customHeight="1">
      <c r="A27" s="20"/>
      <c r="B27" s="25"/>
      <c r="C27" s="106"/>
      <c r="D27" s="106"/>
    </row>
    <row r="28" spans="1:13" s="134" customFormat="1" ht="15.95" customHeight="1">
      <c r="A28" s="20"/>
      <c r="B28" s="25"/>
      <c r="C28" s="106"/>
      <c r="D28" s="106"/>
    </row>
    <row r="29" spans="1:13" s="134" customFormat="1" ht="15.95" customHeight="1">
      <c r="A29" s="20"/>
      <c r="B29" s="25"/>
      <c r="C29" s="106"/>
      <c r="D29" s="106"/>
    </row>
    <row r="30" spans="1:13" s="134" customFormat="1" ht="15.95" customHeight="1">
      <c r="A30" s="20"/>
      <c r="B30" s="25"/>
      <c r="C30" s="106"/>
      <c r="D30" s="106"/>
    </row>
    <row r="31" spans="1:13" s="134" customFormat="1" ht="15.95" customHeight="1">
      <c r="A31" s="20"/>
      <c r="B31" s="25"/>
      <c r="C31" s="106"/>
      <c r="D31" s="106"/>
    </row>
    <row r="32" spans="1:13" s="134" customFormat="1" ht="15.95" customHeight="1">
      <c r="A32" s="20"/>
      <c r="B32" s="25"/>
      <c r="C32" s="106"/>
      <c r="D32" s="106"/>
    </row>
    <row r="33" spans="1:4" s="134" customFormat="1" ht="15.95" customHeight="1">
      <c r="A33" s="20"/>
      <c r="B33" s="25"/>
      <c r="C33" s="106"/>
      <c r="D33" s="106"/>
    </row>
    <row r="34" spans="1:4" s="134" customFormat="1" ht="15.95" customHeight="1">
      <c r="A34" s="20"/>
      <c r="B34" s="25"/>
      <c r="C34" s="106"/>
      <c r="D34" s="106"/>
    </row>
    <row r="35" spans="1:4" s="134" customFormat="1" ht="15.95" customHeight="1">
      <c r="A35" s="20"/>
      <c r="B35" s="25"/>
      <c r="C35" s="106"/>
      <c r="D35" s="106"/>
    </row>
    <row r="36" spans="1:4" s="134" customFormat="1" ht="15.95" customHeight="1">
      <c r="A36" s="20"/>
      <c r="B36" s="25"/>
      <c r="C36" s="106"/>
      <c r="D36" s="106"/>
    </row>
    <row r="37" spans="1:4" s="134" customFormat="1" ht="15" customHeight="1">
      <c r="A37" s="20"/>
      <c r="B37" s="25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</sheetData>
  <sheetProtection password="CF7A" sheet="1" objects="1" scenarios="1"/>
  <mergeCells count="6">
    <mergeCell ref="L3:M24"/>
    <mergeCell ref="B3:B9"/>
    <mergeCell ref="A1:M1"/>
    <mergeCell ref="L2:M2"/>
    <mergeCell ref="B11:B19"/>
    <mergeCell ref="B20:B24"/>
  </mergeCells>
  <phoneticPr fontId="0" type="noConversion"/>
  <pageMargins left="0.59" right="0.34" top="0.54" bottom="1" header="0.5" footer="0.5"/>
  <pageSetup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M76"/>
  <sheetViews>
    <sheetView showGridLines="0" workbookViewId="0">
      <pane xSplit="4" ySplit="2" topLeftCell="E9" activePane="bottomRight" state="frozen"/>
      <selection activeCell="P23" sqref="A1:IV65536"/>
      <selection pane="topRight" activeCell="P23" sqref="A1:IV65536"/>
      <selection pane="bottomLeft" activeCell="P23" sqref="A1:IV65536"/>
      <selection pane="bottomRight" activeCell="E4" sqref="E4"/>
    </sheetView>
  </sheetViews>
  <sheetFormatPr defaultRowHeight="12.75"/>
  <cols>
    <col min="1" max="1" width="5.83203125" style="142" bestFit="1" customWidth="1"/>
    <col min="2" max="2" width="9.33203125" style="25"/>
    <col min="3" max="3" width="13.33203125" style="107" customWidth="1"/>
    <col min="4" max="4" width="6.1640625" style="107" bestFit="1" customWidth="1"/>
    <col min="5" max="8" width="13.33203125" style="16" customWidth="1"/>
    <col min="9" max="11" width="9.33203125" style="16" hidden="1" customWidth="1"/>
    <col min="12" max="12" width="11" style="16" customWidth="1"/>
    <col min="13" max="13" width="22" style="16" customWidth="1"/>
    <col min="14" max="16384" width="9.33203125" style="16"/>
  </cols>
  <sheetData>
    <row r="1" spans="1:13" ht="54" customHeight="1" thickBot="1">
      <c r="A1" s="523" t="s">
        <v>259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</row>
    <row r="2" spans="1:13" s="135" customFormat="1" ht="25.5" customHeight="1" thickTop="1">
      <c r="A2" s="116" t="s">
        <v>92</v>
      </c>
      <c r="B2" s="92" t="s">
        <v>137</v>
      </c>
      <c r="C2" s="90" t="s">
        <v>138</v>
      </c>
      <c r="D2" s="91" t="s">
        <v>144</v>
      </c>
      <c r="E2" s="167" t="s">
        <v>114</v>
      </c>
      <c r="F2" s="205" t="s">
        <v>162</v>
      </c>
      <c r="G2" s="196" t="s">
        <v>183</v>
      </c>
      <c r="H2" s="196" t="s">
        <v>200</v>
      </c>
      <c r="I2" s="197" t="s">
        <v>201</v>
      </c>
      <c r="J2" s="198" t="s">
        <v>202</v>
      </c>
      <c r="K2" s="198" t="s">
        <v>162</v>
      </c>
      <c r="L2" s="524" t="s">
        <v>184</v>
      </c>
      <c r="M2" s="525"/>
    </row>
    <row r="3" spans="1:13" s="134" customFormat="1" ht="15.95" customHeight="1">
      <c r="A3" s="39">
        <v>89</v>
      </c>
      <c r="B3" s="487" t="s">
        <v>125</v>
      </c>
      <c r="C3" s="30" t="s">
        <v>126</v>
      </c>
      <c r="D3" s="42" t="s">
        <v>116</v>
      </c>
      <c r="E3" s="211">
        <f>IF(Tbthang!H3="","",Tbthang!H3)</f>
        <v>318.60000000000008</v>
      </c>
      <c r="F3" s="208"/>
      <c r="G3" s="200" t="str">
        <f t="shared" ref="G3:G12" si="0">IF(OR(E3="",F3=""),"",IF((E3-F3)/(F3+0.001)&lt;=-0.2,"hụt" &amp;  CHAR(32) &amp; INT(ABS((E3-F3)*100/(F3+0.001))) &amp; "%",IF((E3-F3)/(F3+0.001)&gt;=0.2,"vượt" &amp; CHAR(32) &amp;  INT(ABS((E3-F3)*100/(F3+0.001))) &amp; "%","xấp xỉ")))</f>
        <v/>
      </c>
      <c r="H3" s="200" t="str">
        <f t="shared" ref="H3:H12" si="1">IF(OR(E3="",F3=""),"",IF((E3-F3)/(F3+0.001)&lt;=-0.2,"&lt;TBNN",IF((E3-F3)/(F3+0.001)&gt;=0.2,"&gt;TBNN","TBNN")))</f>
        <v/>
      </c>
      <c r="I3" s="199" t="str">
        <f t="shared" ref="I3:I24" si="2">IF(H3="","",IF(H3="&gt;TBNN",1,0))</f>
        <v/>
      </c>
      <c r="J3" s="199" t="str">
        <f t="shared" ref="J3:J24" si="3">IF(H3="","",IF(H3="&lt;TBNN",1,0))</f>
        <v/>
      </c>
      <c r="K3" s="199" t="str">
        <f t="shared" ref="K3:K24" si="4">IF(H3="","",IF(H3="TBNN",1,0))</f>
        <v/>
      </c>
      <c r="L3" s="517" t="str">
        <f>"Có " &amp;" "&amp;SUM(I3:I24)&amp;" "&amp;"trạm vượt"&amp;", có "&amp;" "&amp;SUM(J3:J24)&amp;" "&amp;"trạm hụt"&amp;", và"&amp;" "&amp;SUM(K3:K24)&amp;" "&amp;"trạm xấp xỉ"</f>
        <v>Có  0 trạm vượt, có  0 trạm hụt, và 0 trạm xấp xỉ</v>
      </c>
      <c r="M3" s="518"/>
    </row>
    <row r="4" spans="1:13" s="134" customFormat="1" ht="15.95" customHeight="1">
      <c r="A4" s="28">
        <v>90</v>
      </c>
      <c r="B4" s="487"/>
      <c r="C4" s="30" t="s">
        <v>149</v>
      </c>
      <c r="D4" s="42" t="s">
        <v>98</v>
      </c>
      <c r="E4" s="213">
        <f>IF(Tbthang!H4="","",Tbthang!H4)</f>
        <v>277.5</v>
      </c>
      <c r="F4" s="210"/>
      <c r="G4" s="202" t="str">
        <f t="shared" si="0"/>
        <v/>
      </c>
      <c r="H4" s="202" t="str">
        <f t="shared" si="1"/>
        <v/>
      </c>
      <c r="I4" s="199" t="str">
        <f t="shared" si="2"/>
        <v/>
      </c>
      <c r="J4" s="199" t="str">
        <f t="shared" si="3"/>
        <v/>
      </c>
      <c r="K4" s="199" t="str">
        <f t="shared" si="4"/>
        <v/>
      </c>
      <c r="L4" s="519"/>
      <c r="M4" s="520"/>
    </row>
    <row r="5" spans="1:13" s="134" customFormat="1" ht="15.95" customHeight="1">
      <c r="A5" s="28">
        <v>91</v>
      </c>
      <c r="B5" s="487"/>
      <c r="C5" s="30" t="s">
        <v>176</v>
      </c>
      <c r="D5" s="42" t="s">
        <v>171</v>
      </c>
      <c r="E5" s="213">
        <f>IF(Tbthang!H5="","",Tbthang!H5)</f>
        <v>155.29999999999998</v>
      </c>
      <c r="F5" s="210"/>
      <c r="G5" s="202" t="str">
        <f t="shared" si="0"/>
        <v/>
      </c>
      <c r="H5" s="202" t="str">
        <f t="shared" si="1"/>
        <v/>
      </c>
      <c r="I5" s="199" t="str">
        <f t="shared" si="2"/>
        <v/>
      </c>
      <c r="J5" s="199" t="str">
        <f t="shared" si="3"/>
        <v/>
      </c>
      <c r="K5" s="199" t="str">
        <f t="shared" si="4"/>
        <v/>
      </c>
      <c r="L5" s="519"/>
      <c r="M5" s="520"/>
    </row>
    <row r="6" spans="1:13" s="134" customFormat="1" ht="15.95" customHeight="1">
      <c r="A6" s="28">
        <v>92</v>
      </c>
      <c r="B6" s="487"/>
      <c r="C6" s="30" t="s">
        <v>150</v>
      </c>
      <c r="D6" s="42" t="s">
        <v>130</v>
      </c>
      <c r="E6" s="213">
        <f>IF(Tbthang!H6="","",Tbthang!H6)</f>
        <v>185.70000000000002</v>
      </c>
      <c r="F6" s="210"/>
      <c r="G6" s="202" t="str">
        <f t="shared" si="0"/>
        <v/>
      </c>
      <c r="H6" s="202" t="str">
        <f t="shared" si="1"/>
        <v/>
      </c>
      <c r="I6" s="199" t="str">
        <f t="shared" si="2"/>
        <v/>
      </c>
      <c r="J6" s="199" t="str">
        <f t="shared" si="3"/>
        <v/>
      </c>
      <c r="K6" s="199" t="str">
        <f t="shared" si="4"/>
        <v/>
      </c>
      <c r="L6" s="519"/>
      <c r="M6" s="520"/>
    </row>
    <row r="7" spans="1:13" s="134" customFormat="1" ht="15.95" customHeight="1">
      <c r="A7" s="28">
        <v>93</v>
      </c>
      <c r="B7" s="487"/>
      <c r="C7" s="30" t="s">
        <v>125</v>
      </c>
      <c r="D7" s="42" t="s">
        <v>115</v>
      </c>
      <c r="E7" s="213">
        <f>IF(Tbthang!H7="","",Tbthang!H7)</f>
        <v>219.40000000000003</v>
      </c>
      <c r="F7" s="210"/>
      <c r="G7" s="202" t="str">
        <f t="shared" si="0"/>
        <v/>
      </c>
      <c r="H7" s="202" t="str">
        <f t="shared" si="1"/>
        <v/>
      </c>
      <c r="I7" s="199" t="str">
        <f t="shared" si="2"/>
        <v/>
      </c>
      <c r="J7" s="199" t="str">
        <f t="shared" si="3"/>
        <v/>
      </c>
      <c r="K7" s="199" t="str">
        <f t="shared" si="4"/>
        <v/>
      </c>
      <c r="L7" s="519"/>
      <c r="M7" s="520"/>
    </row>
    <row r="8" spans="1:13" s="134" customFormat="1" ht="15.95" customHeight="1">
      <c r="A8" s="29">
        <v>94</v>
      </c>
      <c r="B8" s="487"/>
      <c r="C8" s="35" t="s">
        <v>179</v>
      </c>
      <c r="D8" s="42" t="s">
        <v>177</v>
      </c>
      <c r="E8" s="213">
        <f>IF(Tbthang!H8="","",Tbthang!H8)</f>
        <v>96.600000000000009</v>
      </c>
      <c r="F8" s="210"/>
      <c r="G8" s="202" t="str">
        <f t="shared" si="0"/>
        <v/>
      </c>
      <c r="H8" s="202" t="str">
        <f t="shared" si="1"/>
        <v/>
      </c>
      <c r="I8" s="199" t="str">
        <f t="shared" si="2"/>
        <v/>
      </c>
      <c r="J8" s="199" t="str">
        <f t="shared" si="3"/>
        <v/>
      </c>
      <c r="K8" s="199" t="str">
        <f t="shared" si="4"/>
        <v/>
      </c>
      <c r="L8" s="519"/>
      <c r="M8" s="520"/>
    </row>
    <row r="9" spans="1:13" s="134" customFormat="1" ht="15.95" customHeight="1">
      <c r="A9" s="108">
        <v>95</v>
      </c>
      <c r="B9" s="487"/>
      <c r="C9" s="30" t="s">
        <v>148</v>
      </c>
      <c r="D9" s="42" t="s">
        <v>97</v>
      </c>
      <c r="E9" s="213">
        <f>IF(Tbthang!H9="","",Tbthang!H9)</f>
        <v>123.60000000000002</v>
      </c>
      <c r="F9" s="210"/>
      <c r="G9" s="202" t="str">
        <f t="shared" si="0"/>
        <v/>
      </c>
      <c r="H9" s="202" t="str">
        <f t="shared" si="1"/>
        <v/>
      </c>
      <c r="I9" s="199" t="str">
        <f t="shared" si="2"/>
        <v/>
      </c>
      <c r="J9" s="199" t="str">
        <f t="shared" si="3"/>
        <v/>
      </c>
      <c r="K9" s="199" t="str">
        <f t="shared" si="4"/>
        <v/>
      </c>
      <c r="L9" s="519"/>
      <c r="M9" s="520"/>
    </row>
    <row r="10" spans="1:13" s="134" customFormat="1" ht="15.95" customHeight="1">
      <c r="A10" s="108"/>
      <c r="B10" s="274"/>
      <c r="C10" s="30" t="s">
        <v>205</v>
      </c>
      <c r="D10" s="42" t="s">
        <v>206</v>
      </c>
      <c r="E10" s="212"/>
      <c r="F10" s="209"/>
      <c r="G10" s="201"/>
      <c r="H10" s="201"/>
      <c r="I10" s="199"/>
      <c r="J10" s="199"/>
      <c r="K10" s="199"/>
      <c r="L10" s="519"/>
      <c r="M10" s="520"/>
    </row>
    <row r="11" spans="1:13" s="134" customFormat="1" ht="15.95" customHeight="1">
      <c r="A11" s="109">
        <v>96</v>
      </c>
      <c r="B11" s="488" t="s">
        <v>147</v>
      </c>
      <c r="C11" s="31" t="s">
        <v>153</v>
      </c>
      <c r="D11" s="43" t="s">
        <v>100</v>
      </c>
      <c r="E11" s="206">
        <f>IF(Tbthang!H11="","",Tbthang!H11)</f>
        <v>159.19999999999996</v>
      </c>
      <c r="F11" s="208"/>
      <c r="G11" s="200" t="str">
        <f t="shared" si="0"/>
        <v/>
      </c>
      <c r="H11" s="200" t="str">
        <f t="shared" si="1"/>
        <v/>
      </c>
      <c r="I11" s="199" t="str">
        <f t="shared" si="2"/>
        <v/>
      </c>
      <c r="J11" s="199" t="str">
        <f t="shared" si="3"/>
        <v/>
      </c>
      <c r="K11" s="199" t="str">
        <f t="shared" si="4"/>
        <v/>
      </c>
      <c r="L11" s="519"/>
      <c r="M11" s="520"/>
    </row>
    <row r="12" spans="1:13" s="134" customFormat="1" ht="15.95" customHeight="1">
      <c r="A12" s="28">
        <v>97</v>
      </c>
      <c r="B12" s="487"/>
      <c r="C12" s="30" t="s">
        <v>152</v>
      </c>
      <c r="D12" s="42" t="s">
        <v>117</v>
      </c>
      <c r="E12" s="213">
        <f>IF(Tbthang!H12="","",Tbthang!H12)</f>
        <v>212.5</v>
      </c>
      <c r="F12" s="210"/>
      <c r="G12" s="202" t="str">
        <f t="shared" si="0"/>
        <v/>
      </c>
      <c r="H12" s="202" t="str">
        <f t="shared" si="1"/>
        <v/>
      </c>
      <c r="I12" s="199" t="str">
        <f t="shared" si="2"/>
        <v/>
      </c>
      <c r="J12" s="199" t="str">
        <f t="shared" si="3"/>
        <v/>
      </c>
      <c r="K12" s="199" t="str">
        <f t="shared" si="4"/>
        <v/>
      </c>
      <c r="L12" s="519"/>
      <c r="M12" s="520"/>
    </row>
    <row r="13" spans="1:13" s="134" customFormat="1" ht="15.95" customHeight="1">
      <c r="A13" s="28">
        <v>98</v>
      </c>
      <c r="B13" s="487"/>
      <c r="C13" s="30" t="s">
        <v>154</v>
      </c>
      <c r="D13" s="42" t="s">
        <v>107</v>
      </c>
      <c r="E13" s="213">
        <f>IF(Tbthang!H13="","",Tbthang!H13)</f>
        <v>175.29999999999998</v>
      </c>
      <c r="F13" s="210"/>
      <c r="G13" s="202" t="str">
        <f t="shared" ref="G13:G24" si="5">IF(OR(E13="",F13=""),"",IF((E13-F13)/(F13+0.001)&lt;=-0.2,"hụt" &amp;  CHAR(32) &amp; INT(ABS((E13-F13)*100/(F13+0.001))) &amp; "%",IF((E13-F13)/(F13+0.001)&gt;=0.2,"vượt" &amp; CHAR(32) &amp;  INT(ABS((E13-F13)*100/(F13+0.001))) &amp; "%","xấp xỉ")))</f>
        <v/>
      </c>
      <c r="H13" s="202" t="str">
        <f t="shared" ref="H13:H24" si="6">IF(OR(E13="",F13=""),"",IF((E13-F13)/(F13+0.001)&lt;=-0.2,"&lt;TBNN",IF((E13-F13)/(F13+0.001)&gt;=0.2,"&gt;TBNN","TBNN")))</f>
        <v/>
      </c>
      <c r="I13" s="199" t="str">
        <f t="shared" si="2"/>
        <v/>
      </c>
      <c r="J13" s="199" t="str">
        <f t="shared" si="3"/>
        <v/>
      </c>
      <c r="K13" s="199" t="str">
        <f t="shared" si="4"/>
        <v/>
      </c>
      <c r="L13" s="519"/>
      <c r="M13" s="520"/>
    </row>
    <row r="14" spans="1:13" s="134" customFormat="1" ht="15.95" customHeight="1">
      <c r="A14" s="28">
        <v>99</v>
      </c>
      <c r="B14" s="487"/>
      <c r="C14" s="35" t="s">
        <v>180</v>
      </c>
      <c r="D14" s="42" t="s">
        <v>178</v>
      </c>
      <c r="E14" s="213">
        <f>IF(Tbthang!H14="","",Tbthang!H14)</f>
        <v>263.59999999999997</v>
      </c>
      <c r="F14" s="210"/>
      <c r="G14" s="202" t="str">
        <f t="shared" si="5"/>
        <v/>
      </c>
      <c r="H14" s="202" t="str">
        <f t="shared" si="6"/>
        <v/>
      </c>
      <c r="I14" s="199" t="str">
        <f t="shared" si="2"/>
        <v/>
      </c>
      <c r="J14" s="199" t="str">
        <f t="shared" si="3"/>
        <v/>
      </c>
      <c r="K14" s="199" t="str">
        <f t="shared" si="4"/>
        <v/>
      </c>
      <c r="L14" s="519"/>
      <c r="M14" s="520"/>
    </row>
    <row r="15" spans="1:13" s="134" customFormat="1" ht="15.95" customHeight="1">
      <c r="A15" s="28">
        <v>100</v>
      </c>
      <c r="B15" s="487"/>
      <c r="C15" s="30" t="s">
        <v>151</v>
      </c>
      <c r="D15" s="42" t="s">
        <v>99</v>
      </c>
      <c r="E15" s="213">
        <f>IF(Tbthang!H15="","",Tbthang!H15)</f>
        <v>130.10000000000002</v>
      </c>
      <c r="F15" s="210"/>
      <c r="G15" s="202" t="str">
        <f t="shared" si="5"/>
        <v/>
      </c>
      <c r="H15" s="202" t="str">
        <f t="shared" si="6"/>
        <v/>
      </c>
      <c r="I15" s="199" t="str">
        <f t="shared" si="2"/>
        <v/>
      </c>
      <c r="J15" s="199" t="str">
        <f t="shared" si="3"/>
        <v/>
      </c>
      <c r="K15" s="199" t="str">
        <f t="shared" si="4"/>
        <v/>
      </c>
      <c r="L15" s="519"/>
      <c r="M15" s="520"/>
    </row>
    <row r="16" spans="1:13" s="134" customFormat="1" ht="15.95" customHeight="1">
      <c r="A16" s="28">
        <v>101</v>
      </c>
      <c r="B16" s="487"/>
      <c r="C16" s="30" t="s">
        <v>127</v>
      </c>
      <c r="D16" s="42" t="s">
        <v>101</v>
      </c>
      <c r="E16" s="213">
        <f>IF(Tbthang!H16="","",Tbthang!H16)</f>
        <v>187.1</v>
      </c>
      <c r="F16" s="210"/>
      <c r="G16" s="202" t="str">
        <f t="shared" si="5"/>
        <v/>
      </c>
      <c r="H16" s="202" t="str">
        <f t="shared" si="6"/>
        <v/>
      </c>
      <c r="I16" s="199" t="str">
        <f t="shared" si="2"/>
        <v/>
      </c>
      <c r="J16" s="199" t="str">
        <f t="shared" si="3"/>
        <v/>
      </c>
      <c r="K16" s="199" t="str">
        <f t="shared" si="4"/>
        <v/>
      </c>
      <c r="L16" s="519"/>
      <c r="M16" s="520"/>
    </row>
    <row r="17" spans="1:13" s="134" customFormat="1" ht="15.95" customHeight="1">
      <c r="A17" s="28">
        <v>102</v>
      </c>
      <c r="B17" s="487"/>
      <c r="C17" s="30" t="s">
        <v>155</v>
      </c>
      <c r="D17" s="42" t="s">
        <v>102</v>
      </c>
      <c r="E17" s="213">
        <f>IF(Tbthang!H17="","",Tbthang!H17)</f>
        <v>134.6</v>
      </c>
      <c r="F17" s="210"/>
      <c r="G17" s="202" t="str">
        <f t="shared" si="5"/>
        <v/>
      </c>
      <c r="H17" s="202" t="str">
        <f t="shared" si="6"/>
        <v/>
      </c>
      <c r="I17" s="199" t="str">
        <f t="shared" si="2"/>
        <v/>
      </c>
      <c r="J17" s="199" t="str">
        <f t="shared" si="3"/>
        <v/>
      </c>
      <c r="K17" s="199" t="str">
        <f t="shared" si="4"/>
        <v/>
      </c>
      <c r="L17" s="519"/>
      <c r="M17" s="520"/>
    </row>
    <row r="18" spans="1:13" s="134" customFormat="1" ht="15.95" customHeight="1">
      <c r="A18" s="29">
        <v>103</v>
      </c>
      <c r="B18" s="489"/>
      <c r="C18" s="40" t="s">
        <v>156</v>
      </c>
      <c r="D18" s="46" t="s">
        <v>103</v>
      </c>
      <c r="E18" s="213">
        <f>IF(Tbthang!H18="","",Tbthang!H18)</f>
        <v>89.100000000000009</v>
      </c>
      <c r="F18" s="210"/>
      <c r="G18" s="202" t="str">
        <f t="shared" si="5"/>
        <v/>
      </c>
      <c r="H18" s="202" t="str">
        <f t="shared" si="6"/>
        <v/>
      </c>
      <c r="I18" s="199" t="str">
        <f t="shared" si="2"/>
        <v/>
      </c>
      <c r="J18" s="199" t="str">
        <f t="shared" si="3"/>
        <v/>
      </c>
      <c r="K18" s="199" t="str">
        <f t="shared" si="4"/>
        <v/>
      </c>
      <c r="L18" s="519"/>
      <c r="M18" s="520"/>
    </row>
    <row r="19" spans="1:13" s="134" customFormat="1" ht="15.95" customHeight="1">
      <c r="A19" s="163">
        <v>104</v>
      </c>
      <c r="B19" s="490"/>
      <c r="C19" s="32" t="s">
        <v>91</v>
      </c>
      <c r="D19" s="44" t="s">
        <v>118</v>
      </c>
      <c r="E19" s="207">
        <f>IF(Tbthang!H19="","",Tbthang!H19)</f>
        <v>135.19999999999999</v>
      </c>
      <c r="F19" s="209"/>
      <c r="G19" s="201" t="str">
        <f t="shared" si="5"/>
        <v/>
      </c>
      <c r="H19" s="201" t="str">
        <f t="shared" si="6"/>
        <v/>
      </c>
      <c r="I19" s="199" t="str">
        <f t="shared" si="2"/>
        <v/>
      </c>
      <c r="J19" s="199" t="str">
        <f t="shared" si="3"/>
        <v/>
      </c>
      <c r="K19" s="199" t="str">
        <f t="shared" si="4"/>
        <v/>
      </c>
      <c r="L19" s="519"/>
      <c r="M19" s="520"/>
    </row>
    <row r="20" spans="1:13" s="134" customFormat="1" ht="15.95" customHeight="1">
      <c r="A20" s="39">
        <v>105</v>
      </c>
      <c r="B20" s="488" t="s">
        <v>128</v>
      </c>
      <c r="C20" s="31" t="s">
        <v>158</v>
      </c>
      <c r="D20" s="43" t="s">
        <v>108</v>
      </c>
      <c r="E20" s="206">
        <f>IF(Tbthang!H20="","",Tbthang!H20)</f>
        <v>64.000000000000014</v>
      </c>
      <c r="F20" s="208"/>
      <c r="G20" s="200" t="str">
        <f t="shared" si="5"/>
        <v/>
      </c>
      <c r="H20" s="200" t="str">
        <f t="shared" si="6"/>
        <v/>
      </c>
      <c r="I20" s="199" t="str">
        <f t="shared" si="2"/>
        <v/>
      </c>
      <c r="J20" s="199" t="str">
        <f t="shared" si="3"/>
        <v/>
      </c>
      <c r="K20" s="199" t="str">
        <f t="shared" si="4"/>
        <v/>
      </c>
      <c r="L20" s="519"/>
      <c r="M20" s="520"/>
    </row>
    <row r="21" spans="1:13" s="134" customFormat="1" ht="15.95" customHeight="1">
      <c r="A21" s="28">
        <v>106</v>
      </c>
      <c r="B21" s="487"/>
      <c r="C21" s="30" t="s">
        <v>128</v>
      </c>
      <c r="D21" s="42" t="s">
        <v>119</v>
      </c>
      <c r="E21" s="213">
        <f>IF(Tbthang!H21="","",Tbthang!H21)</f>
        <v>243.29999999999998</v>
      </c>
      <c r="F21" s="210"/>
      <c r="G21" s="202" t="str">
        <f t="shared" si="5"/>
        <v/>
      </c>
      <c r="H21" s="202" t="str">
        <f t="shared" si="6"/>
        <v/>
      </c>
      <c r="I21" s="199" t="str">
        <f t="shared" si="2"/>
        <v/>
      </c>
      <c r="J21" s="199" t="str">
        <f t="shared" si="3"/>
        <v/>
      </c>
      <c r="K21" s="199" t="str">
        <f t="shared" si="4"/>
        <v/>
      </c>
      <c r="L21" s="519"/>
      <c r="M21" s="520"/>
    </row>
    <row r="22" spans="1:13" s="134" customFormat="1" ht="15.95" customHeight="1">
      <c r="A22" s="29">
        <v>107</v>
      </c>
      <c r="B22" s="487"/>
      <c r="C22" s="30" t="s">
        <v>157</v>
      </c>
      <c r="D22" s="42" t="s">
        <v>105</v>
      </c>
      <c r="E22" s="213">
        <f>IF(Tbthang!H22="","",Tbthang!H22)</f>
        <v>34.5</v>
      </c>
      <c r="F22" s="210"/>
      <c r="G22" s="202" t="str">
        <f t="shared" si="5"/>
        <v/>
      </c>
      <c r="H22" s="202" t="str">
        <f t="shared" si="6"/>
        <v/>
      </c>
      <c r="I22" s="199" t="str">
        <f t="shared" si="2"/>
        <v/>
      </c>
      <c r="J22" s="199" t="str">
        <f t="shared" si="3"/>
        <v/>
      </c>
      <c r="K22" s="199" t="str">
        <f t="shared" si="4"/>
        <v/>
      </c>
      <c r="L22" s="519"/>
      <c r="M22" s="520"/>
    </row>
    <row r="23" spans="1:13" s="134" customFormat="1" ht="15.95" customHeight="1">
      <c r="A23" s="28">
        <v>108</v>
      </c>
      <c r="B23" s="487"/>
      <c r="C23" s="30" t="s">
        <v>191</v>
      </c>
      <c r="D23" s="42" t="s">
        <v>203</v>
      </c>
      <c r="E23" s="213">
        <f>IF(Tbthang!H23="","",Tbthang!H23)</f>
        <v>70.800000000000011</v>
      </c>
      <c r="F23" s="210"/>
      <c r="G23" s="202" t="str">
        <f t="shared" si="5"/>
        <v/>
      </c>
      <c r="H23" s="202" t="str">
        <f t="shared" si="6"/>
        <v/>
      </c>
      <c r="I23" s="199" t="str">
        <f t="shared" si="2"/>
        <v/>
      </c>
      <c r="J23" s="199" t="str">
        <f t="shared" si="3"/>
        <v/>
      </c>
      <c r="K23" s="199" t="str">
        <f t="shared" si="4"/>
        <v/>
      </c>
      <c r="L23" s="519"/>
      <c r="M23" s="520"/>
    </row>
    <row r="24" spans="1:13" s="134" customFormat="1" ht="15.95" customHeight="1">
      <c r="A24" s="162">
        <v>109</v>
      </c>
      <c r="B24" s="491"/>
      <c r="C24" s="33" t="s">
        <v>129</v>
      </c>
      <c r="D24" s="45" t="s">
        <v>104</v>
      </c>
      <c r="E24" s="207">
        <f>IF(Tbthang!H24="","",Tbthang!H24)</f>
        <v>49.9</v>
      </c>
      <c r="F24" s="209"/>
      <c r="G24" s="201" t="str">
        <f t="shared" si="5"/>
        <v/>
      </c>
      <c r="H24" s="201" t="str">
        <f t="shared" si="6"/>
        <v/>
      </c>
      <c r="I24" s="199" t="str">
        <f t="shared" si="2"/>
        <v/>
      </c>
      <c r="J24" s="199" t="str">
        <f t="shared" si="3"/>
        <v/>
      </c>
      <c r="K24" s="199" t="str">
        <f t="shared" si="4"/>
        <v/>
      </c>
      <c r="L24" s="521"/>
      <c r="M24" s="522"/>
    </row>
    <row r="25" spans="1:13" s="134" customFormat="1" ht="15.95" customHeight="1">
      <c r="A25" s="20"/>
      <c r="B25" s="25"/>
      <c r="C25" s="106"/>
      <c r="D25" s="106"/>
    </row>
    <row r="26" spans="1:13" s="134" customFormat="1" ht="15.95" customHeight="1">
      <c r="A26" s="20"/>
      <c r="B26" s="25"/>
      <c r="C26" s="106"/>
      <c r="D26" s="106"/>
    </row>
    <row r="27" spans="1:13" s="134" customFormat="1" ht="15.95" customHeight="1">
      <c r="A27" s="20"/>
      <c r="B27" s="25"/>
      <c r="C27" s="106"/>
      <c r="D27" s="106"/>
    </row>
    <row r="28" spans="1:13" s="134" customFormat="1" ht="15.95" customHeight="1">
      <c r="A28" s="20"/>
      <c r="B28" s="25"/>
      <c r="C28" s="106"/>
      <c r="D28" s="106"/>
    </row>
    <row r="29" spans="1:13" s="134" customFormat="1" ht="15.95" customHeight="1">
      <c r="A29" s="20"/>
      <c r="B29" s="25"/>
      <c r="C29" s="106"/>
      <c r="D29" s="106"/>
    </row>
    <row r="30" spans="1:13" s="134" customFormat="1" ht="15.95" customHeight="1">
      <c r="A30" s="20"/>
      <c r="B30" s="25"/>
      <c r="C30" s="106"/>
      <c r="D30" s="106"/>
    </row>
    <row r="31" spans="1:13" s="134" customFormat="1" ht="15.95" customHeight="1">
      <c r="A31" s="20"/>
      <c r="B31" s="25"/>
      <c r="C31" s="106"/>
      <c r="D31" s="106"/>
    </row>
    <row r="32" spans="1:13" s="134" customFormat="1" ht="15.95" customHeight="1">
      <c r="A32" s="20"/>
      <c r="B32" s="25"/>
      <c r="C32" s="106"/>
      <c r="D32" s="106"/>
    </row>
    <row r="33" spans="1:4" s="134" customFormat="1" ht="15.95" customHeight="1">
      <c r="A33" s="20"/>
      <c r="B33" s="25"/>
      <c r="C33" s="106"/>
      <c r="D33" s="106"/>
    </row>
    <row r="34" spans="1:4" s="134" customFormat="1" ht="15.95" customHeight="1">
      <c r="A34" s="20"/>
      <c r="B34" s="25"/>
      <c r="C34" s="106"/>
      <c r="D34" s="106"/>
    </row>
    <row r="35" spans="1:4" s="134" customFormat="1" ht="15.95" customHeight="1">
      <c r="A35" s="20"/>
      <c r="B35" s="25"/>
      <c r="C35" s="106"/>
      <c r="D35" s="106"/>
    </row>
    <row r="36" spans="1:4" s="134" customFormat="1" ht="15.95" customHeight="1">
      <c r="A36" s="20"/>
      <c r="B36" s="25"/>
      <c r="C36" s="106"/>
      <c r="D36" s="106"/>
    </row>
    <row r="37" spans="1:4" s="134" customFormat="1" ht="15" customHeight="1">
      <c r="A37" s="20"/>
      <c r="B37" s="25"/>
      <c r="C37" s="106"/>
      <c r="D37" s="106"/>
    </row>
    <row r="38" spans="1:4">
      <c r="A38" s="20"/>
      <c r="C38" s="106"/>
      <c r="D38" s="106"/>
    </row>
    <row r="39" spans="1:4">
      <c r="A39" s="20"/>
      <c r="C39" s="106"/>
      <c r="D39" s="106"/>
    </row>
    <row r="40" spans="1:4">
      <c r="A40" s="20"/>
      <c r="C40" s="106"/>
      <c r="D40" s="106"/>
    </row>
    <row r="41" spans="1:4">
      <c r="A41" s="20"/>
      <c r="C41" s="106"/>
      <c r="D41" s="106"/>
    </row>
    <row r="42" spans="1:4">
      <c r="A42" s="20"/>
      <c r="C42" s="106"/>
      <c r="D42" s="106"/>
    </row>
    <row r="43" spans="1:4">
      <c r="A43" s="20"/>
      <c r="C43" s="106"/>
      <c r="D43" s="106"/>
    </row>
    <row r="44" spans="1:4">
      <c r="A44" s="20"/>
      <c r="C44" s="106"/>
      <c r="D44" s="106"/>
    </row>
    <row r="45" spans="1:4">
      <c r="A45" s="20"/>
      <c r="C45" s="106"/>
      <c r="D45" s="106"/>
    </row>
    <row r="46" spans="1:4">
      <c r="A46" s="20"/>
      <c r="C46" s="106"/>
      <c r="D46" s="106"/>
    </row>
    <row r="47" spans="1:4">
      <c r="A47" s="20"/>
      <c r="C47" s="106"/>
      <c r="D47" s="106"/>
    </row>
    <row r="48" spans="1:4">
      <c r="A48" s="20"/>
      <c r="C48" s="106"/>
      <c r="D48" s="106"/>
    </row>
    <row r="49" spans="1:4">
      <c r="A49" s="20"/>
      <c r="C49" s="106"/>
      <c r="D49" s="106"/>
    </row>
    <row r="50" spans="1:4">
      <c r="A50" s="20"/>
      <c r="C50" s="106"/>
      <c r="D50" s="106"/>
    </row>
    <row r="51" spans="1:4">
      <c r="A51" s="20"/>
      <c r="C51" s="106"/>
      <c r="D51" s="106"/>
    </row>
    <row r="52" spans="1:4">
      <c r="A52" s="20"/>
      <c r="C52" s="106"/>
      <c r="D52" s="106"/>
    </row>
    <row r="53" spans="1:4">
      <c r="A53" s="20"/>
      <c r="C53" s="106"/>
      <c r="D53" s="106"/>
    </row>
    <row r="54" spans="1:4">
      <c r="A54" s="20"/>
      <c r="C54" s="106"/>
      <c r="D54" s="106"/>
    </row>
    <row r="55" spans="1:4">
      <c r="A55" s="20"/>
      <c r="C55" s="106"/>
      <c r="D55" s="106"/>
    </row>
    <row r="56" spans="1:4">
      <c r="A56" s="20"/>
      <c r="C56" s="106"/>
      <c r="D56" s="106"/>
    </row>
    <row r="57" spans="1:4">
      <c r="A57" s="20"/>
      <c r="C57" s="106"/>
      <c r="D57" s="106"/>
    </row>
    <row r="58" spans="1:4">
      <c r="A58" s="20"/>
      <c r="C58" s="106"/>
      <c r="D58" s="106"/>
    </row>
    <row r="59" spans="1:4">
      <c r="A59" s="20"/>
      <c r="C59" s="106"/>
      <c r="D59" s="106"/>
    </row>
    <row r="60" spans="1:4">
      <c r="A60" s="20"/>
      <c r="C60" s="106"/>
      <c r="D60" s="106"/>
    </row>
    <row r="61" spans="1:4">
      <c r="A61" s="20"/>
      <c r="C61" s="106"/>
      <c r="D61" s="106"/>
    </row>
    <row r="62" spans="1:4">
      <c r="A62" s="20"/>
      <c r="C62" s="106"/>
      <c r="D62" s="106"/>
    </row>
    <row r="63" spans="1:4">
      <c r="A63" s="20"/>
      <c r="C63" s="106"/>
      <c r="D63" s="106"/>
    </row>
    <row r="64" spans="1:4">
      <c r="A64" s="20"/>
      <c r="C64" s="106"/>
      <c r="D64" s="106"/>
    </row>
    <row r="65" spans="1:4">
      <c r="A65" s="20"/>
      <c r="C65" s="106"/>
      <c r="D65" s="106"/>
    </row>
    <row r="66" spans="1:4">
      <c r="A66" s="20"/>
      <c r="C66" s="106"/>
      <c r="D66" s="106"/>
    </row>
    <row r="67" spans="1:4">
      <c r="A67" s="20"/>
      <c r="C67" s="106"/>
      <c r="D67" s="106"/>
    </row>
    <row r="68" spans="1:4">
      <c r="A68" s="20"/>
      <c r="C68" s="106"/>
      <c r="D68" s="106"/>
    </row>
    <row r="69" spans="1:4">
      <c r="A69" s="20"/>
      <c r="C69" s="106"/>
      <c r="D69" s="106"/>
    </row>
    <row r="70" spans="1:4">
      <c r="A70" s="20"/>
      <c r="C70" s="106"/>
      <c r="D70" s="106"/>
    </row>
    <row r="71" spans="1:4">
      <c r="A71" s="20"/>
      <c r="C71" s="106"/>
      <c r="D71" s="106"/>
    </row>
    <row r="72" spans="1:4">
      <c r="A72" s="20"/>
      <c r="C72" s="106"/>
      <c r="D72" s="106"/>
    </row>
    <row r="73" spans="1:4">
      <c r="A73" s="20"/>
      <c r="C73" s="106"/>
      <c r="D73" s="106"/>
    </row>
    <row r="74" spans="1:4">
      <c r="A74" s="20"/>
      <c r="C74" s="106"/>
      <c r="D74" s="106"/>
    </row>
    <row r="75" spans="1:4">
      <c r="A75" s="20"/>
      <c r="C75" s="106"/>
      <c r="D75" s="106"/>
    </row>
    <row r="76" spans="1:4">
      <c r="A76" s="20"/>
      <c r="C76" s="106"/>
      <c r="D76" s="106"/>
    </row>
  </sheetData>
  <sheetProtection password="CF7A" sheet="1" objects="1" scenarios="1"/>
  <mergeCells count="6">
    <mergeCell ref="L3:M24"/>
    <mergeCell ref="B3:B9"/>
    <mergeCell ref="B11:B19"/>
    <mergeCell ref="B20:B24"/>
    <mergeCell ref="A1:M1"/>
    <mergeCell ref="L2:M2"/>
  </mergeCells>
  <phoneticPr fontId="0" type="noConversion"/>
  <pageMargins left="0.59" right="0.34" top="0.54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0"/>
  <sheetViews>
    <sheetView zoomScaleNormal="100" workbookViewId="0">
      <pane xSplit="2" ySplit="3" topLeftCell="C238" activePane="bottomRight" state="frozen"/>
      <selection pane="topRight" activeCell="C1" sqref="C1"/>
      <selection pane="bottomLeft" activeCell="A4" sqref="A4"/>
      <selection pane="bottomRight" activeCell="AB171" sqref="AB171:AB258"/>
    </sheetView>
  </sheetViews>
  <sheetFormatPr defaultColWidth="6" defaultRowHeight="11.25"/>
  <cols>
    <col min="1" max="1" width="7.5" style="407" customWidth="1"/>
    <col min="2" max="2" width="6" style="407"/>
    <col min="3" max="3" width="8.1640625" style="407" customWidth="1"/>
    <col min="4" max="4" width="7.1640625" style="407" customWidth="1"/>
    <col min="5" max="5" width="6.5" style="407" customWidth="1"/>
    <col min="6" max="6" width="3.5" style="407" customWidth="1"/>
    <col min="7" max="7" width="6.6640625" style="407" customWidth="1"/>
    <col min="8" max="9" width="6" style="407"/>
    <col min="10" max="10" width="7.33203125" style="407" customWidth="1"/>
    <col min="11" max="11" width="7" style="444" customWidth="1"/>
    <col min="12" max="12" width="6.33203125" style="407" customWidth="1"/>
    <col min="13" max="13" width="3.5" style="407" customWidth="1"/>
    <col min="14" max="14" width="5.83203125" style="407" customWidth="1"/>
    <col min="15" max="16" width="6" style="407"/>
    <col min="17" max="17" width="7.33203125" style="407" customWidth="1"/>
    <col min="18" max="18" width="7" style="444" customWidth="1"/>
    <col min="19" max="19" width="6.33203125" style="407" customWidth="1"/>
    <col min="20" max="20" width="3.5" style="407" customWidth="1"/>
    <col min="21" max="21" width="5.83203125" style="407" customWidth="1"/>
    <col min="22" max="23" width="6" style="407"/>
    <col min="24" max="24" width="7.33203125" style="407" customWidth="1"/>
    <col min="25" max="25" width="7" style="444" customWidth="1"/>
    <col min="26" max="26" width="6.33203125" style="407" customWidth="1"/>
    <col min="27" max="27" width="3.5" style="407" customWidth="1"/>
    <col min="28" max="28" width="5.83203125" style="407" customWidth="1"/>
    <col min="29" max="30" width="6" style="407"/>
    <col min="31" max="32" width="6" style="431"/>
    <col min="33" max="256" width="6" style="407"/>
    <col min="257" max="257" width="7.5" style="407" customWidth="1"/>
    <col min="258" max="258" width="6" style="407"/>
    <col min="259" max="259" width="8.1640625" style="407" customWidth="1"/>
    <col min="260" max="260" width="7.1640625" style="407" customWidth="1"/>
    <col min="261" max="261" width="6.5" style="407" customWidth="1"/>
    <col min="262" max="262" width="3.5" style="407" customWidth="1"/>
    <col min="263" max="263" width="6.6640625" style="407" customWidth="1"/>
    <col min="264" max="265" width="6" style="407"/>
    <col min="266" max="266" width="7.33203125" style="407" customWidth="1"/>
    <col min="267" max="267" width="7" style="407" customWidth="1"/>
    <col min="268" max="268" width="6.33203125" style="407" customWidth="1"/>
    <col min="269" max="269" width="3.5" style="407" customWidth="1"/>
    <col min="270" max="270" width="5.83203125" style="407" customWidth="1"/>
    <col min="271" max="272" width="6" style="407"/>
    <col min="273" max="273" width="7.33203125" style="407" customWidth="1"/>
    <col min="274" max="274" width="7" style="407" customWidth="1"/>
    <col min="275" max="275" width="6.33203125" style="407" customWidth="1"/>
    <col min="276" max="276" width="3.5" style="407" customWidth="1"/>
    <col min="277" max="277" width="5.83203125" style="407" customWidth="1"/>
    <col min="278" max="279" width="6" style="407"/>
    <col min="280" max="280" width="7.33203125" style="407" customWidth="1"/>
    <col min="281" max="281" width="7" style="407" customWidth="1"/>
    <col min="282" max="282" width="6.33203125" style="407" customWidth="1"/>
    <col min="283" max="283" width="3.5" style="407" customWidth="1"/>
    <col min="284" max="284" width="5.83203125" style="407" customWidth="1"/>
    <col min="285" max="512" width="6" style="407"/>
    <col min="513" max="513" width="7.5" style="407" customWidth="1"/>
    <col min="514" max="514" width="6" style="407"/>
    <col min="515" max="515" width="8.1640625" style="407" customWidth="1"/>
    <col min="516" max="516" width="7.1640625" style="407" customWidth="1"/>
    <col min="517" max="517" width="6.5" style="407" customWidth="1"/>
    <col min="518" max="518" width="3.5" style="407" customWidth="1"/>
    <col min="519" max="519" width="6.6640625" style="407" customWidth="1"/>
    <col min="520" max="521" width="6" style="407"/>
    <col min="522" max="522" width="7.33203125" style="407" customWidth="1"/>
    <col min="523" max="523" width="7" style="407" customWidth="1"/>
    <col min="524" max="524" width="6.33203125" style="407" customWidth="1"/>
    <col min="525" max="525" width="3.5" style="407" customWidth="1"/>
    <col min="526" max="526" width="5.83203125" style="407" customWidth="1"/>
    <col min="527" max="528" width="6" style="407"/>
    <col min="529" max="529" width="7.33203125" style="407" customWidth="1"/>
    <col min="530" max="530" width="7" style="407" customWidth="1"/>
    <col min="531" max="531" width="6.33203125" style="407" customWidth="1"/>
    <col min="532" max="532" width="3.5" style="407" customWidth="1"/>
    <col min="533" max="533" width="5.83203125" style="407" customWidth="1"/>
    <col min="534" max="535" width="6" style="407"/>
    <col min="536" max="536" width="7.33203125" style="407" customWidth="1"/>
    <col min="537" max="537" width="7" style="407" customWidth="1"/>
    <col min="538" max="538" width="6.33203125" style="407" customWidth="1"/>
    <col min="539" max="539" width="3.5" style="407" customWidth="1"/>
    <col min="540" max="540" width="5.83203125" style="407" customWidth="1"/>
    <col min="541" max="768" width="6" style="407"/>
    <col min="769" max="769" width="7.5" style="407" customWidth="1"/>
    <col min="770" max="770" width="6" style="407"/>
    <col min="771" max="771" width="8.1640625" style="407" customWidth="1"/>
    <col min="772" max="772" width="7.1640625" style="407" customWidth="1"/>
    <col min="773" max="773" width="6.5" style="407" customWidth="1"/>
    <col min="774" max="774" width="3.5" style="407" customWidth="1"/>
    <col min="775" max="775" width="6.6640625" style="407" customWidth="1"/>
    <col min="776" max="777" width="6" style="407"/>
    <col min="778" max="778" width="7.33203125" style="407" customWidth="1"/>
    <col min="779" max="779" width="7" style="407" customWidth="1"/>
    <col min="780" max="780" width="6.33203125" style="407" customWidth="1"/>
    <col min="781" max="781" width="3.5" style="407" customWidth="1"/>
    <col min="782" max="782" width="5.83203125" style="407" customWidth="1"/>
    <col min="783" max="784" width="6" style="407"/>
    <col min="785" max="785" width="7.33203125" style="407" customWidth="1"/>
    <col min="786" max="786" width="7" style="407" customWidth="1"/>
    <col min="787" max="787" width="6.33203125" style="407" customWidth="1"/>
    <col min="788" max="788" width="3.5" style="407" customWidth="1"/>
    <col min="789" max="789" width="5.83203125" style="407" customWidth="1"/>
    <col min="790" max="791" width="6" style="407"/>
    <col min="792" max="792" width="7.33203125" style="407" customWidth="1"/>
    <col min="793" max="793" width="7" style="407" customWidth="1"/>
    <col min="794" max="794" width="6.33203125" style="407" customWidth="1"/>
    <col min="795" max="795" width="3.5" style="407" customWidth="1"/>
    <col min="796" max="796" width="5.83203125" style="407" customWidth="1"/>
    <col min="797" max="1024" width="6" style="407"/>
    <col min="1025" max="1025" width="7.5" style="407" customWidth="1"/>
    <col min="1026" max="1026" width="6" style="407"/>
    <col min="1027" max="1027" width="8.1640625" style="407" customWidth="1"/>
    <col min="1028" max="1028" width="7.1640625" style="407" customWidth="1"/>
    <col min="1029" max="1029" width="6.5" style="407" customWidth="1"/>
    <col min="1030" max="1030" width="3.5" style="407" customWidth="1"/>
    <col min="1031" max="1031" width="6.6640625" style="407" customWidth="1"/>
    <col min="1032" max="1033" width="6" style="407"/>
    <col min="1034" max="1034" width="7.33203125" style="407" customWidth="1"/>
    <col min="1035" max="1035" width="7" style="407" customWidth="1"/>
    <col min="1036" max="1036" width="6.33203125" style="407" customWidth="1"/>
    <col min="1037" max="1037" width="3.5" style="407" customWidth="1"/>
    <col min="1038" max="1038" width="5.83203125" style="407" customWidth="1"/>
    <col min="1039" max="1040" width="6" style="407"/>
    <col min="1041" max="1041" width="7.33203125" style="407" customWidth="1"/>
    <col min="1042" max="1042" width="7" style="407" customWidth="1"/>
    <col min="1043" max="1043" width="6.33203125" style="407" customWidth="1"/>
    <col min="1044" max="1044" width="3.5" style="407" customWidth="1"/>
    <col min="1045" max="1045" width="5.83203125" style="407" customWidth="1"/>
    <col min="1046" max="1047" width="6" style="407"/>
    <col min="1048" max="1048" width="7.33203125" style="407" customWidth="1"/>
    <col min="1049" max="1049" width="7" style="407" customWidth="1"/>
    <col min="1050" max="1050" width="6.33203125" style="407" customWidth="1"/>
    <col min="1051" max="1051" width="3.5" style="407" customWidth="1"/>
    <col min="1052" max="1052" width="5.83203125" style="407" customWidth="1"/>
    <col min="1053" max="1280" width="6" style="407"/>
    <col min="1281" max="1281" width="7.5" style="407" customWidth="1"/>
    <col min="1282" max="1282" width="6" style="407"/>
    <col min="1283" max="1283" width="8.1640625" style="407" customWidth="1"/>
    <col min="1284" max="1284" width="7.1640625" style="407" customWidth="1"/>
    <col min="1285" max="1285" width="6.5" style="407" customWidth="1"/>
    <col min="1286" max="1286" width="3.5" style="407" customWidth="1"/>
    <col min="1287" max="1287" width="6.6640625" style="407" customWidth="1"/>
    <col min="1288" max="1289" width="6" style="407"/>
    <col min="1290" max="1290" width="7.33203125" style="407" customWidth="1"/>
    <col min="1291" max="1291" width="7" style="407" customWidth="1"/>
    <col min="1292" max="1292" width="6.33203125" style="407" customWidth="1"/>
    <col min="1293" max="1293" width="3.5" style="407" customWidth="1"/>
    <col min="1294" max="1294" width="5.83203125" style="407" customWidth="1"/>
    <col min="1295" max="1296" width="6" style="407"/>
    <col min="1297" max="1297" width="7.33203125" style="407" customWidth="1"/>
    <col min="1298" max="1298" width="7" style="407" customWidth="1"/>
    <col min="1299" max="1299" width="6.33203125" style="407" customWidth="1"/>
    <col min="1300" max="1300" width="3.5" style="407" customWidth="1"/>
    <col min="1301" max="1301" width="5.83203125" style="407" customWidth="1"/>
    <col min="1302" max="1303" width="6" style="407"/>
    <col min="1304" max="1304" width="7.33203125" style="407" customWidth="1"/>
    <col min="1305" max="1305" width="7" style="407" customWidth="1"/>
    <col min="1306" max="1306" width="6.33203125" style="407" customWidth="1"/>
    <col min="1307" max="1307" width="3.5" style="407" customWidth="1"/>
    <col min="1308" max="1308" width="5.83203125" style="407" customWidth="1"/>
    <col min="1309" max="1536" width="6" style="407"/>
    <col min="1537" max="1537" width="7.5" style="407" customWidth="1"/>
    <col min="1538" max="1538" width="6" style="407"/>
    <col min="1539" max="1539" width="8.1640625" style="407" customWidth="1"/>
    <col min="1540" max="1540" width="7.1640625" style="407" customWidth="1"/>
    <col min="1541" max="1541" width="6.5" style="407" customWidth="1"/>
    <col min="1542" max="1542" width="3.5" style="407" customWidth="1"/>
    <col min="1543" max="1543" width="6.6640625" style="407" customWidth="1"/>
    <col min="1544" max="1545" width="6" style="407"/>
    <col min="1546" max="1546" width="7.33203125" style="407" customWidth="1"/>
    <col min="1547" max="1547" width="7" style="407" customWidth="1"/>
    <col min="1548" max="1548" width="6.33203125" style="407" customWidth="1"/>
    <col min="1549" max="1549" width="3.5" style="407" customWidth="1"/>
    <col min="1550" max="1550" width="5.83203125" style="407" customWidth="1"/>
    <col min="1551" max="1552" width="6" style="407"/>
    <col min="1553" max="1553" width="7.33203125" style="407" customWidth="1"/>
    <col min="1554" max="1554" width="7" style="407" customWidth="1"/>
    <col min="1555" max="1555" width="6.33203125" style="407" customWidth="1"/>
    <col min="1556" max="1556" width="3.5" style="407" customWidth="1"/>
    <col min="1557" max="1557" width="5.83203125" style="407" customWidth="1"/>
    <col min="1558" max="1559" width="6" style="407"/>
    <col min="1560" max="1560" width="7.33203125" style="407" customWidth="1"/>
    <col min="1561" max="1561" width="7" style="407" customWidth="1"/>
    <col min="1562" max="1562" width="6.33203125" style="407" customWidth="1"/>
    <col min="1563" max="1563" width="3.5" style="407" customWidth="1"/>
    <col min="1564" max="1564" width="5.83203125" style="407" customWidth="1"/>
    <col min="1565" max="1792" width="6" style="407"/>
    <col min="1793" max="1793" width="7.5" style="407" customWidth="1"/>
    <col min="1794" max="1794" width="6" style="407"/>
    <col min="1795" max="1795" width="8.1640625" style="407" customWidth="1"/>
    <col min="1796" max="1796" width="7.1640625" style="407" customWidth="1"/>
    <col min="1797" max="1797" width="6.5" style="407" customWidth="1"/>
    <col min="1798" max="1798" width="3.5" style="407" customWidth="1"/>
    <col min="1799" max="1799" width="6.6640625" style="407" customWidth="1"/>
    <col min="1800" max="1801" width="6" style="407"/>
    <col min="1802" max="1802" width="7.33203125" style="407" customWidth="1"/>
    <col min="1803" max="1803" width="7" style="407" customWidth="1"/>
    <col min="1804" max="1804" width="6.33203125" style="407" customWidth="1"/>
    <col min="1805" max="1805" width="3.5" style="407" customWidth="1"/>
    <col min="1806" max="1806" width="5.83203125" style="407" customWidth="1"/>
    <col min="1807" max="1808" width="6" style="407"/>
    <col min="1809" max="1809" width="7.33203125" style="407" customWidth="1"/>
    <col min="1810" max="1810" width="7" style="407" customWidth="1"/>
    <col min="1811" max="1811" width="6.33203125" style="407" customWidth="1"/>
    <col min="1812" max="1812" width="3.5" style="407" customWidth="1"/>
    <col min="1813" max="1813" width="5.83203125" style="407" customWidth="1"/>
    <col min="1814" max="1815" width="6" style="407"/>
    <col min="1816" max="1816" width="7.33203125" style="407" customWidth="1"/>
    <col min="1817" max="1817" width="7" style="407" customWidth="1"/>
    <col min="1818" max="1818" width="6.33203125" style="407" customWidth="1"/>
    <col min="1819" max="1819" width="3.5" style="407" customWidth="1"/>
    <col min="1820" max="1820" width="5.83203125" style="407" customWidth="1"/>
    <col min="1821" max="2048" width="6" style="407"/>
    <col min="2049" max="2049" width="7.5" style="407" customWidth="1"/>
    <col min="2050" max="2050" width="6" style="407"/>
    <col min="2051" max="2051" width="8.1640625" style="407" customWidth="1"/>
    <col min="2052" max="2052" width="7.1640625" style="407" customWidth="1"/>
    <col min="2053" max="2053" width="6.5" style="407" customWidth="1"/>
    <col min="2054" max="2054" width="3.5" style="407" customWidth="1"/>
    <col min="2055" max="2055" width="6.6640625" style="407" customWidth="1"/>
    <col min="2056" max="2057" width="6" style="407"/>
    <col min="2058" max="2058" width="7.33203125" style="407" customWidth="1"/>
    <col min="2059" max="2059" width="7" style="407" customWidth="1"/>
    <col min="2060" max="2060" width="6.33203125" style="407" customWidth="1"/>
    <col min="2061" max="2061" width="3.5" style="407" customWidth="1"/>
    <col min="2062" max="2062" width="5.83203125" style="407" customWidth="1"/>
    <col min="2063" max="2064" width="6" style="407"/>
    <col min="2065" max="2065" width="7.33203125" style="407" customWidth="1"/>
    <col min="2066" max="2066" width="7" style="407" customWidth="1"/>
    <col min="2067" max="2067" width="6.33203125" style="407" customWidth="1"/>
    <col min="2068" max="2068" width="3.5" style="407" customWidth="1"/>
    <col min="2069" max="2069" width="5.83203125" style="407" customWidth="1"/>
    <col min="2070" max="2071" width="6" style="407"/>
    <col min="2072" max="2072" width="7.33203125" style="407" customWidth="1"/>
    <col min="2073" max="2073" width="7" style="407" customWidth="1"/>
    <col min="2074" max="2074" width="6.33203125" style="407" customWidth="1"/>
    <col min="2075" max="2075" width="3.5" style="407" customWidth="1"/>
    <col min="2076" max="2076" width="5.83203125" style="407" customWidth="1"/>
    <col min="2077" max="2304" width="6" style="407"/>
    <col min="2305" max="2305" width="7.5" style="407" customWidth="1"/>
    <col min="2306" max="2306" width="6" style="407"/>
    <col min="2307" max="2307" width="8.1640625" style="407" customWidth="1"/>
    <col min="2308" max="2308" width="7.1640625" style="407" customWidth="1"/>
    <col min="2309" max="2309" width="6.5" style="407" customWidth="1"/>
    <col min="2310" max="2310" width="3.5" style="407" customWidth="1"/>
    <col min="2311" max="2311" width="6.6640625" style="407" customWidth="1"/>
    <col min="2312" max="2313" width="6" style="407"/>
    <col min="2314" max="2314" width="7.33203125" style="407" customWidth="1"/>
    <col min="2315" max="2315" width="7" style="407" customWidth="1"/>
    <col min="2316" max="2316" width="6.33203125" style="407" customWidth="1"/>
    <col min="2317" max="2317" width="3.5" style="407" customWidth="1"/>
    <col min="2318" max="2318" width="5.83203125" style="407" customWidth="1"/>
    <col min="2319" max="2320" width="6" style="407"/>
    <col min="2321" max="2321" width="7.33203125" style="407" customWidth="1"/>
    <col min="2322" max="2322" width="7" style="407" customWidth="1"/>
    <col min="2323" max="2323" width="6.33203125" style="407" customWidth="1"/>
    <col min="2324" max="2324" width="3.5" style="407" customWidth="1"/>
    <col min="2325" max="2325" width="5.83203125" style="407" customWidth="1"/>
    <col min="2326" max="2327" width="6" style="407"/>
    <col min="2328" max="2328" width="7.33203125" style="407" customWidth="1"/>
    <col min="2329" max="2329" width="7" style="407" customWidth="1"/>
    <col min="2330" max="2330" width="6.33203125" style="407" customWidth="1"/>
    <col min="2331" max="2331" width="3.5" style="407" customWidth="1"/>
    <col min="2332" max="2332" width="5.83203125" style="407" customWidth="1"/>
    <col min="2333" max="2560" width="6" style="407"/>
    <col min="2561" max="2561" width="7.5" style="407" customWidth="1"/>
    <col min="2562" max="2562" width="6" style="407"/>
    <col min="2563" max="2563" width="8.1640625" style="407" customWidth="1"/>
    <col min="2564" max="2564" width="7.1640625" style="407" customWidth="1"/>
    <col min="2565" max="2565" width="6.5" style="407" customWidth="1"/>
    <col min="2566" max="2566" width="3.5" style="407" customWidth="1"/>
    <col min="2567" max="2567" width="6.6640625" style="407" customWidth="1"/>
    <col min="2568" max="2569" width="6" style="407"/>
    <col min="2570" max="2570" width="7.33203125" style="407" customWidth="1"/>
    <col min="2571" max="2571" width="7" style="407" customWidth="1"/>
    <col min="2572" max="2572" width="6.33203125" style="407" customWidth="1"/>
    <col min="2573" max="2573" width="3.5" style="407" customWidth="1"/>
    <col min="2574" max="2574" width="5.83203125" style="407" customWidth="1"/>
    <col min="2575" max="2576" width="6" style="407"/>
    <col min="2577" max="2577" width="7.33203125" style="407" customWidth="1"/>
    <col min="2578" max="2578" width="7" style="407" customWidth="1"/>
    <col min="2579" max="2579" width="6.33203125" style="407" customWidth="1"/>
    <col min="2580" max="2580" width="3.5" style="407" customWidth="1"/>
    <col min="2581" max="2581" width="5.83203125" style="407" customWidth="1"/>
    <col min="2582" max="2583" width="6" style="407"/>
    <col min="2584" max="2584" width="7.33203125" style="407" customWidth="1"/>
    <col min="2585" max="2585" width="7" style="407" customWidth="1"/>
    <col min="2586" max="2586" width="6.33203125" style="407" customWidth="1"/>
    <col min="2587" max="2587" width="3.5" style="407" customWidth="1"/>
    <col min="2588" max="2588" width="5.83203125" style="407" customWidth="1"/>
    <col min="2589" max="2816" width="6" style="407"/>
    <col min="2817" max="2817" width="7.5" style="407" customWidth="1"/>
    <col min="2818" max="2818" width="6" style="407"/>
    <col min="2819" max="2819" width="8.1640625" style="407" customWidth="1"/>
    <col min="2820" max="2820" width="7.1640625" style="407" customWidth="1"/>
    <col min="2821" max="2821" width="6.5" style="407" customWidth="1"/>
    <col min="2822" max="2822" width="3.5" style="407" customWidth="1"/>
    <col min="2823" max="2823" width="6.6640625" style="407" customWidth="1"/>
    <col min="2824" max="2825" width="6" style="407"/>
    <col min="2826" max="2826" width="7.33203125" style="407" customWidth="1"/>
    <col min="2827" max="2827" width="7" style="407" customWidth="1"/>
    <col min="2828" max="2828" width="6.33203125" style="407" customWidth="1"/>
    <col min="2829" max="2829" width="3.5" style="407" customWidth="1"/>
    <col min="2830" max="2830" width="5.83203125" style="407" customWidth="1"/>
    <col min="2831" max="2832" width="6" style="407"/>
    <col min="2833" max="2833" width="7.33203125" style="407" customWidth="1"/>
    <col min="2834" max="2834" width="7" style="407" customWidth="1"/>
    <col min="2835" max="2835" width="6.33203125" style="407" customWidth="1"/>
    <col min="2836" max="2836" width="3.5" style="407" customWidth="1"/>
    <col min="2837" max="2837" width="5.83203125" style="407" customWidth="1"/>
    <col min="2838" max="2839" width="6" style="407"/>
    <col min="2840" max="2840" width="7.33203125" style="407" customWidth="1"/>
    <col min="2841" max="2841" width="7" style="407" customWidth="1"/>
    <col min="2842" max="2842" width="6.33203125" style="407" customWidth="1"/>
    <col min="2843" max="2843" width="3.5" style="407" customWidth="1"/>
    <col min="2844" max="2844" width="5.83203125" style="407" customWidth="1"/>
    <col min="2845" max="3072" width="6" style="407"/>
    <col min="3073" max="3073" width="7.5" style="407" customWidth="1"/>
    <col min="3074" max="3074" width="6" style="407"/>
    <col min="3075" max="3075" width="8.1640625" style="407" customWidth="1"/>
    <col min="3076" max="3076" width="7.1640625" style="407" customWidth="1"/>
    <col min="3077" max="3077" width="6.5" style="407" customWidth="1"/>
    <col min="3078" max="3078" width="3.5" style="407" customWidth="1"/>
    <col min="3079" max="3079" width="6.6640625" style="407" customWidth="1"/>
    <col min="3080" max="3081" width="6" style="407"/>
    <col min="3082" max="3082" width="7.33203125" style="407" customWidth="1"/>
    <col min="3083" max="3083" width="7" style="407" customWidth="1"/>
    <col min="3084" max="3084" width="6.33203125" style="407" customWidth="1"/>
    <col min="3085" max="3085" width="3.5" style="407" customWidth="1"/>
    <col min="3086" max="3086" width="5.83203125" style="407" customWidth="1"/>
    <col min="3087" max="3088" width="6" style="407"/>
    <col min="3089" max="3089" width="7.33203125" style="407" customWidth="1"/>
    <col min="3090" max="3090" width="7" style="407" customWidth="1"/>
    <col min="3091" max="3091" width="6.33203125" style="407" customWidth="1"/>
    <col min="3092" max="3092" width="3.5" style="407" customWidth="1"/>
    <col min="3093" max="3093" width="5.83203125" style="407" customWidth="1"/>
    <col min="3094" max="3095" width="6" style="407"/>
    <col min="3096" max="3096" width="7.33203125" style="407" customWidth="1"/>
    <col min="3097" max="3097" width="7" style="407" customWidth="1"/>
    <col min="3098" max="3098" width="6.33203125" style="407" customWidth="1"/>
    <col min="3099" max="3099" width="3.5" style="407" customWidth="1"/>
    <col min="3100" max="3100" width="5.83203125" style="407" customWidth="1"/>
    <col min="3101" max="3328" width="6" style="407"/>
    <col min="3329" max="3329" width="7.5" style="407" customWidth="1"/>
    <col min="3330" max="3330" width="6" style="407"/>
    <col min="3331" max="3331" width="8.1640625" style="407" customWidth="1"/>
    <col min="3332" max="3332" width="7.1640625" style="407" customWidth="1"/>
    <col min="3333" max="3333" width="6.5" style="407" customWidth="1"/>
    <col min="3334" max="3334" width="3.5" style="407" customWidth="1"/>
    <col min="3335" max="3335" width="6.6640625" style="407" customWidth="1"/>
    <col min="3336" max="3337" width="6" style="407"/>
    <col min="3338" max="3338" width="7.33203125" style="407" customWidth="1"/>
    <col min="3339" max="3339" width="7" style="407" customWidth="1"/>
    <col min="3340" max="3340" width="6.33203125" style="407" customWidth="1"/>
    <col min="3341" max="3341" width="3.5" style="407" customWidth="1"/>
    <col min="3342" max="3342" width="5.83203125" style="407" customWidth="1"/>
    <col min="3343" max="3344" width="6" style="407"/>
    <col min="3345" max="3345" width="7.33203125" style="407" customWidth="1"/>
    <col min="3346" max="3346" width="7" style="407" customWidth="1"/>
    <col min="3347" max="3347" width="6.33203125" style="407" customWidth="1"/>
    <col min="3348" max="3348" width="3.5" style="407" customWidth="1"/>
    <col min="3349" max="3349" width="5.83203125" style="407" customWidth="1"/>
    <col min="3350" max="3351" width="6" style="407"/>
    <col min="3352" max="3352" width="7.33203125" style="407" customWidth="1"/>
    <col min="3353" max="3353" width="7" style="407" customWidth="1"/>
    <col min="3354" max="3354" width="6.33203125" style="407" customWidth="1"/>
    <col min="3355" max="3355" width="3.5" style="407" customWidth="1"/>
    <col min="3356" max="3356" width="5.83203125" style="407" customWidth="1"/>
    <col min="3357" max="3584" width="6" style="407"/>
    <col min="3585" max="3585" width="7.5" style="407" customWidth="1"/>
    <col min="3586" max="3586" width="6" style="407"/>
    <col min="3587" max="3587" width="8.1640625" style="407" customWidth="1"/>
    <col min="3588" max="3588" width="7.1640625" style="407" customWidth="1"/>
    <col min="3589" max="3589" width="6.5" style="407" customWidth="1"/>
    <col min="3590" max="3590" width="3.5" style="407" customWidth="1"/>
    <col min="3591" max="3591" width="6.6640625" style="407" customWidth="1"/>
    <col min="3592" max="3593" width="6" style="407"/>
    <col min="3594" max="3594" width="7.33203125" style="407" customWidth="1"/>
    <col min="3595" max="3595" width="7" style="407" customWidth="1"/>
    <col min="3596" max="3596" width="6.33203125" style="407" customWidth="1"/>
    <col min="3597" max="3597" width="3.5" style="407" customWidth="1"/>
    <col min="3598" max="3598" width="5.83203125" style="407" customWidth="1"/>
    <col min="3599" max="3600" width="6" style="407"/>
    <col min="3601" max="3601" width="7.33203125" style="407" customWidth="1"/>
    <col min="3602" max="3602" width="7" style="407" customWidth="1"/>
    <col min="3603" max="3603" width="6.33203125" style="407" customWidth="1"/>
    <col min="3604" max="3604" width="3.5" style="407" customWidth="1"/>
    <col min="3605" max="3605" width="5.83203125" style="407" customWidth="1"/>
    <col min="3606" max="3607" width="6" style="407"/>
    <col min="3608" max="3608" width="7.33203125" style="407" customWidth="1"/>
    <col min="3609" max="3609" width="7" style="407" customWidth="1"/>
    <col min="3610" max="3610" width="6.33203125" style="407" customWidth="1"/>
    <col min="3611" max="3611" width="3.5" style="407" customWidth="1"/>
    <col min="3612" max="3612" width="5.83203125" style="407" customWidth="1"/>
    <col min="3613" max="3840" width="6" style="407"/>
    <col min="3841" max="3841" width="7.5" style="407" customWidth="1"/>
    <col min="3842" max="3842" width="6" style="407"/>
    <col min="3843" max="3843" width="8.1640625" style="407" customWidth="1"/>
    <col min="3844" max="3844" width="7.1640625" style="407" customWidth="1"/>
    <col min="3845" max="3845" width="6.5" style="407" customWidth="1"/>
    <col min="3846" max="3846" width="3.5" style="407" customWidth="1"/>
    <col min="3847" max="3847" width="6.6640625" style="407" customWidth="1"/>
    <col min="3848" max="3849" width="6" style="407"/>
    <col min="3850" max="3850" width="7.33203125" style="407" customWidth="1"/>
    <col min="3851" max="3851" width="7" style="407" customWidth="1"/>
    <col min="3852" max="3852" width="6.33203125" style="407" customWidth="1"/>
    <col min="3853" max="3853" width="3.5" style="407" customWidth="1"/>
    <col min="3854" max="3854" width="5.83203125" style="407" customWidth="1"/>
    <col min="3855" max="3856" width="6" style="407"/>
    <col min="3857" max="3857" width="7.33203125" style="407" customWidth="1"/>
    <col min="3858" max="3858" width="7" style="407" customWidth="1"/>
    <col min="3859" max="3859" width="6.33203125" style="407" customWidth="1"/>
    <col min="3860" max="3860" width="3.5" style="407" customWidth="1"/>
    <col min="3861" max="3861" width="5.83203125" style="407" customWidth="1"/>
    <col min="3862" max="3863" width="6" style="407"/>
    <col min="3864" max="3864" width="7.33203125" style="407" customWidth="1"/>
    <col min="3865" max="3865" width="7" style="407" customWidth="1"/>
    <col min="3866" max="3866" width="6.33203125" style="407" customWidth="1"/>
    <col min="3867" max="3867" width="3.5" style="407" customWidth="1"/>
    <col min="3868" max="3868" width="5.83203125" style="407" customWidth="1"/>
    <col min="3869" max="4096" width="6" style="407"/>
    <col min="4097" max="4097" width="7.5" style="407" customWidth="1"/>
    <col min="4098" max="4098" width="6" style="407"/>
    <col min="4099" max="4099" width="8.1640625" style="407" customWidth="1"/>
    <col min="4100" max="4100" width="7.1640625" style="407" customWidth="1"/>
    <col min="4101" max="4101" width="6.5" style="407" customWidth="1"/>
    <col min="4102" max="4102" width="3.5" style="407" customWidth="1"/>
    <col min="4103" max="4103" width="6.6640625" style="407" customWidth="1"/>
    <col min="4104" max="4105" width="6" style="407"/>
    <col min="4106" max="4106" width="7.33203125" style="407" customWidth="1"/>
    <col min="4107" max="4107" width="7" style="407" customWidth="1"/>
    <col min="4108" max="4108" width="6.33203125" style="407" customWidth="1"/>
    <col min="4109" max="4109" width="3.5" style="407" customWidth="1"/>
    <col min="4110" max="4110" width="5.83203125" style="407" customWidth="1"/>
    <col min="4111" max="4112" width="6" style="407"/>
    <col min="4113" max="4113" width="7.33203125" style="407" customWidth="1"/>
    <col min="4114" max="4114" width="7" style="407" customWidth="1"/>
    <col min="4115" max="4115" width="6.33203125" style="407" customWidth="1"/>
    <col min="4116" max="4116" width="3.5" style="407" customWidth="1"/>
    <col min="4117" max="4117" width="5.83203125" style="407" customWidth="1"/>
    <col min="4118" max="4119" width="6" style="407"/>
    <col min="4120" max="4120" width="7.33203125" style="407" customWidth="1"/>
    <col min="4121" max="4121" width="7" style="407" customWidth="1"/>
    <col min="4122" max="4122" width="6.33203125" style="407" customWidth="1"/>
    <col min="4123" max="4123" width="3.5" style="407" customWidth="1"/>
    <col min="4124" max="4124" width="5.83203125" style="407" customWidth="1"/>
    <col min="4125" max="4352" width="6" style="407"/>
    <col min="4353" max="4353" width="7.5" style="407" customWidth="1"/>
    <col min="4354" max="4354" width="6" style="407"/>
    <col min="4355" max="4355" width="8.1640625" style="407" customWidth="1"/>
    <col min="4356" max="4356" width="7.1640625" style="407" customWidth="1"/>
    <col min="4357" max="4357" width="6.5" style="407" customWidth="1"/>
    <col min="4358" max="4358" width="3.5" style="407" customWidth="1"/>
    <col min="4359" max="4359" width="6.6640625" style="407" customWidth="1"/>
    <col min="4360" max="4361" width="6" style="407"/>
    <col min="4362" max="4362" width="7.33203125" style="407" customWidth="1"/>
    <col min="4363" max="4363" width="7" style="407" customWidth="1"/>
    <col min="4364" max="4364" width="6.33203125" style="407" customWidth="1"/>
    <col min="4365" max="4365" width="3.5" style="407" customWidth="1"/>
    <col min="4366" max="4366" width="5.83203125" style="407" customWidth="1"/>
    <col min="4367" max="4368" width="6" style="407"/>
    <col min="4369" max="4369" width="7.33203125" style="407" customWidth="1"/>
    <col min="4370" max="4370" width="7" style="407" customWidth="1"/>
    <col min="4371" max="4371" width="6.33203125" style="407" customWidth="1"/>
    <col min="4372" max="4372" width="3.5" style="407" customWidth="1"/>
    <col min="4373" max="4373" width="5.83203125" style="407" customWidth="1"/>
    <col min="4374" max="4375" width="6" style="407"/>
    <col min="4376" max="4376" width="7.33203125" style="407" customWidth="1"/>
    <col min="4377" max="4377" width="7" style="407" customWidth="1"/>
    <col min="4378" max="4378" width="6.33203125" style="407" customWidth="1"/>
    <col min="4379" max="4379" width="3.5" style="407" customWidth="1"/>
    <col min="4380" max="4380" width="5.83203125" style="407" customWidth="1"/>
    <col min="4381" max="4608" width="6" style="407"/>
    <col min="4609" max="4609" width="7.5" style="407" customWidth="1"/>
    <col min="4610" max="4610" width="6" style="407"/>
    <col min="4611" max="4611" width="8.1640625" style="407" customWidth="1"/>
    <col min="4612" max="4612" width="7.1640625" style="407" customWidth="1"/>
    <col min="4613" max="4613" width="6.5" style="407" customWidth="1"/>
    <col min="4614" max="4614" width="3.5" style="407" customWidth="1"/>
    <col min="4615" max="4615" width="6.6640625" style="407" customWidth="1"/>
    <col min="4616" max="4617" width="6" style="407"/>
    <col min="4618" max="4618" width="7.33203125" style="407" customWidth="1"/>
    <col min="4619" max="4619" width="7" style="407" customWidth="1"/>
    <col min="4620" max="4620" width="6.33203125" style="407" customWidth="1"/>
    <col min="4621" max="4621" width="3.5" style="407" customWidth="1"/>
    <col min="4622" max="4622" width="5.83203125" style="407" customWidth="1"/>
    <col min="4623" max="4624" width="6" style="407"/>
    <col min="4625" max="4625" width="7.33203125" style="407" customWidth="1"/>
    <col min="4626" max="4626" width="7" style="407" customWidth="1"/>
    <col min="4627" max="4627" width="6.33203125" style="407" customWidth="1"/>
    <col min="4628" max="4628" width="3.5" style="407" customWidth="1"/>
    <col min="4629" max="4629" width="5.83203125" style="407" customWidth="1"/>
    <col min="4630" max="4631" width="6" style="407"/>
    <col min="4632" max="4632" width="7.33203125" style="407" customWidth="1"/>
    <col min="4633" max="4633" width="7" style="407" customWidth="1"/>
    <col min="4634" max="4634" width="6.33203125" style="407" customWidth="1"/>
    <col min="4635" max="4635" width="3.5" style="407" customWidth="1"/>
    <col min="4636" max="4636" width="5.83203125" style="407" customWidth="1"/>
    <col min="4637" max="4864" width="6" style="407"/>
    <col min="4865" max="4865" width="7.5" style="407" customWidth="1"/>
    <col min="4866" max="4866" width="6" style="407"/>
    <col min="4867" max="4867" width="8.1640625" style="407" customWidth="1"/>
    <col min="4868" max="4868" width="7.1640625" style="407" customWidth="1"/>
    <col min="4869" max="4869" width="6.5" style="407" customWidth="1"/>
    <col min="4870" max="4870" width="3.5" style="407" customWidth="1"/>
    <col min="4871" max="4871" width="6.6640625" style="407" customWidth="1"/>
    <col min="4872" max="4873" width="6" style="407"/>
    <col min="4874" max="4874" width="7.33203125" style="407" customWidth="1"/>
    <col min="4875" max="4875" width="7" style="407" customWidth="1"/>
    <col min="4876" max="4876" width="6.33203125" style="407" customWidth="1"/>
    <col min="4877" max="4877" width="3.5" style="407" customWidth="1"/>
    <col min="4878" max="4878" width="5.83203125" style="407" customWidth="1"/>
    <col min="4879" max="4880" width="6" style="407"/>
    <col min="4881" max="4881" width="7.33203125" style="407" customWidth="1"/>
    <col min="4882" max="4882" width="7" style="407" customWidth="1"/>
    <col min="4883" max="4883" width="6.33203125" style="407" customWidth="1"/>
    <col min="4884" max="4884" width="3.5" style="407" customWidth="1"/>
    <col min="4885" max="4885" width="5.83203125" style="407" customWidth="1"/>
    <col min="4886" max="4887" width="6" style="407"/>
    <col min="4888" max="4888" width="7.33203125" style="407" customWidth="1"/>
    <col min="4889" max="4889" width="7" style="407" customWidth="1"/>
    <col min="4890" max="4890" width="6.33203125" style="407" customWidth="1"/>
    <col min="4891" max="4891" width="3.5" style="407" customWidth="1"/>
    <col min="4892" max="4892" width="5.83203125" style="407" customWidth="1"/>
    <col min="4893" max="5120" width="6" style="407"/>
    <col min="5121" max="5121" width="7.5" style="407" customWidth="1"/>
    <col min="5122" max="5122" width="6" style="407"/>
    <col min="5123" max="5123" width="8.1640625" style="407" customWidth="1"/>
    <col min="5124" max="5124" width="7.1640625" style="407" customWidth="1"/>
    <col min="5125" max="5125" width="6.5" style="407" customWidth="1"/>
    <col min="5126" max="5126" width="3.5" style="407" customWidth="1"/>
    <col min="5127" max="5127" width="6.6640625" style="407" customWidth="1"/>
    <col min="5128" max="5129" width="6" style="407"/>
    <col min="5130" max="5130" width="7.33203125" style="407" customWidth="1"/>
    <col min="5131" max="5131" width="7" style="407" customWidth="1"/>
    <col min="5132" max="5132" width="6.33203125" style="407" customWidth="1"/>
    <col min="5133" max="5133" width="3.5" style="407" customWidth="1"/>
    <col min="5134" max="5134" width="5.83203125" style="407" customWidth="1"/>
    <col min="5135" max="5136" width="6" style="407"/>
    <col min="5137" max="5137" width="7.33203125" style="407" customWidth="1"/>
    <col min="5138" max="5138" width="7" style="407" customWidth="1"/>
    <col min="5139" max="5139" width="6.33203125" style="407" customWidth="1"/>
    <col min="5140" max="5140" width="3.5" style="407" customWidth="1"/>
    <col min="5141" max="5141" width="5.83203125" style="407" customWidth="1"/>
    <col min="5142" max="5143" width="6" style="407"/>
    <col min="5144" max="5144" width="7.33203125" style="407" customWidth="1"/>
    <col min="5145" max="5145" width="7" style="407" customWidth="1"/>
    <col min="5146" max="5146" width="6.33203125" style="407" customWidth="1"/>
    <col min="5147" max="5147" width="3.5" style="407" customWidth="1"/>
    <col min="5148" max="5148" width="5.83203125" style="407" customWidth="1"/>
    <col min="5149" max="5376" width="6" style="407"/>
    <col min="5377" max="5377" width="7.5" style="407" customWidth="1"/>
    <col min="5378" max="5378" width="6" style="407"/>
    <col min="5379" max="5379" width="8.1640625" style="407" customWidth="1"/>
    <col min="5380" max="5380" width="7.1640625" style="407" customWidth="1"/>
    <col min="5381" max="5381" width="6.5" style="407" customWidth="1"/>
    <col min="5382" max="5382" width="3.5" style="407" customWidth="1"/>
    <col min="5383" max="5383" width="6.6640625" style="407" customWidth="1"/>
    <col min="5384" max="5385" width="6" style="407"/>
    <col min="5386" max="5386" width="7.33203125" style="407" customWidth="1"/>
    <col min="5387" max="5387" width="7" style="407" customWidth="1"/>
    <col min="5388" max="5388" width="6.33203125" style="407" customWidth="1"/>
    <col min="5389" max="5389" width="3.5" style="407" customWidth="1"/>
    <col min="5390" max="5390" width="5.83203125" style="407" customWidth="1"/>
    <col min="5391" max="5392" width="6" style="407"/>
    <col min="5393" max="5393" width="7.33203125" style="407" customWidth="1"/>
    <col min="5394" max="5394" width="7" style="407" customWidth="1"/>
    <col min="5395" max="5395" width="6.33203125" style="407" customWidth="1"/>
    <col min="5396" max="5396" width="3.5" style="407" customWidth="1"/>
    <col min="5397" max="5397" width="5.83203125" style="407" customWidth="1"/>
    <col min="5398" max="5399" width="6" style="407"/>
    <col min="5400" max="5400" width="7.33203125" style="407" customWidth="1"/>
    <col min="5401" max="5401" width="7" style="407" customWidth="1"/>
    <col min="5402" max="5402" width="6.33203125" style="407" customWidth="1"/>
    <col min="5403" max="5403" width="3.5" style="407" customWidth="1"/>
    <col min="5404" max="5404" width="5.83203125" style="407" customWidth="1"/>
    <col min="5405" max="5632" width="6" style="407"/>
    <col min="5633" max="5633" width="7.5" style="407" customWidth="1"/>
    <col min="5634" max="5634" width="6" style="407"/>
    <col min="5635" max="5635" width="8.1640625" style="407" customWidth="1"/>
    <col min="5636" max="5636" width="7.1640625" style="407" customWidth="1"/>
    <col min="5637" max="5637" width="6.5" style="407" customWidth="1"/>
    <col min="5638" max="5638" width="3.5" style="407" customWidth="1"/>
    <col min="5639" max="5639" width="6.6640625" style="407" customWidth="1"/>
    <col min="5640" max="5641" width="6" style="407"/>
    <col min="5642" max="5642" width="7.33203125" style="407" customWidth="1"/>
    <col min="5643" max="5643" width="7" style="407" customWidth="1"/>
    <col min="5644" max="5644" width="6.33203125" style="407" customWidth="1"/>
    <col min="5645" max="5645" width="3.5" style="407" customWidth="1"/>
    <col min="5646" max="5646" width="5.83203125" style="407" customWidth="1"/>
    <col min="5647" max="5648" width="6" style="407"/>
    <col min="5649" max="5649" width="7.33203125" style="407" customWidth="1"/>
    <col min="5650" max="5650" width="7" style="407" customWidth="1"/>
    <col min="5651" max="5651" width="6.33203125" style="407" customWidth="1"/>
    <col min="5652" max="5652" width="3.5" style="407" customWidth="1"/>
    <col min="5653" max="5653" width="5.83203125" style="407" customWidth="1"/>
    <col min="5654" max="5655" width="6" style="407"/>
    <col min="5656" max="5656" width="7.33203125" style="407" customWidth="1"/>
    <col min="5657" max="5657" width="7" style="407" customWidth="1"/>
    <col min="5658" max="5658" width="6.33203125" style="407" customWidth="1"/>
    <col min="5659" max="5659" width="3.5" style="407" customWidth="1"/>
    <col min="5660" max="5660" width="5.83203125" style="407" customWidth="1"/>
    <col min="5661" max="5888" width="6" style="407"/>
    <col min="5889" max="5889" width="7.5" style="407" customWidth="1"/>
    <col min="5890" max="5890" width="6" style="407"/>
    <col min="5891" max="5891" width="8.1640625" style="407" customWidth="1"/>
    <col min="5892" max="5892" width="7.1640625" style="407" customWidth="1"/>
    <col min="5893" max="5893" width="6.5" style="407" customWidth="1"/>
    <col min="5894" max="5894" width="3.5" style="407" customWidth="1"/>
    <col min="5895" max="5895" width="6.6640625" style="407" customWidth="1"/>
    <col min="5896" max="5897" width="6" style="407"/>
    <col min="5898" max="5898" width="7.33203125" style="407" customWidth="1"/>
    <col min="5899" max="5899" width="7" style="407" customWidth="1"/>
    <col min="5900" max="5900" width="6.33203125" style="407" customWidth="1"/>
    <col min="5901" max="5901" width="3.5" style="407" customWidth="1"/>
    <col min="5902" max="5902" width="5.83203125" style="407" customWidth="1"/>
    <col min="5903" max="5904" width="6" style="407"/>
    <col min="5905" max="5905" width="7.33203125" style="407" customWidth="1"/>
    <col min="5906" max="5906" width="7" style="407" customWidth="1"/>
    <col min="5907" max="5907" width="6.33203125" style="407" customWidth="1"/>
    <col min="5908" max="5908" width="3.5" style="407" customWidth="1"/>
    <col min="5909" max="5909" width="5.83203125" style="407" customWidth="1"/>
    <col min="5910" max="5911" width="6" style="407"/>
    <col min="5912" max="5912" width="7.33203125" style="407" customWidth="1"/>
    <col min="5913" max="5913" width="7" style="407" customWidth="1"/>
    <col min="5914" max="5914" width="6.33203125" style="407" customWidth="1"/>
    <col min="5915" max="5915" width="3.5" style="407" customWidth="1"/>
    <col min="5916" max="5916" width="5.83203125" style="407" customWidth="1"/>
    <col min="5917" max="6144" width="6" style="407"/>
    <col min="6145" max="6145" width="7.5" style="407" customWidth="1"/>
    <col min="6146" max="6146" width="6" style="407"/>
    <col min="6147" max="6147" width="8.1640625" style="407" customWidth="1"/>
    <col min="6148" max="6148" width="7.1640625" style="407" customWidth="1"/>
    <col min="6149" max="6149" width="6.5" style="407" customWidth="1"/>
    <col min="6150" max="6150" width="3.5" style="407" customWidth="1"/>
    <col min="6151" max="6151" width="6.6640625" style="407" customWidth="1"/>
    <col min="6152" max="6153" width="6" style="407"/>
    <col min="6154" max="6154" width="7.33203125" style="407" customWidth="1"/>
    <col min="6155" max="6155" width="7" style="407" customWidth="1"/>
    <col min="6156" max="6156" width="6.33203125" style="407" customWidth="1"/>
    <col min="6157" max="6157" width="3.5" style="407" customWidth="1"/>
    <col min="6158" max="6158" width="5.83203125" style="407" customWidth="1"/>
    <col min="6159" max="6160" width="6" style="407"/>
    <col min="6161" max="6161" width="7.33203125" style="407" customWidth="1"/>
    <col min="6162" max="6162" width="7" style="407" customWidth="1"/>
    <col min="6163" max="6163" width="6.33203125" style="407" customWidth="1"/>
    <col min="6164" max="6164" width="3.5" style="407" customWidth="1"/>
    <col min="6165" max="6165" width="5.83203125" style="407" customWidth="1"/>
    <col min="6166" max="6167" width="6" style="407"/>
    <col min="6168" max="6168" width="7.33203125" style="407" customWidth="1"/>
    <col min="6169" max="6169" width="7" style="407" customWidth="1"/>
    <col min="6170" max="6170" width="6.33203125" style="407" customWidth="1"/>
    <col min="6171" max="6171" width="3.5" style="407" customWidth="1"/>
    <col min="6172" max="6172" width="5.83203125" style="407" customWidth="1"/>
    <col min="6173" max="6400" width="6" style="407"/>
    <col min="6401" max="6401" width="7.5" style="407" customWidth="1"/>
    <col min="6402" max="6402" width="6" style="407"/>
    <col min="6403" max="6403" width="8.1640625" style="407" customWidth="1"/>
    <col min="6404" max="6404" width="7.1640625" style="407" customWidth="1"/>
    <col min="6405" max="6405" width="6.5" style="407" customWidth="1"/>
    <col min="6406" max="6406" width="3.5" style="407" customWidth="1"/>
    <col min="6407" max="6407" width="6.6640625" style="407" customWidth="1"/>
    <col min="6408" max="6409" width="6" style="407"/>
    <col min="6410" max="6410" width="7.33203125" style="407" customWidth="1"/>
    <col min="6411" max="6411" width="7" style="407" customWidth="1"/>
    <col min="6412" max="6412" width="6.33203125" style="407" customWidth="1"/>
    <col min="6413" max="6413" width="3.5" style="407" customWidth="1"/>
    <col min="6414" max="6414" width="5.83203125" style="407" customWidth="1"/>
    <col min="6415" max="6416" width="6" style="407"/>
    <col min="6417" max="6417" width="7.33203125" style="407" customWidth="1"/>
    <col min="6418" max="6418" width="7" style="407" customWidth="1"/>
    <col min="6419" max="6419" width="6.33203125" style="407" customWidth="1"/>
    <col min="6420" max="6420" width="3.5" style="407" customWidth="1"/>
    <col min="6421" max="6421" width="5.83203125" style="407" customWidth="1"/>
    <col min="6422" max="6423" width="6" style="407"/>
    <col min="6424" max="6424" width="7.33203125" style="407" customWidth="1"/>
    <col min="6425" max="6425" width="7" style="407" customWidth="1"/>
    <col min="6426" max="6426" width="6.33203125" style="407" customWidth="1"/>
    <col min="6427" max="6427" width="3.5" style="407" customWidth="1"/>
    <col min="6428" max="6428" width="5.83203125" style="407" customWidth="1"/>
    <col min="6429" max="6656" width="6" style="407"/>
    <col min="6657" max="6657" width="7.5" style="407" customWidth="1"/>
    <col min="6658" max="6658" width="6" style="407"/>
    <col min="6659" max="6659" width="8.1640625" style="407" customWidth="1"/>
    <col min="6660" max="6660" width="7.1640625" style="407" customWidth="1"/>
    <col min="6661" max="6661" width="6.5" style="407" customWidth="1"/>
    <col min="6662" max="6662" width="3.5" style="407" customWidth="1"/>
    <col min="6663" max="6663" width="6.6640625" style="407" customWidth="1"/>
    <col min="6664" max="6665" width="6" style="407"/>
    <col min="6666" max="6666" width="7.33203125" style="407" customWidth="1"/>
    <col min="6667" max="6667" width="7" style="407" customWidth="1"/>
    <col min="6668" max="6668" width="6.33203125" style="407" customWidth="1"/>
    <col min="6669" max="6669" width="3.5" style="407" customWidth="1"/>
    <col min="6670" max="6670" width="5.83203125" style="407" customWidth="1"/>
    <col min="6671" max="6672" width="6" style="407"/>
    <col min="6673" max="6673" width="7.33203125" style="407" customWidth="1"/>
    <col min="6674" max="6674" width="7" style="407" customWidth="1"/>
    <col min="6675" max="6675" width="6.33203125" style="407" customWidth="1"/>
    <col min="6676" max="6676" width="3.5" style="407" customWidth="1"/>
    <col min="6677" max="6677" width="5.83203125" style="407" customWidth="1"/>
    <col min="6678" max="6679" width="6" style="407"/>
    <col min="6680" max="6680" width="7.33203125" style="407" customWidth="1"/>
    <col min="6681" max="6681" width="7" style="407" customWidth="1"/>
    <col min="6682" max="6682" width="6.33203125" style="407" customWidth="1"/>
    <col min="6683" max="6683" width="3.5" style="407" customWidth="1"/>
    <col min="6684" max="6684" width="5.83203125" style="407" customWidth="1"/>
    <col min="6685" max="6912" width="6" style="407"/>
    <col min="6913" max="6913" width="7.5" style="407" customWidth="1"/>
    <col min="6914" max="6914" width="6" style="407"/>
    <col min="6915" max="6915" width="8.1640625" style="407" customWidth="1"/>
    <col min="6916" max="6916" width="7.1640625" style="407" customWidth="1"/>
    <col min="6917" max="6917" width="6.5" style="407" customWidth="1"/>
    <col min="6918" max="6918" width="3.5" style="407" customWidth="1"/>
    <col min="6919" max="6919" width="6.6640625" style="407" customWidth="1"/>
    <col min="6920" max="6921" width="6" style="407"/>
    <col min="6922" max="6922" width="7.33203125" style="407" customWidth="1"/>
    <col min="6923" max="6923" width="7" style="407" customWidth="1"/>
    <col min="6924" max="6924" width="6.33203125" style="407" customWidth="1"/>
    <col min="6925" max="6925" width="3.5" style="407" customWidth="1"/>
    <col min="6926" max="6926" width="5.83203125" style="407" customWidth="1"/>
    <col min="6927" max="6928" width="6" style="407"/>
    <col min="6929" max="6929" width="7.33203125" style="407" customWidth="1"/>
    <col min="6930" max="6930" width="7" style="407" customWidth="1"/>
    <col min="6931" max="6931" width="6.33203125" style="407" customWidth="1"/>
    <col min="6932" max="6932" width="3.5" style="407" customWidth="1"/>
    <col min="6933" max="6933" width="5.83203125" style="407" customWidth="1"/>
    <col min="6934" max="6935" width="6" style="407"/>
    <col min="6936" max="6936" width="7.33203125" style="407" customWidth="1"/>
    <col min="6937" max="6937" width="7" style="407" customWidth="1"/>
    <col min="6938" max="6938" width="6.33203125" style="407" customWidth="1"/>
    <col min="6939" max="6939" width="3.5" style="407" customWidth="1"/>
    <col min="6940" max="6940" width="5.83203125" style="407" customWidth="1"/>
    <col min="6941" max="7168" width="6" style="407"/>
    <col min="7169" max="7169" width="7.5" style="407" customWidth="1"/>
    <col min="7170" max="7170" width="6" style="407"/>
    <col min="7171" max="7171" width="8.1640625" style="407" customWidth="1"/>
    <col min="7172" max="7172" width="7.1640625" style="407" customWidth="1"/>
    <col min="7173" max="7173" width="6.5" style="407" customWidth="1"/>
    <col min="7174" max="7174" width="3.5" style="407" customWidth="1"/>
    <col min="7175" max="7175" width="6.6640625" style="407" customWidth="1"/>
    <col min="7176" max="7177" width="6" style="407"/>
    <col min="7178" max="7178" width="7.33203125" style="407" customWidth="1"/>
    <col min="7179" max="7179" width="7" style="407" customWidth="1"/>
    <col min="7180" max="7180" width="6.33203125" style="407" customWidth="1"/>
    <col min="7181" max="7181" width="3.5" style="407" customWidth="1"/>
    <col min="7182" max="7182" width="5.83203125" style="407" customWidth="1"/>
    <col min="7183" max="7184" width="6" style="407"/>
    <col min="7185" max="7185" width="7.33203125" style="407" customWidth="1"/>
    <col min="7186" max="7186" width="7" style="407" customWidth="1"/>
    <col min="7187" max="7187" width="6.33203125" style="407" customWidth="1"/>
    <col min="7188" max="7188" width="3.5" style="407" customWidth="1"/>
    <col min="7189" max="7189" width="5.83203125" style="407" customWidth="1"/>
    <col min="7190" max="7191" width="6" style="407"/>
    <col min="7192" max="7192" width="7.33203125" style="407" customWidth="1"/>
    <col min="7193" max="7193" width="7" style="407" customWidth="1"/>
    <col min="7194" max="7194" width="6.33203125" style="407" customWidth="1"/>
    <col min="7195" max="7195" width="3.5" style="407" customWidth="1"/>
    <col min="7196" max="7196" width="5.83203125" style="407" customWidth="1"/>
    <col min="7197" max="7424" width="6" style="407"/>
    <col min="7425" max="7425" width="7.5" style="407" customWidth="1"/>
    <col min="7426" max="7426" width="6" style="407"/>
    <col min="7427" max="7427" width="8.1640625" style="407" customWidth="1"/>
    <col min="7428" max="7428" width="7.1640625" style="407" customWidth="1"/>
    <col min="7429" max="7429" width="6.5" style="407" customWidth="1"/>
    <col min="7430" max="7430" width="3.5" style="407" customWidth="1"/>
    <col min="7431" max="7431" width="6.6640625" style="407" customWidth="1"/>
    <col min="7432" max="7433" width="6" style="407"/>
    <col min="7434" max="7434" width="7.33203125" style="407" customWidth="1"/>
    <col min="7435" max="7435" width="7" style="407" customWidth="1"/>
    <col min="7436" max="7436" width="6.33203125" style="407" customWidth="1"/>
    <col min="7437" max="7437" width="3.5" style="407" customWidth="1"/>
    <col min="7438" max="7438" width="5.83203125" style="407" customWidth="1"/>
    <col min="7439" max="7440" width="6" style="407"/>
    <col min="7441" max="7441" width="7.33203125" style="407" customWidth="1"/>
    <col min="7442" max="7442" width="7" style="407" customWidth="1"/>
    <col min="7443" max="7443" width="6.33203125" style="407" customWidth="1"/>
    <col min="7444" max="7444" width="3.5" style="407" customWidth="1"/>
    <col min="7445" max="7445" width="5.83203125" style="407" customWidth="1"/>
    <col min="7446" max="7447" width="6" style="407"/>
    <col min="7448" max="7448" width="7.33203125" style="407" customWidth="1"/>
    <col min="7449" max="7449" width="7" style="407" customWidth="1"/>
    <col min="7450" max="7450" width="6.33203125" style="407" customWidth="1"/>
    <col min="7451" max="7451" width="3.5" style="407" customWidth="1"/>
    <col min="7452" max="7452" width="5.83203125" style="407" customWidth="1"/>
    <col min="7453" max="7680" width="6" style="407"/>
    <col min="7681" max="7681" width="7.5" style="407" customWidth="1"/>
    <col min="7682" max="7682" width="6" style="407"/>
    <col min="7683" max="7683" width="8.1640625" style="407" customWidth="1"/>
    <col min="7684" max="7684" width="7.1640625" style="407" customWidth="1"/>
    <col min="7685" max="7685" width="6.5" style="407" customWidth="1"/>
    <col min="7686" max="7686" width="3.5" style="407" customWidth="1"/>
    <col min="7687" max="7687" width="6.6640625" style="407" customWidth="1"/>
    <col min="7688" max="7689" width="6" style="407"/>
    <col min="7690" max="7690" width="7.33203125" style="407" customWidth="1"/>
    <col min="7691" max="7691" width="7" style="407" customWidth="1"/>
    <col min="7692" max="7692" width="6.33203125" style="407" customWidth="1"/>
    <col min="7693" max="7693" width="3.5" style="407" customWidth="1"/>
    <col min="7694" max="7694" width="5.83203125" style="407" customWidth="1"/>
    <col min="7695" max="7696" width="6" style="407"/>
    <col min="7697" max="7697" width="7.33203125" style="407" customWidth="1"/>
    <col min="7698" max="7698" width="7" style="407" customWidth="1"/>
    <col min="7699" max="7699" width="6.33203125" style="407" customWidth="1"/>
    <col min="7700" max="7700" width="3.5" style="407" customWidth="1"/>
    <col min="7701" max="7701" width="5.83203125" style="407" customWidth="1"/>
    <col min="7702" max="7703" width="6" style="407"/>
    <col min="7704" max="7704" width="7.33203125" style="407" customWidth="1"/>
    <col min="7705" max="7705" width="7" style="407" customWidth="1"/>
    <col min="7706" max="7706" width="6.33203125" style="407" customWidth="1"/>
    <col min="7707" max="7707" width="3.5" style="407" customWidth="1"/>
    <col min="7708" max="7708" width="5.83203125" style="407" customWidth="1"/>
    <col min="7709" max="7936" width="6" style="407"/>
    <col min="7937" max="7937" width="7.5" style="407" customWidth="1"/>
    <col min="7938" max="7938" width="6" style="407"/>
    <col min="7939" max="7939" width="8.1640625" style="407" customWidth="1"/>
    <col min="7940" max="7940" width="7.1640625" style="407" customWidth="1"/>
    <col min="7941" max="7941" width="6.5" style="407" customWidth="1"/>
    <col min="7942" max="7942" width="3.5" style="407" customWidth="1"/>
    <col min="7943" max="7943" width="6.6640625" style="407" customWidth="1"/>
    <col min="7944" max="7945" width="6" style="407"/>
    <col min="7946" max="7946" width="7.33203125" style="407" customWidth="1"/>
    <col min="7947" max="7947" width="7" style="407" customWidth="1"/>
    <col min="7948" max="7948" width="6.33203125" style="407" customWidth="1"/>
    <col min="7949" max="7949" width="3.5" style="407" customWidth="1"/>
    <col min="7950" max="7950" width="5.83203125" style="407" customWidth="1"/>
    <col min="7951" max="7952" width="6" style="407"/>
    <col min="7953" max="7953" width="7.33203125" style="407" customWidth="1"/>
    <col min="7954" max="7954" width="7" style="407" customWidth="1"/>
    <col min="7955" max="7955" width="6.33203125" style="407" customWidth="1"/>
    <col min="7956" max="7956" width="3.5" style="407" customWidth="1"/>
    <col min="7957" max="7957" width="5.83203125" style="407" customWidth="1"/>
    <col min="7958" max="7959" width="6" style="407"/>
    <col min="7960" max="7960" width="7.33203125" style="407" customWidth="1"/>
    <col min="7961" max="7961" width="7" style="407" customWidth="1"/>
    <col min="7962" max="7962" width="6.33203125" style="407" customWidth="1"/>
    <col min="7963" max="7963" width="3.5" style="407" customWidth="1"/>
    <col min="7964" max="7964" width="5.83203125" style="407" customWidth="1"/>
    <col min="7965" max="8192" width="6" style="407"/>
    <col min="8193" max="8193" width="7.5" style="407" customWidth="1"/>
    <col min="8194" max="8194" width="6" style="407"/>
    <col min="8195" max="8195" width="8.1640625" style="407" customWidth="1"/>
    <col min="8196" max="8196" width="7.1640625" style="407" customWidth="1"/>
    <col min="8197" max="8197" width="6.5" style="407" customWidth="1"/>
    <col min="8198" max="8198" width="3.5" style="407" customWidth="1"/>
    <col min="8199" max="8199" width="6.6640625" style="407" customWidth="1"/>
    <col min="8200" max="8201" width="6" style="407"/>
    <col min="8202" max="8202" width="7.33203125" style="407" customWidth="1"/>
    <col min="8203" max="8203" width="7" style="407" customWidth="1"/>
    <col min="8204" max="8204" width="6.33203125" style="407" customWidth="1"/>
    <col min="8205" max="8205" width="3.5" style="407" customWidth="1"/>
    <col min="8206" max="8206" width="5.83203125" style="407" customWidth="1"/>
    <col min="8207" max="8208" width="6" style="407"/>
    <col min="8209" max="8209" width="7.33203125" style="407" customWidth="1"/>
    <col min="8210" max="8210" width="7" style="407" customWidth="1"/>
    <col min="8211" max="8211" width="6.33203125" style="407" customWidth="1"/>
    <col min="8212" max="8212" width="3.5" style="407" customWidth="1"/>
    <col min="8213" max="8213" width="5.83203125" style="407" customWidth="1"/>
    <col min="8214" max="8215" width="6" style="407"/>
    <col min="8216" max="8216" width="7.33203125" style="407" customWidth="1"/>
    <col min="8217" max="8217" width="7" style="407" customWidth="1"/>
    <col min="8218" max="8218" width="6.33203125" style="407" customWidth="1"/>
    <col min="8219" max="8219" width="3.5" style="407" customWidth="1"/>
    <col min="8220" max="8220" width="5.83203125" style="407" customWidth="1"/>
    <col min="8221" max="8448" width="6" style="407"/>
    <col min="8449" max="8449" width="7.5" style="407" customWidth="1"/>
    <col min="8450" max="8450" width="6" style="407"/>
    <col min="8451" max="8451" width="8.1640625" style="407" customWidth="1"/>
    <col min="8452" max="8452" width="7.1640625" style="407" customWidth="1"/>
    <col min="8453" max="8453" width="6.5" style="407" customWidth="1"/>
    <col min="8454" max="8454" width="3.5" style="407" customWidth="1"/>
    <col min="8455" max="8455" width="6.6640625" style="407" customWidth="1"/>
    <col min="8456" max="8457" width="6" style="407"/>
    <col min="8458" max="8458" width="7.33203125" style="407" customWidth="1"/>
    <col min="8459" max="8459" width="7" style="407" customWidth="1"/>
    <col min="8460" max="8460" width="6.33203125" style="407" customWidth="1"/>
    <col min="8461" max="8461" width="3.5" style="407" customWidth="1"/>
    <col min="8462" max="8462" width="5.83203125" style="407" customWidth="1"/>
    <col min="8463" max="8464" width="6" style="407"/>
    <col min="8465" max="8465" width="7.33203125" style="407" customWidth="1"/>
    <col min="8466" max="8466" width="7" style="407" customWidth="1"/>
    <col min="8467" max="8467" width="6.33203125" style="407" customWidth="1"/>
    <col min="8468" max="8468" width="3.5" style="407" customWidth="1"/>
    <col min="8469" max="8469" width="5.83203125" style="407" customWidth="1"/>
    <col min="8470" max="8471" width="6" style="407"/>
    <col min="8472" max="8472" width="7.33203125" style="407" customWidth="1"/>
    <col min="8473" max="8473" width="7" style="407" customWidth="1"/>
    <col min="8474" max="8474" width="6.33203125" style="407" customWidth="1"/>
    <col min="8475" max="8475" width="3.5" style="407" customWidth="1"/>
    <col min="8476" max="8476" width="5.83203125" style="407" customWidth="1"/>
    <col min="8477" max="8704" width="6" style="407"/>
    <col min="8705" max="8705" width="7.5" style="407" customWidth="1"/>
    <col min="8706" max="8706" width="6" style="407"/>
    <col min="8707" max="8707" width="8.1640625" style="407" customWidth="1"/>
    <col min="8708" max="8708" width="7.1640625" style="407" customWidth="1"/>
    <col min="8709" max="8709" width="6.5" style="407" customWidth="1"/>
    <col min="8710" max="8710" width="3.5" style="407" customWidth="1"/>
    <col min="8711" max="8711" width="6.6640625" style="407" customWidth="1"/>
    <col min="8712" max="8713" width="6" style="407"/>
    <col min="8714" max="8714" width="7.33203125" style="407" customWidth="1"/>
    <col min="8715" max="8715" width="7" style="407" customWidth="1"/>
    <col min="8716" max="8716" width="6.33203125" style="407" customWidth="1"/>
    <col min="8717" max="8717" width="3.5" style="407" customWidth="1"/>
    <col min="8718" max="8718" width="5.83203125" style="407" customWidth="1"/>
    <col min="8719" max="8720" width="6" style="407"/>
    <col min="8721" max="8721" width="7.33203125" style="407" customWidth="1"/>
    <col min="8722" max="8722" width="7" style="407" customWidth="1"/>
    <col min="8723" max="8723" width="6.33203125" style="407" customWidth="1"/>
    <col min="8724" max="8724" width="3.5" style="407" customWidth="1"/>
    <col min="8725" max="8725" width="5.83203125" style="407" customWidth="1"/>
    <col min="8726" max="8727" width="6" style="407"/>
    <col min="8728" max="8728" width="7.33203125" style="407" customWidth="1"/>
    <col min="8729" max="8729" width="7" style="407" customWidth="1"/>
    <col min="8730" max="8730" width="6.33203125" style="407" customWidth="1"/>
    <col min="8731" max="8731" width="3.5" style="407" customWidth="1"/>
    <col min="8732" max="8732" width="5.83203125" style="407" customWidth="1"/>
    <col min="8733" max="8960" width="6" style="407"/>
    <col min="8961" max="8961" width="7.5" style="407" customWidth="1"/>
    <col min="8962" max="8962" width="6" style="407"/>
    <col min="8963" max="8963" width="8.1640625" style="407" customWidth="1"/>
    <col min="8964" max="8964" width="7.1640625" style="407" customWidth="1"/>
    <col min="8965" max="8965" width="6.5" style="407" customWidth="1"/>
    <col min="8966" max="8966" width="3.5" style="407" customWidth="1"/>
    <col min="8967" max="8967" width="6.6640625" style="407" customWidth="1"/>
    <col min="8968" max="8969" width="6" style="407"/>
    <col min="8970" max="8970" width="7.33203125" style="407" customWidth="1"/>
    <col min="8971" max="8971" width="7" style="407" customWidth="1"/>
    <col min="8972" max="8972" width="6.33203125" style="407" customWidth="1"/>
    <col min="8973" max="8973" width="3.5" style="407" customWidth="1"/>
    <col min="8974" max="8974" width="5.83203125" style="407" customWidth="1"/>
    <col min="8975" max="8976" width="6" style="407"/>
    <col min="8977" max="8977" width="7.33203125" style="407" customWidth="1"/>
    <col min="8978" max="8978" width="7" style="407" customWidth="1"/>
    <col min="8979" max="8979" width="6.33203125" style="407" customWidth="1"/>
    <col min="8980" max="8980" width="3.5" style="407" customWidth="1"/>
    <col min="8981" max="8981" width="5.83203125" style="407" customWidth="1"/>
    <col min="8982" max="8983" width="6" style="407"/>
    <col min="8984" max="8984" width="7.33203125" style="407" customWidth="1"/>
    <col min="8985" max="8985" width="7" style="407" customWidth="1"/>
    <col min="8986" max="8986" width="6.33203125" style="407" customWidth="1"/>
    <col min="8987" max="8987" width="3.5" style="407" customWidth="1"/>
    <col min="8988" max="8988" width="5.83203125" style="407" customWidth="1"/>
    <col min="8989" max="9216" width="6" style="407"/>
    <col min="9217" max="9217" width="7.5" style="407" customWidth="1"/>
    <col min="9218" max="9218" width="6" style="407"/>
    <col min="9219" max="9219" width="8.1640625" style="407" customWidth="1"/>
    <col min="9220" max="9220" width="7.1640625" style="407" customWidth="1"/>
    <col min="9221" max="9221" width="6.5" style="407" customWidth="1"/>
    <col min="9222" max="9222" width="3.5" style="407" customWidth="1"/>
    <col min="9223" max="9223" width="6.6640625" style="407" customWidth="1"/>
    <col min="9224" max="9225" width="6" style="407"/>
    <col min="9226" max="9226" width="7.33203125" style="407" customWidth="1"/>
    <col min="9227" max="9227" width="7" style="407" customWidth="1"/>
    <col min="9228" max="9228" width="6.33203125" style="407" customWidth="1"/>
    <col min="9229" max="9229" width="3.5" style="407" customWidth="1"/>
    <col min="9230" max="9230" width="5.83203125" style="407" customWidth="1"/>
    <col min="9231" max="9232" width="6" style="407"/>
    <col min="9233" max="9233" width="7.33203125" style="407" customWidth="1"/>
    <col min="9234" max="9234" width="7" style="407" customWidth="1"/>
    <col min="9235" max="9235" width="6.33203125" style="407" customWidth="1"/>
    <col min="9236" max="9236" width="3.5" style="407" customWidth="1"/>
    <col min="9237" max="9237" width="5.83203125" style="407" customWidth="1"/>
    <col min="9238" max="9239" width="6" style="407"/>
    <col min="9240" max="9240" width="7.33203125" style="407" customWidth="1"/>
    <col min="9241" max="9241" width="7" style="407" customWidth="1"/>
    <col min="9242" max="9242" width="6.33203125" style="407" customWidth="1"/>
    <col min="9243" max="9243" width="3.5" style="407" customWidth="1"/>
    <col min="9244" max="9244" width="5.83203125" style="407" customWidth="1"/>
    <col min="9245" max="9472" width="6" style="407"/>
    <col min="9473" max="9473" width="7.5" style="407" customWidth="1"/>
    <col min="9474" max="9474" width="6" style="407"/>
    <col min="9475" max="9475" width="8.1640625" style="407" customWidth="1"/>
    <col min="9476" max="9476" width="7.1640625" style="407" customWidth="1"/>
    <col min="9477" max="9477" width="6.5" style="407" customWidth="1"/>
    <col min="9478" max="9478" width="3.5" style="407" customWidth="1"/>
    <col min="9479" max="9479" width="6.6640625" style="407" customWidth="1"/>
    <col min="9480" max="9481" width="6" style="407"/>
    <col min="9482" max="9482" width="7.33203125" style="407" customWidth="1"/>
    <col min="9483" max="9483" width="7" style="407" customWidth="1"/>
    <col min="9484" max="9484" width="6.33203125" style="407" customWidth="1"/>
    <col min="9485" max="9485" width="3.5" style="407" customWidth="1"/>
    <col min="9486" max="9486" width="5.83203125" style="407" customWidth="1"/>
    <col min="9487" max="9488" width="6" style="407"/>
    <col min="9489" max="9489" width="7.33203125" style="407" customWidth="1"/>
    <col min="9490" max="9490" width="7" style="407" customWidth="1"/>
    <col min="9491" max="9491" width="6.33203125" style="407" customWidth="1"/>
    <col min="9492" max="9492" width="3.5" style="407" customWidth="1"/>
    <col min="9493" max="9493" width="5.83203125" style="407" customWidth="1"/>
    <col min="9494" max="9495" width="6" style="407"/>
    <col min="9496" max="9496" width="7.33203125" style="407" customWidth="1"/>
    <col min="9497" max="9497" width="7" style="407" customWidth="1"/>
    <col min="9498" max="9498" width="6.33203125" style="407" customWidth="1"/>
    <col min="9499" max="9499" width="3.5" style="407" customWidth="1"/>
    <col min="9500" max="9500" width="5.83203125" style="407" customWidth="1"/>
    <col min="9501" max="9728" width="6" style="407"/>
    <col min="9729" max="9729" width="7.5" style="407" customWidth="1"/>
    <col min="9730" max="9730" width="6" style="407"/>
    <col min="9731" max="9731" width="8.1640625" style="407" customWidth="1"/>
    <col min="9732" max="9732" width="7.1640625" style="407" customWidth="1"/>
    <col min="9733" max="9733" width="6.5" style="407" customWidth="1"/>
    <col min="9734" max="9734" width="3.5" style="407" customWidth="1"/>
    <col min="9735" max="9735" width="6.6640625" style="407" customWidth="1"/>
    <col min="9736" max="9737" width="6" style="407"/>
    <col min="9738" max="9738" width="7.33203125" style="407" customWidth="1"/>
    <col min="9739" max="9739" width="7" style="407" customWidth="1"/>
    <col min="9740" max="9740" width="6.33203125" style="407" customWidth="1"/>
    <col min="9741" max="9741" width="3.5" style="407" customWidth="1"/>
    <col min="9742" max="9742" width="5.83203125" style="407" customWidth="1"/>
    <col min="9743" max="9744" width="6" style="407"/>
    <col min="9745" max="9745" width="7.33203125" style="407" customWidth="1"/>
    <col min="9746" max="9746" width="7" style="407" customWidth="1"/>
    <col min="9747" max="9747" width="6.33203125" style="407" customWidth="1"/>
    <col min="9748" max="9748" width="3.5" style="407" customWidth="1"/>
    <col min="9749" max="9749" width="5.83203125" style="407" customWidth="1"/>
    <col min="9750" max="9751" width="6" style="407"/>
    <col min="9752" max="9752" width="7.33203125" style="407" customWidth="1"/>
    <col min="9753" max="9753" width="7" style="407" customWidth="1"/>
    <col min="9754" max="9754" width="6.33203125" style="407" customWidth="1"/>
    <col min="9755" max="9755" width="3.5" style="407" customWidth="1"/>
    <col min="9756" max="9756" width="5.83203125" style="407" customWidth="1"/>
    <col min="9757" max="9984" width="6" style="407"/>
    <col min="9985" max="9985" width="7.5" style="407" customWidth="1"/>
    <col min="9986" max="9986" width="6" style="407"/>
    <col min="9987" max="9987" width="8.1640625" style="407" customWidth="1"/>
    <col min="9988" max="9988" width="7.1640625" style="407" customWidth="1"/>
    <col min="9989" max="9989" width="6.5" style="407" customWidth="1"/>
    <col min="9990" max="9990" width="3.5" style="407" customWidth="1"/>
    <col min="9991" max="9991" width="6.6640625" style="407" customWidth="1"/>
    <col min="9992" max="9993" width="6" style="407"/>
    <col min="9994" max="9994" width="7.33203125" style="407" customWidth="1"/>
    <col min="9995" max="9995" width="7" style="407" customWidth="1"/>
    <col min="9996" max="9996" width="6.33203125" style="407" customWidth="1"/>
    <col min="9997" max="9997" width="3.5" style="407" customWidth="1"/>
    <col min="9998" max="9998" width="5.83203125" style="407" customWidth="1"/>
    <col min="9999" max="10000" width="6" style="407"/>
    <col min="10001" max="10001" width="7.33203125" style="407" customWidth="1"/>
    <col min="10002" max="10002" width="7" style="407" customWidth="1"/>
    <col min="10003" max="10003" width="6.33203125" style="407" customWidth="1"/>
    <col min="10004" max="10004" width="3.5" style="407" customWidth="1"/>
    <col min="10005" max="10005" width="5.83203125" style="407" customWidth="1"/>
    <col min="10006" max="10007" width="6" style="407"/>
    <col min="10008" max="10008" width="7.33203125" style="407" customWidth="1"/>
    <col min="10009" max="10009" width="7" style="407" customWidth="1"/>
    <col min="10010" max="10010" width="6.33203125" style="407" customWidth="1"/>
    <col min="10011" max="10011" width="3.5" style="407" customWidth="1"/>
    <col min="10012" max="10012" width="5.83203125" style="407" customWidth="1"/>
    <col min="10013" max="10240" width="6" style="407"/>
    <col min="10241" max="10241" width="7.5" style="407" customWidth="1"/>
    <col min="10242" max="10242" width="6" style="407"/>
    <col min="10243" max="10243" width="8.1640625" style="407" customWidth="1"/>
    <col min="10244" max="10244" width="7.1640625" style="407" customWidth="1"/>
    <col min="10245" max="10245" width="6.5" style="407" customWidth="1"/>
    <col min="10246" max="10246" width="3.5" style="407" customWidth="1"/>
    <col min="10247" max="10247" width="6.6640625" style="407" customWidth="1"/>
    <col min="10248" max="10249" width="6" style="407"/>
    <col min="10250" max="10250" width="7.33203125" style="407" customWidth="1"/>
    <col min="10251" max="10251" width="7" style="407" customWidth="1"/>
    <col min="10252" max="10252" width="6.33203125" style="407" customWidth="1"/>
    <col min="10253" max="10253" width="3.5" style="407" customWidth="1"/>
    <col min="10254" max="10254" width="5.83203125" style="407" customWidth="1"/>
    <col min="10255" max="10256" width="6" style="407"/>
    <col min="10257" max="10257" width="7.33203125" style="407" customWidth="1"/>
    <col min="10258" max="10258" width="7" style="407" customWidth="1"/>
    <col min="10259" max="10259" width="6.33203125" style="407" customWidth="1"/>
    <col min="10260" max="10260" width="3.5" style="407" customWidth="1"/>
    <col min="10261" max="10261" width="5.83203125" style="407" customWidth="1"/>
    <col min="10262" max="10263" width="6" style="407"/>
    <col min="10264" max="10264" width="7.33203125" style="407" customWidth="1"/>
    <col min="10265" max="10265" width="7" style="407" customWidth="1"/>
    <col min="10266" max="10266" width="6.33203125" style="407" customWidth="1"/>
    <col min="10267" max="10267" width="3.5" style="407" customWidth="1"/>
    <col min="10268" max="10268" width="5.83203125" style="407" customWidth="1"/>
    <col min="10269" max="10496" width="6" style="407"/>
    <col min="10497" max="10497" width="7.5" style="407" customWidth="1"/>
    <col min="10498" max="10498" width="6" style="407"/>
    <col min="10499" max="10499" width="8.1640625" style="407" customWidth="1"/>
    <col min="10500" max="10500" width="7.1640625" style="407" customWidth="1"/>
    <col min="10501" max="10501" width="6.5" style="407" customWidth="1"/>
    <col min="10502" max="10502" width="3.5" style="407" customWidth="1"/>
    <col min="10503" max="10503" width="6.6640625" style="407" customWidth="1"/>
    <col min="10504" max="10505" width="6" style="407"/>
    <col min="10506" max="10506" width="7.33203125" style="407" customWidth="1"/>
    <col min="10507" max="10507" width="7" style="407" customWidth="1"/>
    <col min="10508" max="10508" width="6.33203125" style="407" customWidth="1"/>
    <col min="10509" max="10509" width="3.5" style="407" customWidth="1"/>
    <col min="10510" max="10510" width="5.83203125" style="407" customWidth="1"/>
    <col min="10511" max="10512" width="6" style="407"/>
    <col min="10513" max="10513" width="7.33203125" style="407" customWidth="1"/>
    <col min="10514" max="10514" width="7" style="407" customWidth="1"/>
    <col min="10515" max="10515" width="6.33203125" style="407" customWidth="1"/>
    <col min="10516" max="10516" width="3.5" style="407" customWidth="1"/>
    <col min="10517" max="10517" width="5.83203125" style="407" customWidth="1"/>
    <col min="10518" max="10519" width="6" style="407"/>
    <col min="10520" max="10520" width="7.33203125" style="407" customWidth="1"/>
    <col min="10521" max="10521" width="7" style="407" customWidth="1"/>
    <col min="10522" max="10522" width="6.33203125" style="407" customWidth="1"/>
    <col min="10523" max="10523" width="3.5" style="407" customWidth="1"/>
    <col min="10524" max="10524" width="5.83203125" style="407" customWidth="1"/>
    <col min="10525" max="10752" width="6" style="407"/>
    <col min="10753" max="10753" width="7.5" style="407" customWidth="1"/>
    <col min="10754" max="10754" width="6" style="407"/>
    <col min="10755" max="10755" width="8.1640625" style="407" customWidth="1"/>
    <col min="10756" max="10756" width="7.1640625" style="407" customWidth="1"/>
    <col min="10757" max="10757" width="6.5" style="407" customWidth="1"/>
    <col min="10758" max="10758" width="3.5" style="407" customWidth="1"/>
    <col min="10759" max="10759" width="6.6640625" style="407" customWidth="1"/>
    <col min="10760" max="10761" width="6" style="407"/>
    <col min="10762" max="10762" width="7.33203125" style="407" customWidth="1"/>
    <col min="10763" max="10763" width="7" style="407" customWidth="1"/>
    <col min="10764" max="10764" width="6.33203125" style="407" customWidth="1"/>
    <col min="10765" max="10765" width="3.5" style="407" customWidth="1"/>
    <col min="10766" max="10766" width="5.83203125" style="407" customWidth="1"/>
    <col min="10767" max="10768" width="6" style="407"/>
    <col min="10769" max="10769" width="7.33203125" style="407" customWidth="1"/>
    <col min="10770" max="10770" width="7" style="407" customWidth="1"/>
    <col min="10771" max="10771" width="6.33203125" style="407" customWidth="1"/>
    <col min="10772" max="10772" width="3.5" style="407" customWidth="1"/>
    <col min="10773" max="10773" width="5.83203125" style="407" customWidth="1"/>
    <col min="10774" max="10775" width="6" style="407"/>
    <col min="10776" max="10776" width="7.33203125" style="407" customWidth="1"/>
    <col min="10777" max="10777" width="7" style="407" customWidth="1"/>
    <col min="10778" max="10778" width="6.33203125" style="407" customWidth="1"/>
    <col min="10779" max="10779" width="3.5" style="407" customWidth="1"/>
    <col min="10780" max="10780" width="5.83203125" style="407" customWidth="1"/>
    <col min="10781" max="11008" width="6" style="407"/>
    <col min="11009" max="11009" width="7.5" style="407" customWidth="1"/>
    <col min="11010" max="11010" width="6" style="407"/>
    <col min="11011" max="11011" width="8.1640625" style="407" customWidth="1"/>
    <col min="11012" max="11012" width="7.1640625" style="407" customWidth="1"/>
    <col min="11013" max="11013" width="6.5" style="407" customWidth="1"/>
    <col min="11014" max="11014" width="3.5" style="407" customWidth="1"/>
    <col min="11015" max="11015" width="6.6640625" style="407" customWidth="1"/>
    <col min="11016" max="11017" width="6" style="407"/>
    <col min="11018" max="11018" width="7.33203125" style="407" customWidth="1"/>
    <col min="11019" max="11019" width="7" style="407" customWidth="1"/>
    <col min="11020" max="11020" width="6.33203125" style="407" customWidth="1"/>
    <col min="11021" max="11021" width="3.5" style="407" customWidth="1"/>
    <col min="11022" max="11022" width="5.83203125" style="407" customWidth="1"/>
    <col min="11023" max="11024" width="6" style="407"/>
    <col min="11025" max="11025" width="7.33203125" style="407" customWidth="1"/>
    <col min="11026" max="11026" width="7" style="407" customWidth="1"/>
    <col min="11027" max="11027" width="6.33203125" style="407" customWidth="1"/>
    <col min="11028" max="11028" width="3.5" style="407" customWidth="1"/>
    <col min="11029" max="11029" width="5.83203125" style="407" customWidth="1"/>
    <col min="11030" max="11031" width="6" style="407"/>
    <col min="11032" max="11032" width="7.33203125" style="407" customWidth="1"/>
    <col min="11033" max="11033" width="7" style="407" customWidth="1"/>
    <col min="11034" max="11034" width="6.33203125" style="407" customWidth="1"/>
    <col min="11035" max="11035" width="3.5" style="407" customWidth="1"/>
    <col min="11036" max="11036" width="5.83203125" style="407" customWidth="1"/>
    <col min="11037" max="11264" width="6" style="407"/>
    <col min="11265" max="11265" width="7.5" style="407" customWidth="1"/>
    <col min="11266" max="11266" width="6" style="407"/>
    <col min="11267" max="11267" width="8.1640625" style="407" customWidth="1"/>
    <col min="11268" max="11268" width="7.1640625" style="407" customWidth="1"/>
    <col min="11269" max="11269" width="6.5" style="407" customWidth="1"/>
    <col min="11270" max="11270" width="3.5" style="407" customWidth="1"/>
    <col min="11271" max="11271" width="6.6640625" style="407" customWidth="1"/>
    <col min="11272" max="11273" width="6" style="407"/>
    <col min="11274" max="11274" width="7.33203125" style="407" customWidth="1"/>
    <col min="11275" max="11275" width="7" style="407" customWidth="1"/>
    <col min="11276" max="11276" width="6.33203125" style="407" customWidth="1"/>
    <col min="11277" max="11277" width="3.5" style="407" customWidth="1"/>
    <col min="11278" max="11278" width="5.83203125" style="407" customWidth="1"/>
    <col min="11279" max="11280" width="6" style="407"/>
    <col min="11281" max="11281" width="7.33203125" style="407" customWidth="1"/>
    <col min="11282" max="11282" width="7" style="407" customWidth="1"/>
    <col min="11283" max="11283" width="6.33203125" style="407" customWidth="1"/>
    <col min="11284" max="11284" width="3.5" style="407" customWidth="1"/>
    <col min="11285" max="11285" width="5.83203125" style="407" customWidth="1"/>
    <col min="11286" max="11287" width="6" style="407"/>
    <col min="11288" max="11288" width="7.33203125" style="407" customWidth="1"/>
    <col min="11289" max="11289" width="7" style="407" customWidth="1"/>
    <col min="11290" max="11290" width="6.33203125" style="407" customWidth="1"/>
    <col min="11291" max="11291" width="3.5" style="407" customWidth="1"/>
    <col min="11292" max="11292" width="5.83203125" style="407" customWidth="1"/>
    <col min="11293" max="11520" width="6" style="407"/>
    <col min="11521" max="11521" width="7.5" style="407" customWidth="1"/>
    <col min="11522" max="11522" width="6" style="407"/>
    <col min="11523" max="11523" width="8.1640625" style="407" customWidth="1"/>
    <col min="11524" max="11524" width="7.1640625" style="407" customWidth="1"/>
    <col min="11525" max="11525" width="6.5" style="407" customWidth="1"/>
    <col min="11526" max="11526" width="3.5" style="407" customWidth="1"/>
    <col min="11527" max="11527" width="6.6640625" style="407" customWidth="1"/>
    <col min="11528" max="11529" width="6" style="407"/>
    <col min="11530" max="11530" width="7.33203125" style="407" customWidth="1"/>
    <col min="11531" max="11531" width="7" style="407" customWidth="1"/>
    <col min="11532" max="11532" width="6.33203125" style="407" customWidth="1"/>
    <col min="11533" max="11533" width="3.5" style="407" customWidth="1"/>
    <col min="11534" max="11534" width="5.83203125" style="407" customWidth="1"/>
    <col min="11535" max="11536" width="6" style="407"/>
    <col min="11537" max="11537" width="7.33203125" style="407" customWidth="1"/>
    <col min="11538" max="11538" width="7" style="407" customWidth="1"/>
    <col min="11539" max="11539" width="6.33203125" style="407" customWidth="1"/>
    <col min="11540" max="11540" width="3.5" style="407" customWidth="1"/>
    <col min="11541" max="11541" width="5.83203125" style="407" customWidth="1"/>
    <col min="11542" max="11543" width="6" style="407"/>
    <col min="11544" max="11544" width="7.33203125" style="407" customWidth="1"/>
    <col min="11545" max="11545" width="7" style="407" customWidth="1"/>
    <col min="11546" max="11546" width="6.33203125" style="407" customWidth="1"/>
    <col min="11547" max="11547" width="3.5" style="407" customWidth="1"/>
    <col min="11548" max="11548" width="5.83203125" style="407" customWidth="1"/>
    <col min="11549" max="11776" width="6" style="407"/>
    <col min="11777" max="11777" width="7.5" style="407" customWidth="1"/>
    <col min="11778" max="11778" width="6" style="407"/>
    <col min="11779" max="11779" width="8.1640625" style="407" customWidth="1"/>
    <col min="11780" max="11780" width="7.1640625" style="407" customWidth="1"/>
    <col min="11781" max="11781" width="6.5" style="407" customWidth="1"/>
    <col min="11782" max="11782" width="3.5" style="407" customWidth="1"/>
    <col min="11783" max="11783" width="6.6640625" style="407" customWidth="1"/>
    <col min="11784" max="11785" width="6" style="407"/>
    <col min="11786" max="11786" width="7.33203125" style="407" customWidth="1"/>
    <col min="11787" max="11787" width="7" style="407" customWidth="1"/>
    <col min="11788" max="11788" width="6.33203125" style="407" customWidth="1"/>
    <col min="11789" max="11789" width="3.5" style="407" customWidth="1"/>
    <col min="11790" max="11790" width="5.83203125" style="407" customWidth="1"/>
    <col min="11791" max="11792" width="6" style="407"/>
    <col min="11793" max="11793" width="7.33203125" style="407" customWidth="1"/>
    <col min="11794" max="11794" width="7" style="407" customWidth="1"/>
    <col min="11795" max="11795" width="6.33203125" style="407" customWidth="1"/>
    <col min="11796" max="11796" width="3.5" style="407" customWidth="1"/>
    <col min="11797" max="11797" width="5.83203125" style="407" customWidth="1"/>
    <col min="11798" max="11799" width="6" style="407"/>
    <col min="11800" max="11800" width="7.33203125" style="407" customWidth="1"/>
    <col min="11801" max="11801" width="7" style="407" customWidth="1"/>
    <col min="11802" max="11802" width="6.33203125" style="407" customWidth="1"/>
    <col min="11803" max="11803" width="3.5" style="407" customWidth="1"/>
    <col min="11804" max="11804" width="5.83203125" style="407" customWidth="1"/>
    <col min="11805" max="12032" width="6" style="407"/>
    <col min="12033" max="12033" width="7.5" style="407" customWidth="1"/>
    <col min="12034" max="12034" width="6" style="407"/>
    <col min="12035" max="12035" width="8.1640625" style="407" customWidth="1"/>
    <col min="12036" max="12036" width="7.1640625" style="407" customWidth="1"/>
    <col min="12037" max="12037" width="6.5" style="407" customWidth="1"/>
    <col min="12038" max="12038" width="3.5" style="407" customWidth="1"/>
    <col min="12039" max="12039" width="6.6640625" style="407" customWidth="1"/>
    <col min="12040" max="12041" width="6" style="407"/>
    <col min="12042" max="12042" width="7.33203125" style="407" customWidth="1"/>
    <col min="12043" max="12043" width="7" style="407" customWidth="1"/>
    <col min="12044" max="12044" width="6.33203125" style="407" customWidth="1"/>
    <col min="12045" max="12045" width="3.5" style="407" customWidth="1"/>
    <col min="12046" max="12046" width="5.83203125" style="407" customWidth="1"/>
    <col min="12047" max="12048" width="6" style="407"/>
    <col min="12049" max="12049" width="7.33203125" style="407" customWidth="1"/>
    <col min="12050" max="12050" width="7" style="407" customWidth="1"/>
    <col min="12051" max="12051" width="6.33203125" style="407" customWidth="1"/>
    <col min="12052" max="12052" width="3.5" style="407" customWidth="1"/>
    <col min="12053" max="12053" width="5.83203125" style="407" customWidth="1"/>
    <col min="12054" max="12055" width="6" style="407"/>
    <col min="12056" max="12056" width="7.33203125" style="407" customWidth="1"/>
    <col min="12057" max="12057" width="7" style="407" customWidth="1"/>
    <col min="12058" max="12058" width="6.33203125" style="407" customWidth="1"/>
    <col min="12059" max="12059" width="3.5" style="407" customWidth="1"/>
    <col min="12060" max="12060" width="5.83203125" style="407" customWidth="1"/>
    <col min="12061" max="12288" width="6" style="407"/>
    <col min="12289" max="12289" width="7.5" style="407" customWidth="1"/>
    <col min="12290" max="12290" width="6" style="407"/>
    <col min="12291" max="12291" width="8.1640625" style="407" customWidth="1"/>
    <col min="12292" max="12292" width="7.1640625" style="407" customWidth="1"/>
    <col min="12293" max="12293" width="6.5" style="407" customWidth="1"/>
    <col min="12294" max="12294" width="3.5" style="407" customWidth="1"/>
    <col min="12295" max="12295" width="6.6640625" style="407" customWidth="1"/>
    <col min="12296" max="12297" width="6" style="407"/>
    <col min="12298" max="12298" width="7.33203125" style="407" customWidth="1"/>
    <col min="12299" max="12299" width="7" style="407" customWidth="1"/>
    <col min="12300" max="12300" width="6.33203125" style="407" customWidth="1"/>
    <col min="12301" max="12301" width="3.5" style="407" customWidth="1"/>
    <col min="12302" max="12302" width="5.83203125" style="407" customWidth="1"/>
    <col min="12303" max="12304" width="6" style="407"/>
    <col min="12305" max="12305" width="7.33203125" style="407" customWidth="1"/>
    <col min="12306" max="12306" width="7" style="407" customWidth="1"/>
    <col min="12307" max="12307" width="6.33203125" style="407" customWidth="1"/>
    <col min="12308" max="12308" width="3.5" style="407" customWidth="1"/>
    <col min="12309" max="12309" width="5.83203125" style="407" customWidth="1"/>
    <col min="12310" max="12311" width="6" style="407"/>
    <col min="12312" max="12312" width="7.33203125" style="407" customWidth="1"/>
    <col min="12313" max="12313" width="7" style="407" customWidth="1"/>
    <col min="12314" max="12314" width="6.33203125" style="407" customWidth="1"/>
    <col min="12315" max="12315" width="3.5" style="407" customWidth="1"/>
    <col min="12316" max="12316" width="5.83203125" style="407" customWidth="1"/>
    <col min="12317" max="12544" width="6" style="407"/>
    <col min="12545" max="12545" width="7.5" style="407" customWidth="1"/>
    <col min="12546" max="12546" width="6" style="407"/>
    <col min="12547" max="12547" width="8.1640625" style="407" customWidth="1"/>
    <col min="12548" max="12548" width="7.1640625" style="407" customWidth="1"/>
    <col min="12549" max="12549" width="6.5" style="407" customWidth="1"/>
    <col min="12550" max="12550" width="3.5" style="407" customWidth="1"/>
    <col min="12551" max="12551" width="6.6640625" style="407" customWidth="1"/>
    <col min="12552" max="12553" width="6" style="407"/>
    <col min="12554" max="12554" width="7.33203125" style="407" customWidth="1"/>
    <col min="12555" max="12555" width="7" style="407" customWidth="1"/>
    <col min="12556" max="12556" width="6.33203125" style="407" customWidth="1"/>
    <col min="12557" max="12557" width="3.5" style="407" customWidth="1"/>
    <col min="12558" max="12558" width="5.83203125" style="407" customWidth="1"/>
    <col min="12559" max="12560" width="6" style="407"/>
    <col min="12561" max="12561" width="7.33203125" style="407" customWidth="1"/>
    <col min="12562" max="12562" width="7" style="407" customWidth="1"/>
    <col min="12563" max="12563" width="6.33203125" style="407" customWidth="1"/>
    <col min="12564" max="12564" width="3.5" style="407" customWidth="1"/>
    <col min="12565" max="12565" width="5.83203125" style="407" customWidth="1"/>
    <col min="12566" max="12567" width="6" style="407"/>
    <col min="12568" max="12568" width="7.33203125" style="407" customWidth="1"/>
    <col min="12569" max="12569" width="7" style="407" customWidth="1"/>
    <col min="12570" max="12570" width="6.33203125" style="407" customWidth="1"/>
    <col min="12571" max="12571" width="3.5" style="407" customWidth="1"/>
    <col min="12572" max="12572" width="5.83203125" style="407" customWidth="1"/>
    <col min="12573" max="12800" width="6" style="407"/>
    <col min="12801" max="12801" width="7.5" style="407" customWidth="1"/>
    <col min="12802" max="12802" width="6" style="407"/>
    <col min="12803" max="12803" width="8.1640625" style="407" customWidth="1"/>
    <col min="12804" max="12804" width="7.1640625" style="407" customWidth="1"/>
    <col min="12805" max="12805" width="6.5" style="407" customWidth="1"/>
    <col min="12806" max="12806" width="3.5" style="407" customWidth="1"/>
    <col min="12807" max="12807" width="6.6640625" style="407" customWidth="1"/>
    <col min="12808" max="12809" width="6" style="407"/>
    <col min="12810" max="12810" width="7.33203125" style="407" customWidth="1"/>
    <col min="12811" max="12811" width="7" style="407" customWidth="1"/>
    <col min="12812" max="12812" width="6.33203125" style="407" customWidth="1"/>
    <col min="12813" max="12813" width="3.5" style="407" customWidth="1"/>
    <col min="12814" max="12814" width="5.83203125" style="407" customWidth="1"/>
    <col min="12815" max="12816" width="6" style="407"/>
    <col min="12817" max="12817" width="7.33203125" style="407" customWidth="1"/>
    <col min="12818" max="12818" width="7" style="407" customWidth="1"/>
    <col min="12819" max="12819" width="6.33203125" style="407" customWidth="1"/>
    <col min="12820" max="12820" width="3.5" style="407" customWidth="1"/>
    <col min="12821" max="12821" width="5.83203125" style="407" customWidth="1"/>
    <col min="12822" max="12823" width="6" style="407"/>
    <col min="12824" max="12824" width="7.33203125" style="407" customWidth="1"/>
    <col min="12825" max="12825" width="7" style="407" customWidth="1"/>
    <col min="12826" max="12826" width="6.33203125" style="407" customWidth="1"/>
    <col min="12827" max="12827" width="3.5" style="407" customWidth="1"/>
    <col min="12828" max="12828" width="5.83203125" style="407" customWidth="1"/>
    <col min="12829" max="13056" width="6" style="407"/>
    <col min="13057" max="13057" width="7.5" style="407" customWidth="1"/>
    <col min="13058" max="13058" width="6" style="407"/>
    <col min="13059" max="13059" width="8.1640625" style="407" customWidth="1"/>
    <col min="13060" max="13060" width="7.1640625" style="407" customWidth="1"/>
    <col min="13061" max="13061" width="6.5" style="407" customWidth="1"/>
    <col min="13062" max="13062" width="3.5" style="407" customWidth="1"/>
    <col min="13063" max="13063" width="6.6640625" style="407" customWidth="1"/>
    <col min="13064" max="13065" width="6" style="407"/>
    <col min="13066" max="13066" width="7.33203125" style="407" customWidth="1"/>
    <col min="13067" max="13067" width="7" style="407" customWidth="1"/>
    <col min="13068" max="13068" width="6.33203125" style="407" customWidth="1"/>
    <col min="13069" max="13069" width="3.5" style="407" customWidth="1"/>
    <col min="13070" max="13070" width="5.83203125" style="407" customWidth="1"/>
    <col min="13071" max="13072" width="6" style="407"/>
    <col min="13073" max="13073" width="7.33203125" style="407" customWidth="1"/>
    <col min="13074" max="13074" width="7" style="407" customWidth="1"/>
    <col min="13075" max="13075" width="6.33203125" style="407" customWidth="1"/>
    <col min="13076" max="13076" width="3.5" style="407" customWidth="1"/>
    <col min="13077" max="13077" width="5.83203125" style="407" customWidth="1"/>
    <col min="13078" max="13079" width="6" style="407"/>
    <col min="13080" max="13080" width="7.33203125" style="407" customWidth="1"/>
    <col min="13081" max="13081" width="7" style="407" customWidth="1"/>
    <col min="13082" max="13082" width="6.33203125" style="407" customWidth="1"/>
    <col min="13083" max="13083" width="3.5" style="407" customWidth="1"/>
    <col min="13084" max="13084" width="5.83203125" style="407" customWidth="1"/>
    <col min="13085" max="13312" width="6" style="407"/>
    <col min="13313" max="13313" width="7.5" style="407" customWidth="1"/>
    <col min="13314" max="13314" width="6" style="407"/>
    <col min="13315" max="13315" width="8.1640625" style="407" customWidth="1"/>
    <col min="13316" max="13316" width="7.1640625" style="407" customWidth="1"/>
    <col min="13317" max="13317" width="6.5" style="407" customWidth="1"/>
    <col min="13318" max="13318" width="3.5" style="407" customWidth="1"/>
    <col min="13319" max="13319" width="6.6640625" style="407" customWidth="1"/>
    <col min="13320" max="13321" width="6" style="407"/>
    <col min="13322" max="13322" width="7.33203125" style="407" customWidth="1"/>
    <col min="13323" max="13323" width="7" style="407" customWidth="1"/>
    <col min="13324" max="13324" width="6.33203125" style="407" customWidth="1"/>
    <col min="13325" max="13325" width="3.5" style="407" customWidth="1"/>
    <col min="13326" max="13326" width="5.83203125" style="407" customWidth="1"/>
    <col min="13327" max="13328" width="6" style="407"/>
    <col min="13329" max="13329" width="7.33203125" style="407" customWidth="1"/>
    <col min="13330" max="13330" width="7" style="407" customWidth="1"/>
    <col min="13331" max="13331" width="6.33203125" style="407" customWidth="1"/>
    <col min="13332" max="13332" width="3.5" style="407" customWidth="1"/>
    <col min="13333" max="13333" width="5.83203125" style="407" customWidth="1"/>
    <col min="13334" max="13335" width="6" style="407"/>
    <col min="13336" max="13336" width="7.33203125" style="407" customWidth="1"/>
    <col min="13337" max="13337" width="7" style="407" customWidth="1"/>
    <col min="13338" max="13338" width="6.33203125" style="407" customWidth="1"/>
    <col min="13339" max="13339" width="3.5" style="407" customWidth="1"/>
    <col min="13340" max="13340" width="5.83203125" style="407" customWidth="1"/>
    <col min="13341" max="13568" width="6" style="407"/>
    <col min="13569" max="13569" width="7.5" style="407" customWidth="1"/>
    <col min="13570" max="13570" width="6" style="407"/>
    <col min="13571" max="13571" width="8.1640625" style="407" customWidth="1"/>
    <col min="13572" max="13572" width="7.1640625" style="407" customWidth="1"/>
    <col min="13573" max="13573" width="6.5" style="407" customWidth="1"/>
    <col min="13574" max="13574" width="3.5" style="407" customWidth="1"/>
    <col min="13575" max="13575" width="6.6640625" style="407" customWidth="1"/>
    <col min="13576" max="13577" width="6" style="407"/>
    <col min="13578" max="13578" width="7.33203125" style="407" customWidth="1"/>
    <col min="13579" max="13579" width="7" style="407" customWidth="1"/>
    <col min="13580" max="13580" width="6.33203125" style="407" customWidth="1"/>
    <col min="13581" max="13581" width="3.5" style="407" customWidth="1"/>
    <col min="13582" max="13582" width="5.83203125" style="407" customWidth="1"/>
    <col min="13583" max="13584" width="6" style="407"/>
    <col min="13585" max="13585" width="7.33203125" style="407" customWidth="1"/>
    <col min="13586" max="13586" width="7" style="407" customWidth="1"/>
    <col min="13587" max="13587" width="6.33203125" style="407" customWidth="1"/>
    <col min="13588" max="13588" width="3.5" style="407" customWidth="1"/>
    <col min="13589" max="13589" width="5.83203125" style="407" customWidth="1"/>
    <col min="13590" max="13591" width="6" style="407"/>
    <col min="13592" max="13592" width="7.33203125" style="407" customWidth="1"/>
    <col min="13593" max="13593" width="7" style="407" customWidth="1"/>
    <col min="13594" max="13594" width="6.33203125" style="407" customWidth="1"/>
    <col min="13595" max="13595" width="3.5" style="407" customWidth="1"/>
    <col min="13596" max="13596" width="5.83203125" style="407" customWidth="1"/>
    <col min="13597" max="13824" width="6" style="407"/>
    <col min="13825" max="13825" width="7.5" style="407" customWidth="1"/>
    <col min="13826" max="13826" width="6" style="407"/>
    <col min="13827" max="13827" width="8.1640625" style="407" customWidth="1"/>
    <col min="13828" max="13828" width="7.1640625" style="407" customWidth="1"/>
    <col min="13829" max="13829" width="6.5" style="407" customWidth="1"/>
    <col min="13830" max="13830" width="3.5" style="407" customWidth="1"/>
    <col min="13831" max="13831" width="6.6640625" style="407" customWidth="1"/>
    <col min="13832" max="13833" width="6" style="407"/>
    <col min="13834" max="13834" width="7.33203125" style="407" customWidth="1"/>
    <col min="13835" max="13835" width="7" style="407" customWidth="1"/>
    <col min="13836" max="13836" width="6.33203125" style="407" customWidth="1"/>
    <col min="13837" max="13837" width="3.5" style="407" customWidth="1"/>
    <col min="13838" max="13838" width="5.83203125" style="407" customWidth="1"/>
    <col min="13839" max="13840" width="6" style="407"/>
    <col min="13841" max="13841" width="7.33203125" style="407" customWidth="1"/>
    <col min="13842" max="13842" width="7" style="407" customWidth="1"/>
    <col min="13843" max="13843" width="6.33203125" style="407" customWidth="1"/>
    <col min="13844" max="13844" width="3.5" style="407" customWidth="1"/>
    <col min="13845" max="13845" width="5.83203125" style="407" customWidth="1"/>
    <col min="13846" max="13847" width="6" style="407"/>
    <col min="13848" max="13848" width="7.33203125" style="407" customWidth="1"/>
    <col min="13849" max="13849" width="7" style="407" customWidth="1"/>
    <col min="13850" max="13850" width="6.33203125" style="407" customWidth="1"/>
    <col min="13851" max="13851" width="3.5" style="407" customWidth="1"/>
    <col min="13852" max="13852" width="5.83203125" style="407" customWidth="1"/>
    <col min="13853" max="14080" width="6" style="407"/>
    <col min="14081" max="14081" width="7.5" style="407" customWidth="1"/>
    <col min="14082" max="14082" width="6" style="407"/>
    <col min="14083" max="14083" width="8.1640625" style="407" customWidth="1"/>
    <col min="14084" max="14084" width="7.1640625" style="407" customWidth="1"/>
    <col min="14085" max="14085" width="6.5" style="407" customWidth="1"/>
    <col min="14086" max="14086" width="3.5" style="407" customWidth="1"/>
    <col min="14087" max="14087" width="6.6640625" style="407" customWidth="1"/>
    <col min="14088" max="14089" width="6" style="407"/>
    <col min="14090" max="14090" width="7.33203125" style="407" customWidth="1"/>
    <col min="14091" max="14091" width="7" style="407" customWidth="1"/>
    <col min="14092" max="14092" width="6.33203125" style="407" customWidth="1"/>
    <col min="14093" max="14093" width="3.5" style="407" customWidth="1"/>
    <col min="14094" max="14094" width="5.83203125" style="407" customWidth="1"/>
    <col min="14095" max="14096" width="6" style="407"/>
    <col min="14097" max="14097" width="7.33203125" style="407" customWidth="1"/>
    <col min="14098" max="14098" width="7" style="407" customWidth="1"/>
    <col min="14099" max="14099" width="6.33203125" style="407" customWidth="1"/>
    <col min="14100" max="14100" width="3.5" style="407" customWidth="1"/>
    <col min="14101" max="14101" width="5.83203125" style="407" customWidth="1"/>
    <col min="14102" max="14103" width="6" style="407"/>
    <col min="14104" max="14104" width="7.33203125" style="407" customWidth="1"/>
    <col min="14105" max="14105" width="7" style="407" customWidth="1"/>
    <col min="14106" max="14106" width="6.33203125" style="407" customWidth="1"/>
    <col min="14107" max="14107" width="3.5" style="407" customWidth="1"/>
    <col min="14108" max="14108" width="5.83203125" style="407" customWidth="1"/>
    <col min="14109" max="14336" width="6" style="407"/>
    <col min="14337" max="14337" width="7.5" style="407" customWidth="1"/>
    <col min="14338" max="14338" width="6" style="407"/>
    <col min="14339" max="14339" width="8.1640625" style="407" customWidth="1"/>
    <col min="14340" max="14340" width="7.1640625" style="407" customWidth="1"/>
    <col min="14341" max="14341" width="6.5" style="407" customWidth="1"/>
    <col min="14342" max="14342" width="3.5" style="407" customWidth="1"/>
    <col min="14343" max="14343" width="6.6640625" style="407" customWidth="1"/>
    <col min="14344" max="14345" width="6" style="407"/>
    <col min="14346" max="14346" width="7.33203125" style="407" customWidth="1"/>
    <col min="14347" max="14347" width="7" style="407" customWidth="1"/>
    <col min="14348" max="14348" width="6.33203125" style="407" customWidth="1"/>
    <col min="14349" max="14349" width="3.5" style="407" customWidth="1"/>
    <col min="14350" max="14350" width="5.83203125" style="407" customWidth="1"/>
    <col min="14351" max="14352" width="6" style="407"/>
    <col min="14353" max="14353" width="7.33203125" style="407" customWidth="1"/>
    <col min="14354" max="14354" width="7" style="407" customWidth="1"/>
    <col min="14355" max="14355" width="6.33203125" style="407" customWidth="1"/>
    <col min="14356" max="14356" width="3.5" style="407" customWidth="1"/>
    <col min="14357" max="14357" width="5.83203125" style="407" customWidth="1"/>
    <col min="14358" max="14359" width="6" style="407"/>
    <col min="14360" max="14360" width="7.33203125" style="407" customWidth="1"/>
    <col min="14361" max="14361" width="7" style="407" customWidth="1"/>
    <col min="14362" max="14362" width="6.33203125" style="407" customWidth="1"/>
    <col min="14363" max="14363" width="3.5" style="407" customWidth="1"/>
    <col min="14364" max="14364" width="5.83203125" style="407" customWidth="1"/>
    <col min="14365" max="14592" width="6" style="407"/>
    <col min="14593" max="14593" width="7.5" style="407" customWidth="1"/>
    <col min="14594" max="14594" width="6" style="407"/>
    <col min="14595" max="14595" width="8.1640625" style="407" customWidth="1"/>
    <col min="14596" max="14596" width="7.1640625" style="407" customWidth="1"/>
    <col min="14597" max="14597" width="6.5" style="407" customWidth="1"/>
    <col min="14598" max="14598" width="3.5" style="407" customWidth="1"/>
    <col min="14599" max="14599" width="6.6640625" style="407" customWidth="1"/>
    <col min="14600" max="14601" width="6" style="407"/>
    <col min="14602" max="14602" width="7.33203125" style="407" customWidth="1"/>
    <col min="14603" max="14603" width="7" style="407" customWidth="1"/>
    <col min="14604" max="14604" width="6.33203125" style="407" customWidth="1"/>
    <col min="14605" max="14605" width="3.5" style="407" customWidth="1"/>
    <col min="14606" max="14606" width="5.83203125" style="407" customWidth="1"/>
    <col min="14607" max="14608" width="6" style="407"/>
    <col min="14609" max="14609" width="7.33203125" style="407" customWidth="1"/>
    <col min="14610" max="14610" width="7" style="407" customWidth="1"/>
    <col min="14611" max="14611" width="6.33203125" style="407" customWidth="1"/>
    <col min="14612" max="14612" width="3.5" style="407" customWidth="1"/>
    <col min="14613" max="14613" width="5.83203125" style="407" customWidth="1"/>
    <col min="14614" max="14615" width="6" style="407"/>
    <col min="14616" max="14616" width="7.33203125" style="407" customWidth="1"/>
    <col min="14617" max="14617" width="7" style="407" customWidth="1"/>
    <col min="14618" max="14618" width="6.33203125" style="407" customWidth="1"/>
    <col min="14619" max="14619" width="3.5" style="407" customWidth="1"/>
    <col min="14620" max="14620" width="5.83203125" style="407" customWidth="1"/>
    <col min="14621" max="14848" width="6" style="407"/>
    <col min="14849" max="14849" width="7.5" style="407" customWidth="1"/>
    <col min="14850" max="14850" width="6" style="407"/>
    <col min="14851" max="14851" width="8.1640625" style="407" customWidth="1"/>
    <col min="14852" max="14852" width="7.1640625" style="407" customWidth="1"/>
    <col min="14853" max="14853" width="6.5" style="407" customWidth="1"/>
    <col min="14854" max="14854" width="3.5" style="407" customWidth="1"/>
    <col min="14855" max="14855" width="6.6640625" style="407" customWidth="1"/>
    <col min="14856" max="14857" width="6" style="407"/>
    <col min="14858" max="14858" width="7.33203125" style="407" customWidth="1"/>
    <col min="14859" max="14859" width="7" style="407" customWidth="1"/>
    <col min="14860" max="14860" width="6.33203125" style="407" customWidth="1"/>
    <col min="14861" max="14861" width="3.5" style="407" customWidth="1"/>
    <col min="14862" max="14862" width="5.83203125" style="407" customWidth="1"/>
    <col min="14863" max="14864" width="6" style="407"/>
    <col min="14865" max="14865" width="7.33203125" style="407" customWidth="1"/>
    <col min="14866" max="14866" width="7" style="407" customWidth="1"/>
    <col min="14867" max="14867" width="6.33203125" style="407" customWidth="1"/>
    <col min="14868" max="14868" width="3.5" style="407" customWidth="1"/>
    <col min="14869" max="14869" width="5.83203125" style="407" customWidth="1"/>
    <col min="14870" max="14871" width="6" style="407"/>
    <col min="14872" max="14872" width="7.33203125" style="407" customWidth="1"/>
    <col min="14873" max="14873" width="7" style="407" customWidth="1"/>
    <col min="14874" max="14874" width="6.33203125" style="407" customWidth="1"/>
    <col min="14875" max="14875" width="3.5" style="407" customWidth="1"/>
    <col min="14876" max="14876" width="5.83203125" style="407" customWidth="1"/>
    <col min="14877" max="15104" width="6" style="407"/>
    <col min="15105" max="15105" width="7.5" style="407" customWidth="1"/>
    <col min="15106" max="15106" width="6" style="407"/>
    <col min="15107" max="15107" width="8.1640625" style="407" customWidth="1"/>
    <col min="15108" max="15108" width="7.1640625" style="407" customWidth="1"/>
    <col min="15109" max="15109" width="6.5" style="407" customWidth="1"/>
    <col min="15110" max="15110" width="3.5" style="407" customWidth="1"/>
    <col min="15111" max="15111" width="6.6640625" style="407" customWidth="1"/>
    <col min="15112" max="15113" width="6" style="407"/>
    <col min="15114" max="15114" width="7.33203125" style="407" customWidth="1"/>
    <col min="15115" max="15115" width="7" style="407" customWidth="1"/>
    <col min="15116" max="15116" width="6.33203125" style="407" customWidth="1"/>
    <col min="15117" max="15117" width="3.5" style="407" customWidth="1"/>
    <col min="15118" max="15118" width="5.83203125" style="407" customWidth="1"/>
    <col min="15119" max="15120" width="6" style="407"/>
    <col min="15121" max="15121" width="7.33203125" style="407" customWidth="1"/>
    <col min="15122" max="15122" width="7" style="407" customWidth="1"/>
    <col min="15123" max="15123" width="6.33203125" style="407" customWidth="1"/>
    <col min="15124" max="15124" width="3.5" style="407" customWidth="1"/>
    <col min="15125" max="15125" width="5.83203125" style="407" customWidth="1"/>
    <col min="15126" max="15127" width="6" style="407"/>
    <col min="15128" max="15128" width="7.33203125" style="407" customWidth="1"/>
    <col min="15129" max="15129" width="7" style="407" customWidth="1"/>
    <col min="15130" max="15130" width="6.33203125" style="407" customWidth="1"/>
    <col min="15131" max="15131" width="3.5" style="407" customWidth="1"/>
    <col min="15132" max="15132" width="5.83203125" style="407" customWidth="1"/>
    <col min="15133" max="15360" width="6" style="407"/>
    <col min="15361" max="15361" width="7.5" style="407" customWidth="1"/>
    <col min="15362" max="15362" width="6" style="407"/>
    <col min="15363" max="15363" width="8.1640625" style="407" customWidth="1"/>
    <col min="15364" max="15364" width="7.1640625" style="407" customWidth="1"/>
    <col min="15365" max="15365" width="6.5" style="407" customWidth="1"/>
    <col min="15366" max="15366" width="3.5" style="407" customWidth="1"/>
    <col min="15367" max="15367" width="6.6640625" style="407" customWidth="1"/>
    <col min="15368" max="15369" width="6" style="407"/>
    <col min="15370" max="15370" width="7.33203125" style="407" customWidth="1"/>
    <col min="15371" max="15371" width="7" style="407" customWidth="1"/>
    <col min="15372" max="15372" width="6.33203125" style="407" customWidth="1"/>
    <col min="15373" max="15373" width="3.5" style="407" customWidth="1"/>
    <col min="15374" max="15374" width="5.83203125" style="407" customWidth="1"/>
    <col min="15375" max="15376" width="6" style="407"/>
    <col min="15377" max="15377" width="7.33203125" style="407" customWidth="1"/>
    <col min="15378" max="15378" width="7" style="407" customWidth="1"/>
    <col min="15379" max="15379" width="6.33203125" style="407" customWidth="1"/>
    <col min="15380" max="15380" width="3.5" style="407" customWidth="1"/>
    <col min="15381" max="15381" width="5.83203125" style="407" customWidth="1"/>
    <col min="15382" max="15383" width="6" style="407"/>
    <col min="15384" max="15384" width="7.33203125" style="407" customWidth="1"/>
    <col min="15385" max="15385" width="7" style="407" customWidth="1"/>
    <col min="15386" max="15386" width="6.33203125" style="407" customWidth="1"/>
    <col min="15387" max="15387" width="3.5" style="407" customWidth="1"/>
    <col min="15388" max="15388" width="5.83203125" style="407" customWidth="1"/>
    <col min="15389" max="15616" width="6" style="407"/>
    <col min="15617" max="15617" width="7.5" style="407" customWidth="1"/>
    <col min="15618" max="15618" width="6" style="407"/>
    <col min="15619" max="15619" width="8.1640625" style="407" customWidth="1"/>
    <col min="15620" max="15620" width="7.1640625" style="407" customWidth="1"/>
    <col min="15621" max="15621" width="6.5" style="407" customWidth="1"/>
    <col min="15622" max="15622" width="3.5" style="407" customWidth="1"/>
    <col min="15623" max="15623" width="6.6640625" style="407" customWidth="1"/>
    <col min="15624" max="15625" width="6" style="407"/>
    <col min="15626" max="15626" width="7.33203125" style="407" customWidth="1"/>
    <col min="15627" max="15627" width="7" style="407" customWidth="1"/>
    <col min="15628" max="15628" width="6.33203125" style="407" customWidth="1"/>
    <col min="15629" max="15629" width="3.5" style="407" customWidth="1"/>
    <col min="15630" max="15630" width="5.83203125" style="407" customWidth="1"/>
    <col min="15631" max="15632" width="6" style="407"/>
    <col min="15633" max="15633" width="7.33203125" style="407" customWidth="1"/>
    <col min="15634" max="15634" width="7" style="407" customWidth="1"/>
    <col min="15635" max="15635" width="6.33203125" style="407" customWidth="1"/>
    <col min="15636" max="15636" width="3.5" style="407" customWidth="1"/>
    <col min="15637" max="15637" width="5.83203125" style="407" customWidth="1"/>
    <col min="15638" max="15639" width="6" style="407"/>
    <col min="15640" max="15640" width="7.33203125" style="407" customWidth="1"/>
    <col min="15641" max="15641" width="7" style="407" customWidth="1"/>
    <col min="15642" max="15642" width="6.33203125" style="407" customWidth="1"/>
    <col min="15643" max="15643" width="3.5" style="407" customWidth="1"/>
    <col min="15644" max="15644" width="5.83203125" style="407" customWidth="1"/>
    <col min="15645" max="15872" width="6" style="407"/>
    <col min="15873" max="15873" width="7.5" style="407" customWidth="1"/>
    <col min="15874" max="15874" width="6" style="407"/>
    <col min="15875" max="15875" width="8.1640625" style="407" customWidth="1"/>
    <col min="15876" max="15876" width="7.1640625" style="407" customWidth="1"/>
    <col min="15877" max="15877" width="6.5" style="407" customWidth="1"/>
    <col min="15878" max="15878" width="3.5" style="407" customWidth="1"/>
    <col min="15879" max="15879" width="6.6640625" style="407" customWidth="1"/>
    <col min="15880" max="15881" width="6" style="407"/>
    <col min="15882" max="15882" width="7.33203125" style="407" customWidth="1"/>
    <col min="15883" max="15883" width="7" style="407" customWidth="1"/>
    <col min="15884" max="15884" width="6.33203125" style="407" customWidth="1"/>
    <col min="15885" max="15885" width="3.5" style="407" customWidth="1"/>
    <col min="15886" max="15886" width="5.83203125" style="407" customWidth="1"/>
    <col min="15887" max="15888" width="6" style="407"/>
    <col min="15889" max="15889" width="7.33203125" style="407" customWidth="1"/>
    <col min="15890" max="15890" width="7" style="407" customWidth="1"/>
    <col min="15891" max="15891" width="6.33203125" style="407" customWidth="1"/>
    <col min="15892" max="15892" width="3.5" style="407" customWidth="1"/>
    <col min="15893" max="15893" width="5.83203125" style="407" customWidth="1"/>
    <col min="15894" max="15895" width="6" style="407"/>
    <col min="15896" max="15896" width="7.33203125" style="407" customWidth="1"/>
    <col min="15897" max="15897" width="7" style="407" customWidth="1"/>
    <col min="15898" max="15898" width="6.33203125" style="407" customWidth="1"/>
    <col min="15899" max="15899" width="3.5" style="407" customWidth="1"/>
    <col min="15900" max="15900" width="5.83203125" style="407" customWidth="1"/>
    <col min="15901" max="16128" width="6" style="407"/>
    <col min="16129" max="16129" width="7.5" style="407" customWidth="1"/>
    <col min="16130" max="16130" width="6" style="407"/>
    <col min="16131" max="16131" width="8.1640625" style="407" customWidth="1"/>
    <col min="16132" max="16132" width="7.1640625" style="407" customWidth="1"/>
    <col min="16133" max="16133" width="6.5" style="407" customWidth="1"/>
    <col min="16134" max="16134" width="3.5" style="407" customWidth="1"/>
    <col min="16135" max="16135" width="6.6640625" style="407" customWidth="1"/>
    <col min="16136" max="16137" width="6" style="407"/>
    <col min="16138" max="16138" width="7.33203125" style="407" customWidth="1"/>
    <col min="16139" max="16139" width="7" style="407" customWidth="1"/>
    <col min="16140" max="16140" width="6.33203125" style="407" customWidth="1"/>
    <col min="16141" max="16141" width="3.5" style="407" customWidth="1"/>
    <col min="16142" max="16142" width="5.83203125" style="407" customWidth="1"/>
    <col min="16143" max="16144" width="6" style="407"/>
    <col min="16145" max="16145" width="7.33203125" style="407" customWidth="1"/>
    <col min="16146" max="16146" width="7" style="407" customWidth="1"/>
    <col min="16147" max="16147" width="6.33203125" style="407" customWidth="1"/>
    <col min="16148" max="16148" width="3.5" style="407" customWidth="1"/>
    <col min="16149" max="16149" width="5.83203125" style="407" customWidth="1"/>
    <col min="16150" max="16151" width="6" style="407"/>
    <col min="16152" max="16152" width="7.33203125" style="407" customWidth="1"/>
    <col min="16153" max="16153" width="7" style="407" customWidth="1"/>
    <col min="16154" max="16154" width="6.33203125" style="407" customWidth="1"/>
    <col min="16155" max="16155" width="3.5" style="407" customWidth="1"/>
    <col min="16156" max="16156" width="5.83203125" style="407" customWidth="1"/>
    <col min="16157" max="16384" width="6" style="407"/>
  </cols>
  <sheetData>
    <row r="1" spans="1:35" ht="14.25" customHeight="1" thickBot="1">
      <c r="C1" s="408" t="s">
        <v>271</v>
      </c>
      <c r="D1" s="409"/>
      <c r="E1" s="410"/>
      <c r="F1" s="410"/>
      <c r="G1" s="410"/>
      <c r="H1" s="410"/>
      <c r="I1" s="411"/>
      <c r="J1" s="408" t="s">
        <v>272</v>
      </c>
      <c r="K1" s="409"/>
      <c r="L1" s="410"/>
      <c r="M1" s="410"/>
      <c r="N1" s="410"/>
      <c r="O1" s="410"/>
      <c r="P1" s="411"/>
      <c r="Q1" s="526" t="s">
        <v>273</v>
      </c>
      <c r="R1" s="527"/>
      <c r="S1" s="527"/>
      <c r="T1" s="527"/>
      <c r="U1" s="527"/>
      <c r="V1" s="527"/>
      <c r="W1" s="528"/>
      <c r="X1" s="526" t="s">
        <v>274</v>
      </c>
      <c r="Y1" s="527"/>
      <c r="Z1" s="527"/>
      <c r="AA1" s="527"/>
      <c r="AB1" s="527"/>
      <c r="AC1" s="527"/>
      <c r="AD1" s="528"/>
      <c r="AE1" s="412"/>
      <c r="AF1" s="412"/>
    </row>
    <row r="2" spans="1:35">
      <c r="A2" s="413" t="s">
        <v>275</v>
      </c>
      <c r="B2" s="414" t="s">
        <v>276</v>
      </c>
      <c r="C2" s="415" t="s">
        <v>277</v>
      </c>
      <c r="D2" s="416" t="s">
        <v>278</v>
      </c>
      <c r="E2" s="417" t="s">
        <v>279</v>
      </c>
      <c r="F2" s="418"/>
      <c r="G2" s="419" t="s">
        <v>280</v>
      </c>
      <c r="H2" s="419" t="s">
        <v>281</v>
      </c>
      <c r="I2" s="420" t="s">
        <v>282</v>
      </c>
      <c r="J2" s="415" t="s">
        <v>277</v>
      </c>
      <c r="K2" s="416" t="s">
        <v>278</v>
      </c>
      <c r="L2" s="417" t="s">
        <v>279</v>
      </c>
      <c r="M2" s="418"/>
      <c r="N2" s="419" t="s">
        <v>280</v>
      </c>
      <c r="O2" s="419" t="s">
        <v>281</v>
      </c>
      <c r="P2" s="420" t="s">
        <v>282</v>
      </c>
      <c r="Q2" s="415" t="s">
        <v>277</v>
      </c>
      <c r="R2" s="416" t="s">
        <v>278</v>
      </c>
      <c r="S2" s="417" t="s">
        <v>279</v>
      </c>
      <c r="T2" s="418"/>
      <c r="U2" s="419" t="s">
        <v>280</v>
      </c>
      <c r="V2" s="419" t="s">
        <v>281</v>
      </c>
      <c r="W2" s="420" t="s">
        <v>282</v>
      </c>
      <c r="X2" s="415" t="s">
        <v>277</v>
      </c>
      <c r="Y2" s="416" t="s">
        <v>278</v>
      </c>
      <c r="Z2" s="417" t="s">
        <v>279</v>
      </c>
      <c r="AA2" s="418"/>
      <c r="AB2" s="419" t="s">
        <v>280</v>
      </c>
      <c r="AC2" s="419" t="s">
        <v>281</v>
      </c>
      <c r="AD2" s="420" t="s">
        <v>282</v>
      </c>
      <c r="AE2" s="421"/>
      <c r="AF2" s="421"/>
    </row>
    <row r="3" spans="1:35">
      <c r="A3" s="422">
        <v>31</v>
      </c>
      <c r="B3" s="423">
        <v>1</v>
      </c>
      <c r="C3" s="424"/>
      <c r="D3" s="425"/>
      <c r="E3" s="426">
        <v>0</v>
      </c>
      <c r="F3" s="427"/>
      <c r="G3" s="428"/>
      <c r="H3" s="429"/>
      <c r="I3" s="430">
        <v>0</v>
      </c>
      <c r="J3" s="424"/>
      <c r="K3" s="425"/>
      <c r="L3" s="426">
        <v>0</v>
      </c>
      <c r="M3" s="427"/>
      <c r="N3" s="428"/>
      <c r="O3" s="429"/>
      <c r="P3" s="430">
        <v>0</v>
      </c>
      <c r="Q3" s="424"/>
      <c r="R3" s="425"/>
      <c r="S3" s="426">
        <v>0</v>
      </c>
      <c r="T3" s="427"/>
      <c r="U3" s="428"/>
      <c r="V3" s="429"/>
      <c r="W3" s="430">
        <v>0</v>
      </c>
      <c r="X3" s="424"/>
      <c r="Y3" s="425"/>
      <c r="Z3" s="426">
        <v>0</v>
      </c>
      <c r="AA3" s="427"/>
      <c r="AB3" s="428"/>
      <c r="AC3" s="429"/>
      <c r="AD3" s="430">
        <v>0</v>
      </c>
    </row>
    <row r="4" spans="1:35">
      <c r="A4" s="432"/>
      <c r="B4" s="423">
        <v>4</v>
      </c>
      <c r="C4" s="424"/>
      <c r="D4" s="425"/>
      <c r="E4" s="426"/>
      <c r="F4" s="427"/>
      <c r="G4" s="428"/>
      <c r="H4" s="429"/>
      <c r="I4" s="430"/>
      <c r="J4" s="424"/>
      <c r="K4" s="425"/>
      <c r="L4" s="426"/>
      <c r="M4" s="427"/>
      <c r="N4" s="428"/>
      <c r="O4" s="429"/>
      <c r="P4" s="430"/>
      <c r="Q4" s="424"/>
      <c r="R4" s="425"/>
      <c r="S4" s="426"/>
      <c r="T4" s="427"/>
      <c r="U4" s="428"/>
      <c r="V4" s="429"/>
      <c r="W4" s="430"/>
      <c r="X4" s="424"/>
      <c r="Y4" s="425"/>
      <c r="Z4" s="426"/>
      <c r="AA4" s="427"/>
      <c r="AB4" s="428"/>
      <c r="AC4" s="429"/>
      <c r="AD4" s="430"/>
    </row>
    <row r="5" spans="1:35">
      <c r="A5" s="432"/>
      <c r="B5" s="423">
        <v>7</v>
      </c>
      <c r="C5" s="424"/>
      <c r="D5" s="425"/>
      <c r="E5" s="426"/>
      <c r="F5" s="427"/>
      <c r="G5" s="428"/>
      <c r="H5" s="429"/>
      <c r="I5" s="430"/>
      <c r="J5" s="424"/>
      <c r="K5" s="425"/>
      <c r="L5" s="426"/>
      <c r="M5" s="427"/>
      <c r="N5" s="428"/>
      <c r="O5" s="429"/>
      <c r="P5" s="430"/>
      <c r="Q5" s="424"/>
      <c r="R5" s="425"/>
      <c r="S5" s="426"/>
      <c r="T5" s="427"/>
      <c r="U5" s="428"/>
      <c r="V5" s="429"/>
      <c r="W5" s="430"/>
      <c r="X5" s="424"/>
      <c r="Y5" s="425"/>
      <c r="Z5" s="426"/>
      <c r="AA5" s="427"/>
      <c r="AB5" s="428"/>
      <c r="AC5" s="429"/>
      <c r="AD5" s="430"/>
    </row>
    <row r="6" spans="1:35">
      <c r="A6" s="432"/>
      <c r="B6" s="423">
        <v>10</v>
      </c>
      <c r="C6" s="424"/>
      <c r="D6" s="425"/>
      <c r="E6" s="426"/>
      <c r="F6" s="427"/>
      <c r="G6" s="428"/>
      <c r="H6" s="429"/>
      <c r="I6" s="430"/>
      <c r="J6" s="424"/>
      <c r="K6" s="425"/>
      <c r="L6" s="426"/>
      <c r="M6" s="427"/>
      <c r="N6" s="428"/>
      <c r="O6" s="429"/>
      <c r="P6" s="430"/>
      <c r="Q6" s="424"/>
      <c r="R6" s="425"/>
      <c r="S6" s="426"/>
      <c r="T6" s="427"/>
      <c r="U6" s="428"/>
      <c r="V6" s="429"/>
      <c r="W6" s="430"/>
      <c r="X6" s="424"/>
      <c r="Y6" s="425"/>
      <c r="Z6" s="426"/>
      <c r="AA6" s="427"/>
      <c r="AB6" s="428"/>
      <c r="AC6" s="429"/>
      <c r="AD6" s="430"/>
    </row>
    <row r="7" spans="1:35">
      <c r="A7" s="432"/>
      <c r="B7" s="423">
        <v>13</v>
      </c>
      <c r="C7" s="424"/>
      <c r="D7" s="425"/>
      <c r="E7" s="426"/>
      <c r="F7" s="427"/>
      <c r="G7" s="428"/>
      <c r="H7" s="429"/>
      <c r="I7" s="430"/>
      <c r="J7" s="424"/>
      <c r="K7" s="425"/>
      <c r="L7" s="426"/>
      <c r="M7" s="427"/>
      <c r="N7" s="428"/>
      <c r="O7" s="429"/>
      <c r="P7" s="430"/>
      <c r="Q7" s="424"/>
      <c r="R7" s="425"/>
      <c r="S7" s="426"/>
      <c r="T7" s="427"/>
      <c r="U7" s="428"/>
      <c r="V7" s="429"/>
      <c r="W7" s="430"/>
      <c r="X7" s="424"/>
      <c r="Y7" s="425"/>
      <c r="Z7" s="426"/>
      <c r="AA7" s="427"/>
      <c r="AB7" s="428"/>
      <c r="AC7" s="429"/>
      <c r="AD7" s="430"/>
    </row>
    <row r="8" spans="1:35">
      <c r="A8" s="432"/>
      <c r="B8" s="423">
        <v>16</v>
      </c>
      <c r="C8" s="424"/>
      <c r="D8" s="425"/>
      <c r="E8" s="426"/>
      <c r="F8" s="427"/>
      <c r="G8" s="428"/>
      <c r="H8" s="429"/>
      <c r="I8" s="430"/>
      <c r="J8" s="424"/>
      <c r="K8" s="425"/>
      <c r="L8" s="426"/>
      <c r="M8" s="427"/>
      <c r="N8" s="428"/>
      <c r="O8" s="429"/>
      <c r="P8" s="430"/>
      <c r="Q8" s="424"/>
      <c r="R8" s="425"/>
      <c r="S8" s="426"/>
      <c r="T8" s="427"/>
      <c r="U8" s="428"/>
      <c r="V8" s="429"/>
      <c r="W8" s="430"/>
      <c r="X8" s="424"/>
      <c r="Y8" s="425"/>
      <c r="Z8" s="426"/>
      <c r="AA8" s="427"/>
      <c r="AB8" s="428"/>
      <c r="AC8" s="429"/>
      <c r="AD8" s="430"/>
    </row>
    <row r="9" spans="1:35">
      <c r="A9" s="432"/>
      <c r="B9" s="423">
        <v>19</v>
      </c>
      <c r="C9" s="424"/>
      <c r="D9" s="425"/>
      <c r="E9" s="426"/>
      <c r="F9" s="427"/>
      <c r="G9" s="428"/>
      <c r="H9" s="429"/>
      <c r="I9" s="430"/>
      <c r="J9" s="424"/>
      <c r="K9" s="425"/>
      <c r="L9" s="426"/>
      <c r="M9" s="427"/>
      <c r="N9" s="428"/>
      <c r="O9" s="429"/>
      <c r="P9" s="430"/>
      <c r="Q9" s="424"/>
      <c r="R9" s="425"/>
      <c r="S9" s="426"/>
      <c r="T9" s="427"/>
      <c r="U9" s="428"/>
      <c r="V9" s="429"/>
      <c r="W9" s="430"/>
      <c r="X9" s="424"/>
      <c r="Y9" s="425"/>
      <c r="Z9" s="426"/>
      <c r="AA9" s="427"/>
      <c r="AB9" s="428"/>
      <c r="AC9" s="429"/>
      <c r="AD9" s="430"/>
    </row>
    <row r="10" spans="1:35">
      <c r="A10" s="432"/>
      <c r="B10" s="423">
        <v>22</v>
      </c>
      <c r="C10" s="433">
        <f>IF(COUNT(ngay1!$AN$8)&gt;0,ngay1!$AN$8,"")</f>
        <v>1001.7</v>
      </c>
      <c r="D10" s="425">
        <v>0</v>
      </c>
      <c r="E10" s="426">
        <v>0</v>
      </c>
      <c r="F10" s="427"/>
      <c r="G10" s="433">
        <f>IF(COUNT(ngay1!$E$8)&gt;0,ngay1!$E$8,"")</f>
        <v>31.2</v>
      </c>
      <c r="H10" s="429">
        <v>0</v>
      </c>
      <c r="I10" s="430">
        <v>0</v>
      </c>
      <c r="J10" s="433">
        <f>IF(COUNT(ngay1!$AN$4)&gt;0,ngay1!$AN$4,"")</f>
        <v>1001.8</v>
      </c>
      <c r="K10" s="425">
        <v>0</v>
      </c>
      <c r="L10" s="426">
        <v>0</v>
      </c>
      <c r="M10" s="427"/>
      <c r="N10" s="433">
        <f>IF(COUNT(ngay1!$E$4)&gt;0,ngay1!$E$4,"")</f>
        <v>30.2</v>
      </c>
      <c r="O10" s="429">
        <v>0</v>
      </c>
      <c r="P10" s="430">
        <v>0</v>
      </c>
      <c r="Q10" s="433">
        <f>IF(COUNT(ngay1!$AN$20)&gt;0,ngay1!$AN$20,"")</f>
        <v>1001.9</v>
      </c>
      <c r="R10" s="425">
        <v>0</v>
      </c>
      <c r="S10" s="426">
        <v>0</v>
      </c>
      <c r="T10" s="427"/>
      <c r="U10" s="433">
        <f>IF(COUNT(ngay1!$E$20)&gt;0,ngay1!$E$20,"")</f>
        <v>32.4</v>
      </c>
      <c r="V10" s="429">
        <v>0</v>
      </c>
      <c r="W10" s="430">
        <v>0</v>
      </c>
      <c r="X10" s="433">
        <f>IF(COUNT(ngay1!$AN$22)&gt;0,ngay1!$AN$22,"")</f>
        <v>1001.7</v>
      </c>
      <c r="Y10" s="425">
        <v>0</v>
      </c>
      <c r="Z10" s="426">
        <v>0</v>
      </c>
      <c r="AA10" s="427"/>
      <c r="AB10" s="433">
        <f>IF(COUNT(ngay1!$E$22)&gt;0,ngay1!$E$22,"")</f>
        <v>32</v>
      </c>
      <c r="AC10" s="429">
        <v>0</v>
      </c>
      <c r="AD10" s="430">
        <v>0</v>
      </c>
      <c r="AG10" s="433">
        <f>IF(COUNT(ngay1!$AN$8)&gt;0,ngay1!$AN$8,"")</f>
        <v>1001.7</v>
      </c>
      <c r="AI10" s="407">
        <v>4</v>
      </c>
    </row>
    <row r="11" spans="1:35" s="439" customFormat="1">
      <c r="A11" s="434">
        <v>1</v>
      </c>
      <c r="B11" s="423">
        <v>1</v>
      </c>
      <c r="C11" s="433">
        <f>IF(COUNT(ngay1!$AO$8)&gt;0,ngay1!$AO$8,"")</f>
        <v>1001.5</v>
      </c>
      <c r="D11" s="435" t="str">
        <f t="shared" ref="D11:D74" si="0">IF(COUNT(C3,C11)=2,C11-C3,"x")</f>
        <v>x</v>
      </c>
      <c r="E11" s="436">
        <f t="shared" ref="E11:E74" si="1">IF(COUNT(D11,E10)=2,D11+E10,E10)</f>
        <v>0</v>
      </c>
      <c r="F11" s="437"/>
      <c r="G11" s="433">
        <f>IF(COUNT(ngay1!$F$8)&gt;0,ngay1!$F$8,"")</f>
        <v>30.8</v>
      </c>
      <c r="H11" s="437" t="str">
        <f t="shared" ref="H11:H74" si="2">IF(COUNT(G3,G11)=2,G11-G3,"x")</f>
        <v>x</v>
      </c>
      <c r="I11" s="438">
        <f t="shared" ref="I11:I74" si="3">IF(COUNT(H11,I10)=2,H11+I10,I10)</f>
        <v>0</v>
      </c>
      <c r="J11" s="433">
        <f>IF(COUNT(ngay1!$AO$4)&gt;0,ngay1!$AO$4,"")</f>
        <v>1001.9</v>
      </c>
      <c r="K11" s="435" t="str">
        <f t="shared" ref="K11:K74" si="4">IF(COUNT(J3,J11)=2,J11-J3,"x")</f>
        <v>x</v>
      </c>
      <c r="L11" s="436">
        <f t="shared" ref="L11:L74" si="5">IF(COUNT(K11,L10)=2,K11+L10,L10)</f>
        <v>0</v>
      </c>
      <c r="M11" s="437"/>
      <c r="N11" s="433">
        <f>IF(COUNT(ngay1!$F$4)&gt;0,ngay1!$F$4,"")</f>
        <v>29</v>
      </c>
      <c r="O11" s="437" t="str">
        <f t="shared" ref="O11:O74" si="6">IF(COUNT(N3,N11)=2,N11-N3,"x")</f>
        <v>x</v>
      </c>
      <c r="P11" s="438">
        <f t="shared" ref="P11:P74" si="7">IF(COUNT(O11,P10)=2,O11+P10,P10)</f>
        <v>0</v>
      </c>
      <c r="Q11" s="433">
        <f>IF(COUNT(ngay1!$AO$20)&gt;0,ngay1!$AO$20,"")</f>
        <v>1001.7</v>
      </c>
      <c r="R11" s="435" t="str">
        <f t="shared" ref="R11:R74" si="8">IF(COUNT(Q3,Q11)=2,Q11-Q3,"x")</f>
        <v>x</v>
      </c>
      <c r="S11" s="436">
        <f t="shared" ref="S11:S74" si="9">IF(COUNT(R11,S10)=2,R11+S10,S10)</f>
        <v>0</v>
      </c>
      <c r="T11" s="437"/>
      <c r="U11" s="433">
        <f>IF(COUNT(ngay1!$F$20)&gt;0,ngay1!$F$20,"")</f>
        <v>31.5</v>
      </c>
      <c r="V11" s="437" t="str">
        <f t="shared" ref="V11:V74" si="10">IF(COUNT(U3,U11)=2,U11-U3,"x")</f>
        <v>x</v>
      </c>
      <c r="W11" s="438">
        <f t="shared" ref="W11:W74" si="11">IF(COUNT(V11,W10)=2,V11+W10,W10)</f>
        <v>0</v>
      </c>
      <c r="X11" s="433">
        <f>IF(COUNT(ngay1!$AO$22)&gt;0,ngay1!$AO$22,"")</f>
        <v>1002.4</v>
      </c>
      <c r="Y11" s="435" t="str">
        <f t="shared" ref="Y11:Y74" si="12">IF(COUNT(X3,X11)=2,X11-X3,"x")</f>
        <v>x</v>
      </c>
      <c r="Z11" s="436">
        <f t="shared" ref="Z11:Z74" si="13">IF(COUNT(Y11,Z10)=2,Y11+Z10,Z10)</f>
        <v>0</v>
      </c>
      <c r="AA11" s="437"/>
      <c r="AB11" s="433">
        <f>IF(COUNT(ngay1!$F$22)&gt;0,ngay1!$F$22,"")</f>
        <v>31.5</v>
      </c>
      <c r="AC11" s="437" t="str">
        <f t="shared" ref="AC11:AC74" si="14">IF(COUNT(AB3,AB11)=2,AB11-AB3,"x")</f>
        <v>x</v>
      </c>
      <c r="AD11" s="438">
        <f t="shared" ref="AD11:AD74" si="15">IF(COUNT(AC11,AD10)=2,AC11+AD10,AD10)</f>
        <v>0</v>
      </c>
      <c r="AE11" s="431"/>
      <c r="AF11" s="431"/>
      <c r="AG11" s="433">
        <f>IF(COUNT(ngay1!$AO$8)&gt;0,ngay1!$AO$8,"")</f>
        <v>1001.5</v>
      </c>
    </row>
    <row r="12" spans="1:35">
      <c r="A12" s="440"/>
      <c r="B12" s="423">
        <v>4</v>
      </c>
      <c r="C12" s="433">
        <f>IF(COUNT(ngay1!$AP$8)&gt;0,ngay1!$AP$8,"")</f>
        <v>1001.4</v>
      </c>
      <c r="D12" s="425" t="str">
        <f t="shared" si="0"/>
        <v>x</v>
      </c>
      <c r="E12" s="426">
        <f t="shared" si="1"/>
        <v>0</v>
      </c>
      <c r="F12" s="429"/>
      <c r="G12" s="433">
        <f>IF(COUNT(ngay1!$G$8)&gt;0,ngay1!$G$8,"")</f>
        <v>30</v>
      </c>
      <c r="H12" s="429" t="str">
        <f t="shared" si="2"/>
        <v>x</v>
      </c>
      <c r="I12" s="430">
        <f t="shared" si="3"/>
        <v>0</v>
      </c>
      <c r="J12" s="433">
        <f>IF(COUNT(ngay1!$AP$4)&gt;0,ngay1!$AP$4,"")</f>
        <v>1001.6</v>
      </c>
      <c r="K12" s="425" t="str">
        <f t="shared" si="4"/>
        <v>x</v>
      </c>
      <c r="L12" s="426">
        <f t="shared" si="5"/>
        <v>0</v>
      </c>
      <c r="M12" s="429"/>
      <c r="N12" s="433">
        <f>IF(COUNT(ngay1!$G$4)&gt;0,ngay1!$G$4,"")</f>
        <v>28</v>
      </c>
      <c r="O12" s="429" t="str">
        <f t="shared" si="6"/>
        <v>x</v>
      </c>
      <c r="P12" s="430">
        <f t="shared" si="7"/>
        <v>0</v>
      </c>
      <c r="Q12" s="433">
        <f>IF(COUNT(ngay1!$AP$20)&gt;0,ngay1!$AP$20,"")</f>
        <v>1001.6</v>
      </c>
      <c r="R12" s="425" t="str">
        <f t="shared" si="8"/>
        <v>x</v>
      </c>
      <c r="S12" s="426">
        <f t="shared" si="9"/>
        <v>0</v>
      </c>
      <c r="T12" s="429"/>
      <c r="U12" s="433">
        <f>IF(COUNT(ngay1!$G$20)&gt;0,ngay1!$G$20,"")</f>
        <v>30.4</v>
      </c>
      <c r="V12" s="429" t="str">
        <f t="shared" si="10"/>
        <v>x</v>
      </c>
      <c r="W12" s="430">
        <f t="shared" si="11"/>
        <v>0</v>
      </c>
      <c r="X12" s="433">
        <f>IF(COUNT(ngay1!$AP$22)&gt;0,ngay1!$AP$22,"")</f>
        <v>1001.7</v>
      </c>
      <c r="Y12" s="425" t="str">
        <f t="shared" si="12"/>
        <v>x</v>
      </c>
      <c r="Z12" s="426">
        <f t="shared" si="13"/>
        <v>0</v>
      </c>
      <c r="AA12" s="429"/>
      <c r="AB12" s="433">
        <f>IF(COUNT(ngay1!$G$22)&gt;0,ngay1!$G$22,"")</f>
        <v>31</v>
      </c>
      <c r="AC12" s="429" t="str">
        <f t="shared" si="14"/>
        <v>x</v>
      </c>
      <c r="AD12" s="430">
        <f t="shared" si="15"/>
        <v>0</v>
      </c>
      <c r="AG12" s="433">
        <f>IF(COUNT(ngay1!$AP$8)&gt;0,ngay1!$AP$8,"")</f>
        <v>1001.4</v>
      </c>
    </row>
    <row r="13" spans="1:35">
      <c r="A13" s="440"/>
      <c r="B13" s="441">
        <v>7</v>
      </c>
      <c r="C13" s="433">
        <f>IF(COUNT(ngay1!$AQ$8)&gt;0,ngay1!$AQ$8,"")</f>
        <v>1002.8</v>
      </c>
      <c r="D13" s="425" t="str">
        <f t="shared" si="0"/>
        <v>x</v>
      </c>
      <c r="E13" s="426">
        <f t="shared" si="1"/>
        <v>0</v>
      </c>
      <c r="F13" s="429"/>
      <c r="G13" s="433">
        <f>IF(COUNT(ngay1!$H$8)&gt;0,ngay1!$H$8,"")</f>
        <v>30.4</v>
      </c>
      <c r="H13" s="429" t="str">
        <f t="shared" si="2"/>
        <v>x</v>
      </c>
      <c r="I13" s="430">
        <f t="shared" si="3"/>
        <v>0</v>
      </c>
      <c r="J13" s="433">
        <f>IF(COUNT(ngay1!$AQ$4)&gt;0,ngay1!$AQ$4,"")</f>
        <v>1003.1</v>
      </c>
      <c r="K13" s="425" t="str">
        <f t="shared" si="4"/>
        <v>x</v>
      </c>
      <c r="L13" s="426">
        <f t="shared" si="5"/>
        <v>0</v>
      </c>
      <c r="M13" s="429"/>
      <c r="N13" s="433">
        <f>IF(COUNT(ngay1!$H$4)&gt;0,ngay1!$H$4,"")</f>
        <v>28.2</v>
      </c>
      <c r="O13" s="429" t="str">
        <f t="shared" si="6"/>
        <v>x</v>
      </c>
      <c r="P13" s="430">
        <f t="shared" si="7"/>
        <v>0</v>
      </c>
      <c r="Q13" s="433">
        <f>IF(COUNT(ngay1!$AQ$20)&gt;0,ngay1!$AQ$20,"")</f>
        <v>1003.7</v>
      </c>
      <c r="R13" s="425" t="str">
        <f t="shared" si="8"/>
        <v>x</v>
      </c>
      <c r="S13" s="426">
        <f t="shared" si="9"/>
        <v>0</v>
      </c>
      <c r="T13" s="429"/>
      <c r="U13" s="433">
        <f>IF(COUNT(ngay1!$H$20)&gt;0,ngay1!$H$20,"")</f>
        <v>31.9</v>
      </c>
      <c r="V13" s="429" t="str">
        <f t="shared" si="10"/>
        <v>x</v>
      </c>
      <c r="W13" s="430">
        <f t="shared" si="11"/>
        <v>0</v>
      </c>
      <c r="X13" s="433">
        <f>IF(COUNT(ngay1!$AQ$22)&gt;0,ngay1!$AQ$22,"")</f>
        <v>1002.7</v>
      </c>
      <c r="Y13" s="425" t="str">
        <f t="shared" si="12"/>
        <v>x</v>
      </c>
      <c r="Z13" s="426">
        <f t="shared" si="13"/>
        <v>0</v>
      </c>
      <c r="AA13" s="429"/>
      <c r="AB13" s="433">
        <f>IF(COUNT(ngay1!$H$22)&gt;0,ngay1!$H$22,"")</f>
        <v>31.3</v>
      </c>
      <c r="AC13" s="429" t="str">
        <f t="shared" si="14"/>
        <v>x</v>
      </c>
      <c r="AD13" s="430">
        <f t="shared" si="15"/>
        <v>0</v>
      </c>
      <c r="AG13" s="433">
        <f>IF(COUNT(ngay1!$AQ$8)&gt;0,ngay1!$AQ$8,"")</f>
        <v>1002.8</v>
      </c>
    </row>
    <row r="14" spans="1:35">
      <c r="A14" s="440"/>
      <c r="B14" s="423">
        <v>10</v>
      </c>
      <c r="C14" s="433">
        <f>IF(COUNT(ngay1!$AR$8)&gt;0,ngay1!$AR$8,"")</f>
        <v>1003.2</v>
      </c>
      <c r="D14" s="425" t="str">
        <f t="shared" si="0"/>
        <v>x</v>
      </c>
      <c r="E14" s="426">
        <f t="shared" si="1"/>
        <v>0</v>
      </c>
      <c r="F14" s="429"/>
      <c r="G14" s="433">
        <f>IF(COUNT(ngay1!$I$8)&gt;0,ngay1!$I$8,"")</f>
        <v>34</v>
      </c>
      <c r="H14" s="429" t="str">
        <f t="shared" si="2"/>
        <v>x</v>
      </c>
      <c r="I14" s="430">
        <f t="shared" si="3"/>
        <v>0</v>
      </c>
      <c r="J14" s="433">
        <f>IF(COUNT(ngay1!$AR$4)&gt;0,ngay1!$AR$4,"")</f>
        <v>1003</v>
      </c>
      <c r="K14" s="425" t="str">
        <f t="shared" si="4"/>
        <v>x</v>
      </c>
      <c r="L14" s="426">
        <f t="shared" si="5"/>
        <v>0</v>
      </c>
      <c r="M14" s="429"/>
      <c r="N14" s="433">
        <f>IF(COUNT(ngay1!$I$4)&gt;0,ngay1!$I$4,"")</f>
        <v>33.299999999999997</v>
      </c>
      <c r="O14" s="429" t="str">
        <f t="shared" si="6"/>
        <v>x</v>
      </c>
      <c r="P14" s="430">
        <f t="shared" si="7"/>
        <v>0</v>
      </c>
      <c r="Q14" s="433">
        <f>IF(COUNT(ngay1!$AR$20)&gt;0,ngay1!$AR$20,"")</f>
        <v>1004.1</v>
      </c>
      <c r="R14" s="425" t="str">
        <f t="shared" si="8"/>
        <v>x</v>
      </c>
      <c r="S14" s="426">
        <f t="shared" si="9"/>
        <v>0</v>
      </c>
      <c r="T14" s="429"/>
      <c r="U14" s="433">
        <f>IF(COUNT(ngay1!$I$20)&gt;0,ngay1!$I$20,"")</f>
        <v>35.9</v>
      </c>
      <c r="V14" s="429" t="str">
        <f t="shared" si="10"/>
        <v>x</v>
      </c>
      <c r="W14" s="430">
        <f t="shared" si="11"/>
        <v>0</v>
      </c>
      <c r="X14" s="433">
        <f>IF(COUNT(ngay1!$AR$22)&gt;0,ngay1!$AR$22,"")</f>
        <v>1003.7</v>
      </c>
      <c r="Y14" s="425" t="str">
        <f t="shared" si="12"/>
        <v>x</v>
      </c>
      <c r="Z14" s="426">
        <f t="shared" si="13"/>
        <v>0</v>
      </c>
      <c r="AA14" s="429"/>
      <c r="AB14" s="433">
        <f>IF(COUNT(ngay1!$I$22)&gt;0,ngay1!$I$22,"")</f>
        <v>34.799999999999997</v>
      </c>
      <c r="AC14" s="429" t="str">
        <f t="shared" si="14"/>
        <v>x</v>
      </c>
      <c r="AD14" s="430">
        <f t="shared" si="15"/>
        <v>0</v>
      </c>
      <c r="AG14" s="433">
        <f>IF(COUNT(ngay1!$AR$8)&gt;0,ngay1!$AR$8,"")</f>
        <v>1003.2</v>
      </c>
    </row>
    <row r="15" spans="1:35">
      <c r="A15" s="440"/>
      <c r="B15" s="423">
        <v>13</v>
      </c>
      <c r="C15" s="433">
        <f>IF(COUNT(ngay1!$AS$8)&gt;0,ngay1!$AS$8,"")</f>
        <v>1002.3</v>
      </c>
      <c r="D15" s="425" t="str">
        <f t="shared" si="0"/>
        <v>x</v>
      </c>
      <c r="E15" s="426">
        <f t="shared" si="1"/>
        <v>0</v>
      </c>
      <c r="F15" s="429"/>
      <c r="G15" s="433">
        <f>IF(COUNT(ngay1!$J$8)&gt;0,ngay1!$J$8,"")</f>
        <v>36.299999999999997</v>
      </c>
      <c r="H15" s="429" t="str">
        <f t="shared" si="2"/>
        <v>x</v>
      </c>
      <c r="I15" s="430">
        <f t="shared" si="3"/>
        <v>0</v>
      </c>
      <c r="J15" s="433">
        <f>IF(COUNT(ngay1!$AS$4)&gt;0,ngay1!$AS$4,"")</f>
        <v>1001.2</v>
      </c>
      <c r="K15" s="425" t="str">
        <f t="shared" si="4"/>
        <v>x</v>
      </c>
      <c r="L15" s="426">
        <f t="shared" si="5"/>
        <v>0</v>
      </c>
      <c r="M15" s="429"/>
      <c r="N15" s="433">
        <f>IF(COUNT(ngay1!$J$4)&gt;0,ngay1!$J$4,"")</f>
        <v>37.6</v>
      </c>
      <c r="O15" s="429" t="str">
        <f t="shared" si="6"/>
        <v>x</v>
      </c>
      <c r="P15" s="430">
        <f t="shared" si="7"/>
        <v>0</v>
      </c>
      <c r="Q15" s="433">
        <f>IF(COUNT(ngay1!$AS$20)&gt;0,ngay1!$AS$20,"")</f>
        <v>1002.7</v>
      </c>
      <c r="R15" s="425" t="str">
        <f t="shared" si="8"/>
        <v>x</v>
      </c>
      <c r="S15" s="426">
        <f t="shared" si="9"/>
        <v>0</v>
      </c>
      <c r="T15" s="429"/>
      <c r="U15" s="433">
        <f>IF(COUNT(ngay1!$J$20)&gt;0,ngay1!$J$20,"")</f>
        <v>37.200000000000003</v>
      </c>
      <c r="V15" s="429" t="str">
        <f t="shared" si="10"/>
        <v>x</v>
      </c>
      <c r="W15" s="430">
        <f t="shared" si="11"/>
        <v>0</v>
      </c>
      <c r="X15" s="433">
        <f>IF(COUNT(ngay1!$AS$22)&gt;0,ngay1!$AS$22,"")</f>
        <v>1002.8</v>
      </c>
      <c r="Y15" s="425" t="str">
        <f t="shared" si="12"/>
        <v>x</v>
      </c>
      <c r="Z15" s="426">
        <f t="shared" si="13"/>
        <v>0</v>
      </c>
      <c r="AA15" s="429"/>
      <c r="AB15" s="433">
        <f>IF(COUNT(ngay1!$J$22)&gt;0,ngay1!$J$22,"")</f>
        <v>37</v>
      </c>
      <c r="AC15" s="429" t="str">
        <f t="shared" si="14"/>
        <v>x</v>
      </c>
      <c r="AD15" s="430">
        <f t="shared" si="15"/>
        <v>0</v>
      </c>
      <c r="AG15" s="433">
        <f>IF(COUNT(ngay1!$AS$8)&gt;0,ngay1!$AS$8,"")</f>
        <v>1002.3</v>
      </c>
    </row>
    <row r="16" spans="1:35">
      <c r="A16" s="440"/>
      <c r="B16" s="423">
        <v>16</v>
      </c>
      <c r="C16" s="433">
        <f>IF(COUNT(ngay1!$AT$8)&gt;0,ngay1!$AT$8,"")</f>
        <v>999.9</v>
      </c>
      <c r="D16" s="425" t="str">
        <f t="shared" si="0"/>
        <v>x</v>
      </c>
      <c r="E16" s="426">
        <f t="shared" si="1"/>
        <v>0</v>
      </c>
      <c r="F16" s="429"/>
      <c r="G16" s="433">
        <f>IF(COUNT(ngay1!$K$8)&gt;0,ngay1!$K$8,"")</f>
        <v>35.4</v>
      </c>
      <c r="H16" s="429" t="str">
        <f t="shared" si="2"/>
        <v>x</v>
      </c>
      <c r="I16" s="430">
        <f t="shared" si="3"/>
        <v>0</v>
      </c>
      <c r="J16" s="433">
        <f>IF(COUNT(ngay1!$AT$4)&gt;0,ngay1!$AT$4,"")</f>
        <v>999.2</v>
      </c>
      <c r="K16" s="425" t="str">
        <f t="shared" si="4"/>
        <v>x</v>
      </c>
      <c r="L16" s="426">
        <f t="shared" si="5"/>
        <v>0</v>
      </c>
      <c r="M16" s="429"/>
      <c r="N16" s="433">
        <f>IF(COUNT(ngay1!$K$4)&gt;0,ngay1!$K$4,"")</f>
        <v>37.200000000000003</v>
      </c>
      <c r="O16" s="429" t="str">
        <f t="shared" si="6"/>
        <v>x</v>
      </c>
      <c r="P16" s="430">
        <f t="shared" si="7"/>
        <v>0</v>
      </c>
      <c r="Q16" s="433">
        <f>IF(COUNT(ngay1!$AT$20)&gt;0,ngay1!$AT$20,"")</f>
        <v>1000.7</v>
      </c>
      <c r="R16" s="425" t="str">
        <f t="shared" si="8"/>
        <v>x</v>
      </c>
      <c r="S16" s="426">
        <f t="shared" si="9"/>
        <v>0</v>
      </c>
      <c r="T16" s="429"/>
      <c r="U16" s="433">
        <f>IF(COUNT(ngay1!$K$20)&gt;0,ngay1!$K$20,"")</f>
        <v>37.700000000000003</v>
      </c>
      <c r="V16" s="429" t="str">
        <f t="shared" si="10"/>
        <v>x</v>
      </c>
      <c r="W16" s="430">
        <f t="shared" si="11"/>
        <v>0</v>
      </c>
      <c r="X16" s="433">
        <f>IF(COUNT(ngay1!$AT$22)&gt;0,ngay1!$AT$22,"")</f>
        <v>1000.9</v>
      </c>
      <c r="Y16" s="425" t="str">
        <f t="shared" si="12"/>
        <v>x</v>
      </c>
      <c r="Z16" s="426">
        <f t="shared" si="13"/>
        <v>0</v>
      </c>
      <c r="AA16" s="429"/>
      <c r="AB16" s="433">
        <f>IF(COUNT(ngay1!$K$22)&gt;0,ngay1!$K$22,"")</f>
        <v>37.700000000000003</v>
      </c>
      <c r="AC16" s="429" t="str">
        <f t="shared" si="14"/>
        <v>x</v>
      </c>
      <c r="AD16" s="430">
        <f t="shared" si="15"/>
        <v>0</v>
      </c>
      <c r="AG16" s="433">
        <f>IF(COUNT(ngay1!$AT$8)&gt;0,ngay1!$AT$8,"")</f>
        <v>999.9</v>
      </c>
    </row>
    <row r="17" spans="1:33">
      <c r="A17" s="440"/>
      <c r="B17" s="423">
        <v>19</v>
      </c>
      <c r="C17" s="433">
        <f>IF(COUNT(ngay1!$AU$8)&gt;0,ngay1!$AU$8,"")</f>
        <v>1000.3</v>
      </c>
      <c r="D17" s="425" t="str">
        <f t="shared" si="0"/>
        <v>x</v>
      </c>
      <c r="E17" s="426">
        <f t="shared" si="1"/>
        <v>0</v>
      </c>
      <c r="F17" s="429"/>
      <c r="G17" s="433">
        <f>IF(COUNT(ngay1!$L$8)&gt;0,ngay1!$L$8,"")</f>
        <v>32.6</v>
      </c>
      <c r="H17" s="429" t="str">
        <f t="shared" si="2"/>
        <v>x</v>
      </c>
      <c r="I17" s="430">
        <f t="shared" si="3"/>
        <v>0</v>
      </c>
      <c r="J17" s="433">
        <f>IF(COUNT(ngay1!$AU$4)&gt;0,ngay1!$AU$4,"")</f>
        <v>1000</v>
      </c>
      <c r="K17" s="425" t="str">
        <f t="shared" si="4"/>
        <v>x</v>
      </c>
      <c r="L17" s="426">
        <f t="shared" si="5"/>
        <v>0</v>
      </c>
      <c r="M17" s="429"/>
      <c r="N17" s="433">
        <f>IF(COUNT(ngay1!$L$4)&gt;0,ngay1!$L$4,"")</f>
        <v>37.6</v>
      </c>
      <c r="O17" s="429" t="str">
        <f t="shared" si="6"/>
        <v>x</v>
      </c>
      <c r="P17" s="430">
        <f t="shared" si="7"/>
        <v>0</v>
      </c>
      <c r="Q17" s="433">
        <f>IF(COUNT(ngay1!$AU$20)&gt;0,ngay1!$AU$20,"")</f>
        <v>1001.9</v>
      </c>
      <c r="R17" s="425" t="str">
        <f t="shared" si="8"/>
        <v>x</v>
      </c>
      <c r="S17" s="426">
        <f t="shared" si="9"/>
        <v>0</v>
      </c>
      <c r="T17" s="429"/>
      <c r="U17" s="433">
        <f>IF(COUNT(ngay1!$L$20)&gt;0,ngay1!$L$20,"")</f>
        <v>33.9</v>
      </c>
      <c r="V17" s="429" t="str">
        <f t="shared" si="10"/>
        <v>x</v>
      </c>
      <c r="W17" s="430">
        <f t="shared" si="11"/>
        <v>0</v>
      </c>
      <c r="X17" s="433">
        <f>IF(COUNT(ngay1!$AU$22)&gt;0,ngay1!$AU$22,"")</f>
        <v>1000.8</v>
      </c>
      <c r="Y17" s="425" t="str">
        <f t="shared" si="12"/>
        <v>x</v>
      </c>
      <c r="Z17" s="426">
        <f t="shared" si="13"/>
        <v>0</v>
      </c>
      <c r="AA17" s="429"/>
      <c r="AB17" s="433">
        <f>IF(COUNT(ngay1!$L$22)&gt;0,ngay1!$L$22,"")</f>
        <v>34.6</v>
      </c>
      <c r="AC17" s="429" t="str">
        <f t="shared" si="14"/>
        <v>x</v>
      </c>
      <c r="AD17" s="430">
        <f t="shared" si="15"/>
        <v>0</v>
      </c>
      <c r="AG17" s="433">
        <f>IF(COUNT(ngay1!$AU$8)&gt;0,ngay1!$AU$8,"")</f>
        <v>1000.3</v>
      </c>
    </row>
    <row r="18" spans="1:33">
      <c r="A18" s="440"/>
      <c r="B18" s="423">
        <v>22</v>
      </c>
      <c r="C18" s="433">
        <f>IF(COUNT(ngay2!$AN$8)&gt;0,ngay2!$AN$8,"")</f>
        <v>1003.1</v>
      </c>
      <c r="D18" s="425">
        <f t="shared" si="0"/>
        <v>1.3999999999999773</v>
      </c>
      <c r="E18" s="426">
        <f t="shared" si="1"/>
        <v>1.3999999999999773</v>
      </c>
      <c r="F18" s="429"/>
      <c r="G18" s="433">
        <f>IF(COUNT(ngay2!$E$8)&gt;0,ngay2!$E$8,"")</f>
        <v>31.3</v>
      </c>
      <c r="H18" s="429">
        <f t="shared" si="2"/>
        <v>0.10000000000000142</v>
      </c>
      <c r="I18" s="430">
        <f t="shared" si="3"/>
        <v>0.10000000000000142</v>
      </c>
      <c r="J18" s="433">
        <f>IF(COUNT(ngay2!$AN$4)&gt;0,ngay2!$AN$4,"")</f>
        <v>1002.9</v>
      </c>
      <c r="K18" s="425">
        <f t="shared" si="4"/>
        <v>1.1000000000000227</v>
      </c>
      <c r="L18" s="426">
        <f t="shared" si="5"/>
        <v>1.1000000000000227</v>
      </c>
      <c r="M18" s="429"/>
      <c r="N18" s="433">
        <f>IF(COUNT(ngay2!$E$4)&gt;0,ngay2!$E$4,"")</f>
        <v>30.2</v>
      </c>
      <c r="O18" s="429">
        <f t="shared" si="6"/>
        <v>0</v>
      </c>
      <c r="P18" s="430">
        <f t="shared" si="7"/>
        <v>0</v>
      </c>
      <c r="Q18" s="433">
        <f>IF(COUNT(ngay2!$AN$20)&gt;0,ngay2!$AN$20,"")</f>
        <v>1004.1</v>
      </c>
      <c r="R18" s="425">
        <f t="shared" si="8"/>
        <v>2.2000000000000455</v>
      </c>
      <c r="S18" s="426">
        <f t="shared" si="9"/>
        <v>2.2000000000000455</v>
      </c>
      <c r="T18" s="429"/>
      <c r="U18" s="433">
        <f>IF(COUNT(ngay2!$E$20)&gt;0,ngay2!$E$20,"")</f>
        <v>32.200000000000003</v>
      </c>
      <c r="V18" s="429">
        <f t="shared" si="10"/>
        <v>-0.19999999999999574</v>
      </c>
      <c r="W18" s="430">
        <f t="shared" si="11"/>
        <v>-0.19999999999999574</v>
      </c>
      <c r="X18" s="433">
        <f>IF(COUNT(ngay2!$AN$22)&gt;0,ngay2!$AN$22,"")</f>
        <v>1003.8</v>
      </c>
      <c r="Y18" s="425">
        <f t="shared" si="12"/>
        <v>2.0999999999999091</v>
      </c>
      <c r="Z18" s="426">
        <f t="shared" si="13"/>
        <v>2.0999999999999091</v>
      </c>
      <c r="AA18" s="429"/>
      <c r="AB18" s="433">
        <f>IF(COUNT(ngay2!$E$22)&gt;0,ngay2!$E$22,"")</f>
        <v>32.200000000000003</v>
      </c>
      <c r="AC18" s="429">
        <f t="shared" si="14"/>
        <v>0.20000000000000284</v>
      </c>
      <c r="AD18" s="430">
        <f t="shared" si="15"/>
        <v>0.20000000000000284</v>
      </c>
      <c r="AG18" s="433">
        <f>IF(COUNT(ngay2!$AN$8)&gt;0,ngay2!$AN$8,"")</f>
        <v>1003.1</v>
      </c>
    </row>
    <row r="19" spans="1:33" s="439" customFormat="1">
      <c r="A19" s="434">
        <v>2</v>
      </c>
      <c r="B19" s="423">
        <v>1</v>
      </c>
      <c r="C19" s="433">
        <f>IF(COUNT(ngay1!$AO$8)&gt;0,ngay1!$AO$8,"")</f>
        <v>1001.5</v>
      </c>
      <c r="D19" s="435">
        <f t="shared" si="0"/>
        <v>0</v>
      </c>
      <c r="E19" s="436">
        <f t="shared" si="1"/>
        <v>1.3999999999999773</v>
      </c>
      <c r="F19" s="437"/>
      <c r="G19" s="433">
        <f>IF(COUNT(ngay2!$F$8)&gt;0,ngay2!$F$8,"")</f>
        <v>30.5</v>
      </c>
      <c r="H19" s="437">
        <f t="shared" si="2"/>
        <v>-0.30000000000000071</v>
      </c>
      <c r="I19" s="438">
        <f t="shared" si="3"/>
        <v>-0.19999999999999929</v>
      </c>
      <c r="J19" s="433">
        <f>IF(COUNT(ngay1!$AO$4)&gt;0,ngay1!$AO$4,"")</f>
        <v>1001.9</v>
      </c>
      <c r="K19" s="435">
        <f t="shared" si="4"/>
        <v>0</v>
      </c>
      <c r="L19" s="436">
        <f t="shared" si="5"/>
        <v>1.1000000000000227</v>
      </c>
      <c r="M19" s="437"/>
      <c r="N19" s="433">
        <f>IF(COUNT(ngay2!$F$4)&gt;0,ngay2!$F$4,"")</f>
        <v>29</v>
      </c>
      <c r="O19" s="437">
        <f t="shared" si="6"/>
        <v>0</v>
      </c>
      <c r="P19" s="438">
        <f t="shared" si="7"/>
        <v>0</v>
      </c>
      <c r="Q19" s="433">
        <f>IF(COUNT(ngay1!$AO$20)&gt;0,ngay1!$AO$20,"")</f>
        <v>1001.7</v>
      </c>
      <c r="R19" s="435">
        <f t="shared" si="8"/>
        <v>0</v>
      </c>
      <c r="S19" s="436">
        <f t="shared" si="9"/>
        <v>2.2000000000000455</v>
      </c>
      <c r="T19" s="437"/>
      <c r="U19" s="433">
        <f>IF(COUNT(ngay2!$F$20)&gt;0,ngay2!$F$20,"")</f>
        <v>31.4</v>
      </c>
      <c r="V19" s="437">
        <f t="shared" si="10"/>
        <v>-0.10000000000000142</v>
      </c>
      <c r="W19" s="438">
        <f t="shared" si="11"/>
        <v>-0.29999999999999716</v>
      </c>
      <c r="X19" s="433">
        <f>IF(COUNT(ngay1!$AO$22)&gt;0,ngay1!$AO$22,"")</f>
        <v>1002.4</v>
      </c>
      <c r="Y19" s="435">
        <f t="shared" si="12"/>
        <v>0</v>
      </c>
      <c r="Z19" s="436">
        <f t="shared" si="13"/>
        <v>2.0999999999999091</v>
      </c>
      <c r="AA19" s="437"/>
      <c r="AB19" s="433">
        <f>IF(COUNT(ngay2!$F$22)&gt;0,ngay2!$F$22,"")</f>
        <v>31.2</v>
      </c>
      <c r="AC19" s="437">
        <f t="shared" si="14"/>
        <v>-0.30000000000000071</v>
      </c>
      <c r="AD19" s="438">
        <f t="shared" si="15"/>
        <v>-9.9999999999997868E-2</v>
      </c>
      <c r="AE19" s="431"/>
      <c r="AF19" s="431"/>
      <c r="AG19" s="433">
        <f>IF(COUNT(ngay1!$AO$8)&gt;0,ngay1!$AO$8,"")</f>
        <v>1001.5</v>
      </c>
    </row>
    <row r="20" spans="1:33">
      <c r="A20" s="442"/>
      <c r="B20" s="423">
        <v>4</v>
      </c>
      <c r="C20" s="433">
        <f>IF(COUNT(ngay2!$AP$8)&gt;0,ngay2!$AP$8,"")</f>
        <v>1002.1</v>
      </c>
      <c r="D20" s="425">
        <f t="shared" si="0"/>
        <v>0.70000000000004547</v>
      </c>
      <c r="E20" s="426">
        <f t="shared" si="1"/>
        <v>2.1000000000000227</v>
      </c>
      <c r="F20" s="429"/>
      <c r="G20" s="433">
        <f>IF(COUNT(ngay2!$G$8)&gt;0,ngay2!$G$8,"")</f>
        <v>29.6</v>
      </c>
      <c r="H20" s="429">
        <f t="shared" si="2"/>
        <v>-0.39999999999999858</v>
      </c>
      <c r="I20" s="430">
        <f t="shared" si="3"/>
        <v>-0.59999999999999787</v>
      </c>
      <c r="J20" s="433" t="str">
        <f>IF(COUNT(ngay2!$AP$4)&gt;0,ngay2!$AP$4,"")</f>
        <v/>
      </c>
      <c r="K20" s="425" t="str">
        <f t="shared" si="4"/>
        <v>x</v>
      </c>
      <c r="L20" s="426">
        <f t="shared" si="5"/>
        <v>1.1000000000000227</v>
      </c>
      <c r="M20" s="429"/>
      <c r="N20" s="433">
        <f>IF(COUNT(ngay2!$G$4)&gt;0,ngay2!$G$4,"")</f>
        <v>26.2</v>
      </c>
      <c r="O20" s="429">
        <f t="shared" si="6"/>
        <v>-1.8000000000000007</v>
      </c>
      <c r="P20" s="430">
        <f t="shared" si="7"/>
        <v>-1.8000000000000007</v>
      </c>
      <c r="Q20" s="433">
        <f>IF(COUNT(ngay2!$AP$20)&gt;0,ngay2!$AP$20,"")</f>
        <v>1003.4</v>
      </c>
      <c r="R20" s="425">
        <f t="shared" si="8"/>
        <v>1.7999999999999545</v>
      </c>
      <c r="S20" s="426">
        <f t="shared" si="9"/>
        <v>4</v>
      </c>
      <c r="T20" s="429"/>
      <c r="U20" s="433">
        <f>IF(COUNT(ngay2!$G$20)&gt;0,ngay2!$G$20,"")</f>
        <v>30.8</v>
      </c>
      <c r="V20" s="429">
        <f t="shared" si="10"/>
        <v>0.40000000000000213</v>
      </c>
      <c r="W20" s="430">
        <f t="shared" si="11"/>
        <v>0.10000000000000497</v>
      </c>
      <c r="X20" s="433">
        <f>IF(COUNT(ngay2!$AP$22)&gt;0,ngay2!$AP$22,"")</f>
        <v>1003.1</v>
      </c>
      <c r="Y20" s="425">
        <f t="shared" si="12"/>
        <v>1.3999999999999773</v>
      </c>
      <c r="Z20" s="426">
        <f t="shared" si="13"/>
        <v>3.4999999999998863</v>
      </c>
      <c r="AA20" s="429"/>
      <c r="AB20" s="433">
        <f>IF(COUNT(ngay2!$G$22)&gt;0,ngay2!$G$22,"")</f>
        <v>31.1</v>
      </c>
      <c r="AC20" s="429">
        <f t="shared" si="14"/>
        <v>0.10000000000000142</v>
      </c>
      <c r="AD20" s="430">
        <f t="shared" si="15"/>
        <v>3.5527136788005009E-15</v>
      </c>
      <c r="AG20" s="433">
        <f>IF(COUNT(ngay2!$AP$8)&gt;0,ngay2!$AP$8,"")</f>
        <v>1002.1</v>
      </c>
    </row>
    <row r="21" spans="1:33">
      <c r="A21" s="442"/>
      <c r="B21" s="441">
        <v>7</v>
      </c>
      <c r="C21" s="433">
        <f>IF(COUNT(ngay2!$AQ$8)&gt;0,ngay2!$AQ$8,"")</f>
        <v>1002.9</v>
      </c>
      <c r="D21" s="425">
        <f t="shared" si="0"/>
        <v>0.10000000000002274</v>
      </c>
      <c r="E21" s="426">
        <f t="shared" si="1"/>
        <v>2.2000000000000455</v>
      </c>
      <c r="F21" s="429"/>
      <c r="G21" s="433">
        <f>IF(COUNT(ngay2!$H$8)&gt;0,ngay2!$H$8,"")</f>
        <v>29.9</v>
      </c>
      <c r="H21" s="429">
        <f t="shared" si="2"/>
        <v>-0.5</v>
      </c>
      <c r="I21" s="430">
        <f t="shared" si="3"/>
        <v>-1.0999999999999979</v>
      </c>
      <c r="J21" s="433">
        <f>IF(COUNT(ngay2!$AQ$4)&gt;0,ngay2!$AQ$4,"")</f>
        <v>1003.8</v>
      </c>
      <c r="K21" s="425">
        <f t="shared" si="4"/>
        <v>0.69999999999993179</v>
      </c>
      <c r="L21" s="426">
        <f t="shared" si="5"/>
        <v>1.7999999999999545</v>
      </c>
      <c r="M21" s="429"/>
      <c r="N21" s="433">
        <f>IF(COUNT(ngay2!$H$4)&gt;0,ngay2!$H$4,"")</f>
        <v>26.3</v>
      </c>
      <c r="O21" s="429">
        <f t="shared" si="6"/>
        <v>-1.8999999999999986</v>
      </c>
      <c r="P21" s="430">
        <f t="shared" si="7"/>
        <v>-3.6999999999999993</v>
      </c>
      <c r="Q21" s="433">
        <f>IF(COUNT(ngay2!$AQ$20)&gt;0,ngay2!$AQ$20,"")</f>
        <v>1004.3</v>
      </c>
      <c r="R21" s="425">
        <f t="shared" si="8"/>
        <v>0.59999999999990905</v>
      </c>
      <c r="S21" s="426">
        <f t="shared" si="9"/>
        <v>4.5999999999999091</v>
      </c>
      <c r="T21" s="429"/>
      <c r="U21" s="433">
        <f>IF(COUNT(ngay2!$H$20)&gt;0,ngay2!$H$20,"")</f>
        <v>31.4</v>
      </c>
      <c r="V21" s="429">
        <f t="shared" si="10"/>
        <v>-0.5</v>
      </c>
      <c r="W21" s="430">
        <f t="shared" si="11"/>
        <v>-0.39999999999999503</v>
      </c>
      <c r="X21" s="433">
        <f>IF(COUNT(ngay2!$AQ$22)&gt;0,ngay2!$AQ$22,"")</f>
        <v>1004</v>
      </c>
      <c r="Y21" s="425">
        <f t="shared" si="12"/>
        <v>1.2999999999999545</v>
      </c>
      <c r="Z21" s="426">
        <f t="shared" si="13"/>
        <v>4.7999999999998408</v>
      </c>
      <c r="AA21" s="429"/>
      <c r="AB21" s="433">
        <f>IF(COUNT(ngay2!$H$22)&gt;0,ngay2!$H$22,"")</f>
        <v>31.5</v>
      </c>
      <c r="AC21" s="429">
        <f t="shared" si="14"/>
        <v>0.19999999999999929</v>
      </c>
      <c r="AD21" s="430">
        <f t="shared" si="15"/>
        <v>0.20000000000000284</v>
      </c>
      <c r="AG21" s="433">
        <f>IF(COUNT(ngay2!$AQ$4)&gt;0,ngay2!$AQ$4,"")</f>
        <v>1003.8</v>
      </c>
    </row>
    <row r="22" spans="1:33">
      <c r="A22" s="442"/>
      <c r="B22" s="423">
        <v>10</v>
      </c>
      <c r="C22" s="433">
        <f>IF(COUNT(ngay2!$AR$8)&gt;0,ngay2!$AR$8,"")</f>
        <v>1003.6</v>
      </c>
      <c r="D22" s="425">
        <f t="shared" si="0"/>
        <v>0.39999999999997726</v>
      </c>
      <c r="E22" s="426">
        <f t="shared" si="1"/>
        <v>2.6000000000000227</v>
      </c>
      <c r="F22" s="429"/>
      <c r="G22" s="433">
        <f>IF(COUNT(ngay2!$I$8)&gt;0,ngay2!$I$8,"")</f>
        <v>34.6</v>
      </c>
      <c r="H22" s="429">
        <f t="shared" si="2"/>
        <v>0.60000000000000142</v>
      </c>
      <c r="I22" s="430">
        <f t="shared" si="3"/>
        <v>-0.49999999999999645</v>
      </c>
      <c r="J22" s="433">
        <f>IF(COUNT(ngay2!$AR$4)&gt;0,ngay2!$AR$4,"")</f>
        <v>1003.7</v>
      </c>
      <c r="K22" s="425">
        <f t="shared" si="4"/>
        <v>0.70000000000004547</v>
      </c>
      <c r="L22" s="426">
        <f t="shared" si="5"/>
        <v>2.5</v>
      </c>
      <c r="M22" s="429"/>
      <c r="N22" s="433">
        <f>IF(COUNT(ngay2!$I$4)&gt;0,ngay2!$I$4,"")</f>
        <v>31.8</v>
      </c>
      <c r="O22" s="429">
        <f t="shared" si="6"/>
        <v>-1.4999999999999964</v>
      </c>
      <c r="P22" s="430">
        <f t="shared" si="7"/>
        <v>-5.1999999999999957</v>
      </c>
      <c r="Q22" s="433">
        <f>IF(COUNT(ngay2!$AR$20)&gt;0,ngay2!$AR$20,"")</f>
        <v>1004.6</v>
      </c>
      <c r="R22" s="425">
        <f t="shared" si="8"/>
        <v>0.5</v>
      </c>
      <c r="S22" s="426">
        <f t="shared" si="9"/>
        <v>5.0999999999999091</v>
      </c>
      <c r="T22" s="429"/>
      <c r="U22" s="433">
        <f>IF(COUNT(ngay2!$I$20)&gt;0,ngay2!$I$20,"")</f>
        <v>34.9</v>
      </c>
      <c r="V22" s="429">
        <f t="shared" si="10"/>
        <v>-1</v>
      </c>
      <c r="W22" s="430">
        <f t="shared" si="11"/>
        <v>-1.399999999999995</v>
      </c>
      <c r="X22" s="433">
        <f>IF(COUNT(ngay2!$AR$22)&gt;0,ngay2!$AR$22,"")</f>
        <v>1004.3</v>
      </c>
      <c r="Y22" s="425">
        <f t="shared" si="12"/>
        <v>0.59999999999990905</v>
      </c>
      <c r="Z22" s="426">
        <f t="shared" si="13"/>
        <v>5.3999999999997499</v>
      </c>
      <c r="AA22" s="429"/>
      <c r="AB22" s="433">
        <f>IF(COUNT(ngay2!$I$22)&gt;0,ngay2!$I$22,"")</f>
        <v>34.799999999999997</v>
      </c>
      <c r="AC22" s="429">
        <f t="shared" si="14"/>
        <v>0</v>
      </c>
      <c r="AD22" s="430">
        <f t="shared" si="15"/>
        <v>0.20000000000000284</v>
      </c>
      <c r="AG22" s="433">
        <f>IF(COUNT(ngay2!$AR$4)&gt;0,ngay2!$AR$4,"")</f>
        <v>1003.7</v>
      </c>
    </row>
    <row r="23" spans="1:33">
      <c r="A23" s="442"/>
      <c r="B23" s="423">
        <v>13</v>
      </c>
      <c r="C23" s="433">
        <f>IF(COUNT(ngay2!$AS$8)&gt;0,ngay2!$AS$8,"")</f>
        <v>1002.3</v>
      </c>
      <c r="D23" s="425">
        <f t="shared" si="0"/>
        <v>0</v>
      </c>
      <c r="E23" s="426">
        <f t="shared" si="1"/>
        <v>2.6000000000000227</v>
      </c>
      <c r="F23" s="429"/>
      <c r="G23" s="433">
        <f>IF(COUNT(ngay2!$J$8)&gt;0,ngay2!$J$8,"")</f>
        <v>36.700000000000003</v>
      </c>
      <c r="H23" s="429">
        <f t="shared" si="2"/>
        <v>0.40000000000000568</v>
      </c>
      <c r="I23" s="430">
        <f t="shared" si="3"/>
        <v>-9.9999999999990763E-2</v>
      </c>
      <c r="J23" s="433">
        <f>IF(COUNT(ngay2!$AS$4)&gt;0,ngay2!$AS$4,"")</f>
        <v>1002.1</v>
      </c>
      <c r="K23" s="425">
        <f t="shared" si="4"/>
        <v>0.89999999999997726</v>
      </c>
      <c r="L23" s="426">
        <f t="shared" si="5"/>
        <v>3.3999999999999773</v>
      </c>
      <c r="M23" s="429"/>
      <c r="N23" s="433">
        <f>IF(COUNT(ngay2!$J$4)&gt;0,ngay2!$J$4,"")</f>
        <v>37.299999999999997</v>
      </c>
      <c r="O23" s="429">
        <f t="shared" si="6"/>
        <v>-0.30000000000000426</v>
      </c>
      <c r="P23" s="430">
        <f t="shared" si="7"/>
        <v>-5.5</v>
      </c>
      <c r="Q23" s="433">
        <f>IF(COUNT(ngay2!$AS$20)&gt;0,ngay2!$AS$20,"")</f>
        <v>1003.6</v>
      </c>
      <c r="R23" s="425">
        <f t="shared" si="8"/>
        <v>0.89999999999997726</v>
      </c>
      <c r="S23" s="426">
        <f t="shared" si="9"/>
        <v>5.9999999999998863</v>
      </c>
      <c r="T23" s="429"/>
      <c r="U23" s="433">
        <f>IF(COUNT(ngay2!$J$20)&gt;0,ngay2!$J$20,"")</f>
        <v>37.200000000000003</v>
      </c>
      <c r="V23" s="429">
        <f t="shared" si="10"/>
        <v>0</v>
      </c>
      <c r="W23" s="430">
        <f t="shared" si="11"/>
        <v>-1.399999999999995</v>
      </c>
      <c r="X23" s="433">
        <f>IF(COUNT(ngay2!$AS$22)&gt;0,ngay2!$AS$22,"")</f>
        <v>1003.1</v>
      </c>
      <c r="Y23" s="425">
        <f t="shared" si="12"/>
        <v>0.30000000000006821</v>
      </c>
      <c r="Z23" s="426">
        <f t="shared" si="13"/>
        <v>5.6999999999998181</v>
      </c>
      <c r="AA23" s="429"/>
      <c r="AB23" s="433">
        <f>IF(COUNT(ngay2!$J$22)&gt;0,ngay2!$J$22,"")</f>
        <v>36.4</v>
      </c>
      <c r="AC23" s="429">
        <f t="shared" si="14"/>
        <v>-0.60000000000000142</v>
      </c>
      <c r="AD23" s="430">
        <f t="shared" si="15"/>
        <v>-0.39999999999999858</v>
      </c>
      <c r="AG23" s="433">
        <f>IF(COUNT(ngay2!$AS$8)&gt;0,ngay2!$AS$8,"")</f>
        <v>1002.3</v>
      </c>
    </row>
    <row r="24" spans="1:33">
      <c r="A24" s="442"/>
      <c r="B24" s="423">
        <v>16</v>
      </c>
      <c r="C24" s="433">
        <f>IF(COUNT(ngay2!$AT$8)&gt;0,ngay2!$AT$8,"")</f>
        <v>1000.4</v>
      </c>
      <c r="D24" s="425">
        <f t="shared" si="0"/>
        <v>0.5</v>
      </c>
      <c r="E24" s="426">
        <f t="shared" si="1"/>
        <v>3.1000000000000227</v>
      </c>
      <c r="F24" s="429"/>
      <c r="G24" s="433">
        <f>IF(COUNT(ngay2!$K$8)&gt;0,ngay2!$K$8,"")</f>
        <v>34.6</v>
      </c>
      <c r="H24" s="429">
        <f t="shared" si="2"/>
        <v>-0.79999999999999716</v>
      </c>
      <c r="I24" s="430">
        <f t="shared" si="3"/>
        <v>-0.89999999999998792</v>
      </c>
      <c r="J24" s="433">
        <f>IF(COUNT(ngay2!$AT$4)&gt;0,ngay2!$AT$4,"")</f>
        <v>999.5</v>
      </c>
      <c r="K24" s="425">
        <f t="shared" si="4"/>
        <v>0.29999999999995453</v>
      </c>
      <c r="L24" s="426">
        <f t="shared" si="5"/>
        <v>3.6999999999999318</v>
      </c>
      <c r="M24" s="429"/>
      <c r="N24" s="433">
        <f>IF(COUNT(ngay2!$K$4)&gt;0,ngay2!$K$4,"")</f>
        <v>34.9</v>
      </c>
      <c r="O24" s="429">
        <f t="shared" si="6"/>
        <v>-2.3000000000000043</v>
      </c>
      <c r="P24" s="430">
        <f t="shared" si="7"/>
        <v>-7.8000000000000043</v>
      </c>
      <c r="Q24" s="433">
        <f>IF(COUNT(ngay2!$AT$20)&gt;0,ngay2!$AT$20,"")</f>
        <v>1001.1</v>
      </c>
      <c r="R24" s="425">
        <f t="shared" si="8"/>
        <v>0.39999999999997726</v>
      </c>
      <c r="S24" s="426">
        <f t="shared" si="9"/>
        <v>6.3999999999998636</v>
      </c>
      <c r="T24" s="429"/>
      <c r="U24" s="433">
        <f>IF(COUNT(ngay2!$K$20)&gt;0,ngay2!$K$20,"")</f>
        <v>37.200000000000003</v>
      </c>
      <c r="V24" s="429">
        <f t="shared" si="10"/>
        <v>-0.5</v>
      </c>
      <c r="W24" s="430">
        <f t="shared" si="11"/>
        <v>-1.899999999999995</v>
      </c>
      <c r="X24" s="433">
        <f>IF(COUNT(ngay2!$AT$22)&gt;0,ngay2!$AT$22,"")</f>
        <v>1001</v>
      </c>
      <c r="Y24" s="425">
        <f t="shared" si="12"/>
        <v>0.10000000000002274</v>
      </c>
      <c r="Z24" s="426">
        <f t="shared" si="13"/>
        <v>5.7999999999998408</v>
      </c>
      <c r="AA24" s="429"/>
      <c r="AB24" s="433">
        <f>IF(COUNT(ngay2!$K$22)&gt;0,ngay2!$K$22,"")</f>
        <v>36.9</v>
      </c>
      <c r="AC24" s="429">
        <f t="shared" si="14"/>
        <v>-0.80000000000000426</v>
      </c>
      <c r="AD24" s="430">
        <f t="shared" si="15"/>
        <v>-1.2000000000000028</v>
      </c>
      <c r="AG24" s="433">
        <f>IF(COUNT(ngay2!$AT$8)&gt;0,ngay2!$AT$8,"")</f>
        <v>1000.4</v>
      </c>
    </row>
    <row r="25" spans="1:33">
      <c r="A25" s="442"/>
      <c r="B25" s="423">
        <v>19</v>
      </c>
      <c r="C25" s="433">
        <f>IF(COUNT(ngay2!$AU$8)&gt;0,ngay2!$AU$8,"")</f>
        <v>1001.1</v>
      </c>
      <c r="D25" s="425">
        <f t="shared" si="0"/>
        <v>0.80000000000006821</v>
      </c>
      <c r="E25" s="426">
        <f t="shared" si="1"/>
        <v>3.9000000000000909</v>
      </c>
      <c r="F25" s="429"/>
      <c r="G25" s="433">
        <f>IF(COUNT(ngay2!$L$8)&gt;0,ngay2!$L$8,"")</f>
        <v>32.6</v>
      </c>
      <c r="H25" s="429">
        <f t="shared" si="2"/>
        <v>0</v>
      </c>
      <c r="I25" s="430">
        <f t="shared" si="3"/>
        <v>-0.89999999999998792</v>
      </c>
      <c r="J25" s="433">
        <f>IF(COUNT(ngay2!$AU$4)&gt;0,ngay2!$AU$4,"")</f>
        <v>1001.4</v>
      </c>
      <c r="K25" s="425">
        <f t="shared" si="4"/>
        <v>1.3999999999999773</v>
      </c>
      <c r="L25" s="426">
        <f t="shared" si="5"/>
        <v>5.0999999999999091</v>
      </c>
      <c r="M25" s="429"/>
      <c r="N25" s="433">
        <f>IF(COUNT(ngay2!$L$4)&gt;0,ngay2!$L$4,"")</f>
        <v>31.7</v>
      </c>
      <c r="O25" s="429">
        <f t="shared" si="6"/>
        <v>-5.9000000000000021</v>
      </c>
      <c r="P25" s="430">
        <f t="shared" si="7"/>
        <v>-13.700000000000006</v>
      </c>
      <c r="Q25" s="433">
        <f>IF(COUNT(ngay2!$AU$20)&gt;0,ngay2!$AU$20,"")</f>
        <v>1002</v>
      </c>
      <c r="R25" s="425">
        <f t="shared" si="8"/>
        <v>0.10000000000002274</v>
      </c>
      <c r="S25" s="426">
        <f t="shared" si="9"/>
        <v>6.4999999999998863</v>
      </c>
      <c r="T25" s="429"/>
      <c r="U25" s="433">
        <f>IF(COUNT(ngay2!$L$20)&gt;0,ngay2!$L$20,"")</f>
        <v>34.200000000000003</v>
      </c>
      <c r="V25" s="429">
        <f t="shared" si="10"/>
        <v>0.30000000000000426</v>
      </c>
      <c r="W25" s="430">
        <f t="shared" si="11"/>
        <v>-1.5999999999999908</v>
      </c>
      <c r="X25" s="433">
        <f>IF(COUNT(ngay2!$AU$22)&gt;0,ngay2!$AU$22,"")</f>
        <v>1001.2</v>
      </c>
      <c r="Y25" s="425">
        <f t="shared" si="12"/>
        <v>0.40000000000009095</v>
      </c>
      <c r="Z25" s="426">
        <f t="shared" si="13"/>
        <v>6.1999999999999318</v>
      </c>
      <c r="AA25" s="429"/>
      <c r="AB25" s="433">
        <f>IF(COUNT(ngay2!$L$22)&gt;0,ngay2!$L$22,"")</f>
        <v>33.9</v>
      </c>
      <c r="AC25" s="429">
        <f t="shared" si="14"/>
        <v>-0.70000000000000284</v>
      </c>
      <c r="AD25" s="430">
        <f t="shared" si="15"/>
        <v>-1.9000000000000057</v>
      </c>
      <c r="AG25" s="433">
        <f>IF(COUNT(ngay2!$AU$8)&gt;0,ngay2!$AU$8,"")</f>
        <v>1001.1</v>
      </c>
    </row>
    <row r="26" spans="1:33">
      <c r="A26" s="442"/>
      <c r="B26" s="423">
        <v>22</v>
      </c>
      <c r="C26" s="433">
        <f>IF(COUNT(ngay3!$AN$8)&gt;0,ngay3!$AN$8,"")</f>
        <v>1004</v>
      </c>
      <c r="D26" s="425">
        <f t="shared" si="0"/>
        <v>0.89999999999997726</v>
      </c>
      <c r="E26" s="426">
        <f t="shared" si="1"/>
        <v>4.8000000000000682</v>
      </c>
      <c r="F26" s="429"/>
      <c r="G26" s="433">
        <f>IF(COUNT(ngay3!$E$8)&gt;0,ngay3!$E$8,"")</f>
        <v>31.7</v>
      </c>
      <c r="H26" s="429">
        <f t="shared" si="2"/>
        <v>0.39999999999999858</v>
      </c>
      <c r="I26" s="430">
        <f t="shared" si="3"/>
        <v>-0.49999999999998934</v>
      </c>
      <c r="J26" s="433">
        <f>IF(COUNT(ngay3!$AN$4)&gt;0,ngay3!$AN$4,"")</f>
        <v>1004.1</v>
      </c>
      <c r="K26" s="425">
        <f t="shared" si="4"/>
        <v>1.2000000000000455</v>
      </c>
      <c r="L26" s="426">
        <f t="shared" si="5"/>
        <v>6.2999999999999545</v>
      </c>
      <c r="M26" s="429"/>
      <c r="N26" s="433">
        <f>IF(COUNT(ngay3!$E$4)&gt;0,ngay3!$E$4,"")</f>
        <v>29.5</v>
      </c>
      <c r="O26" s="429">
        <f t="shared" si="6"/>
        <v>-0.69999999999999929</v>
      </c>
      <c r="P26" s="430">
        <f t="shared" si="7"/>
        <v>-14.400000000000006</v>
      </c>
      <c r="Q26" s="433">
        <f>IF(COUNT(ngay3!$AN$20)&gt;0,ngay3!$AN$20,"")</f>
        <v>1004.6</v>
      </c>
      <c r="R26" s="425">
        <f t="shared" si="8"/>
        <v>0.5</v>
      </c>
      <c r="S26" s="426">
        <f t="shared" si="9"/>
        <v>6.9999999999998863</v>
      </c>
      <c r="T26" s="429"/>
      <c r="U26" s="433">
        <f>IF(COUNT(ngay3!$E$20)&gt;0,ngay3!$E$20,"")</f>
        <v>31.9</v>
      </c>
      <c r="V26" s="429">
        <f t="shared" si="10"/>
        <v>-0.30000000000000426</v>
      </c>
      <c r="W26" s="430">
        <f t="shared" si="11"/>
        <v>-1.899999999999995</v>
      </c>
      <c r="X26" s="433">
        <f>IF(COUNT(ngay3!$AN$22)&gt;0,ngay3!$AN$22,"")</f>
        <v>1003.8</v>
      </c>
      <c r="Y26" s="425">
        <f t="shared" si="12"/>
        <v>0</v>
      </c>
      <c r="Z26" s="426">
        <f t="shared" si="13"/>
        <v>6.1999999999999318</v>
      </c>
      <c r="AA26" s="429"/>
      <c r="AB26" s="433">
        <f>IF(COUNT(ngay3!$E$22)&gt;0,ngay3!$E$22,"")</f>
        <v>31.8</v>
      </c>
      <c r="AC26" s="429">
        <f t="shared" si="14"/>
        <v>-0.40000000000000213</v>
      </c>
      <c r="AD26" s="430">
        <f t="shared" si="15"/>
        <v>-2.3000000000000078</v>
      </c>
      <c r="AG26" s="433">
        <f>IF(COUNT(ngay3!$AN$8)&gt;0,ngay3!$AN$8,"")</f>
        <v>1004</v>
      </c>
    </row>
    <row r="27" spans="1:33" s="439" customFormat="1">
      <c r="A27" s="443">
        <v>3</v>
      </c>
      <c r="B27" s="423">
        <v>1</v>
      </c>
      <c r="C27" s="433">
        <f>IF(COUNT(ngay3!$AO$8)&gt;0,ngay3!$AO$8,"")</f>
        <v>1003.7</v>
      </c>
      <c r="D27" s="435">
        <f t="shared" si="0"/>
        <v>2.2000000000000455</v>
      </c>
      <c r="E27" s="436">
        <f t="shared" si="1"/>
        <v>7.0000000000001137</v>
      </c>
      <c r="F27" s="437"/>
      <c r="G27" s="433">
        <f>IF(COUNT(ngay3!$F$8)&gt;0,ngay3!$F$8,"")</f>
        <v>30.9</v>
      </c>
      <c r="H27" s="437">
        <f t="shared" si="2"/>
        <v>0.39999999999999858</v>
      </c>
      <c r="I27" s="438">
        <f t="shared" si="3"/>
        <v>-9.9999999999990763E-2</v>
      </c>
      <c r="J27" s="433">
        <f>IF(COUNT(ngay3!$AO$4)&gt;0,ngay3!$AO$4,"")</f>
        <v>1004.7</v>
      </c>
      <c r="K27" s="435">
        <f t="shared" si="4"/>
        <v>2.8000000000000682</v>
      </c>
      <c r="L27" s="436">
        <f t="shared" si="5"/>
        <v>9.1000000000000227</v>
      </c>
      <c r="M27" s="437"/>
      <c r="N27" s="433">
        <f>IF(COUNT(ngay3!$F$4)&gt;0,ngay3!$F$4,"")</f>
        <v>27.5</v>
      </c>
      <c r="O27" s="437">
        <f t="shared" si="6"/>
        <v>-1.5</v>
      </c>
      <c r="P27" s="438">
        <f t="shared" si="7"/>
        <v>-15.900000000000006</v>
      </c>
      <c r="Q27" s="433">
        <f>IF(COUNT(ngay3!$AO$20)&gt;0,ngay3!$AO$20,"")</f>
        <v>1004.6</v>
      </c>
      <c r="R27" s="435">
        <f t="shared" si="8"/>
        <v>2.8999999999999773</v>
      </c>
      <c r="S27" s="436">
        <f t="shared" si="9"/>
        <v>9.8999999999998636</v>
      </c>
      <c r="T27" s="437"/>
      <c r="U27" s="433">
        <f>IF(COUNT(ngay3!$F$20)&gt;0,ngay3!$F$20,"")</f>
        <v>31.3</v>
      </c>
      <c r="V27" s="437">
        <f t="shared" si="10"/>
        <v>-9.9999999999997868E-2</v>
      </c>
      <c r="W27" s="438">
        <f t="shared" si="11"/>
        <v>-1.9999999999999929</v>
      </c>
      <c r="X27" s="433">
        <f>IF(COUNT(ngay3!$AO$22)&gt;0,ngay3!$AO$22,"")</f>
        <v>1004.4</v>
      </c>
      <c r="Y27" s="435">
        <f t="shared" si="12"/>
        <v>2</v>
      </c>
      <c r="Z27" s="436">
        <f t="shared" si="13"/>
        <v>8.1999999999999318</v>
      </c>
      <c r="AA27" s="437"/>
      <c r="AB27" s="433">
        <f>IF(COUNT(ngay3!$F$22)&gt;0,ngay3!$F$22,"")</f>
        <v>30.8</v>
      </c>
      <c r="AC27" s="437">
        <f t="shared" si="14"/>
        <v>-0.39999999999999858</v>
      </c>
      <c r="AD27" s="438">
        <f t="shared" si="15"/>
        <v>-2.7000000000000064</v>
      </c>
      <c r="AE27" s="431"/>
      <c r="AF27" s="431"/>
      <c r="AG27" s="433">
        <f>IF(COUNT(ngay3!$AO$8)&gt;0,ngay3!$AO$8,"")</f>
        <v>1003.7</v>
      </c>
    </row>
    <row r="28" spans="1:33">
      <c r="A28" s="442"/>
      <c r="B28" s="423">
        <v>4</v>
      </c>
      <c r="C28" s="433">
        <f>IF(COUNT(ngay3!$AP$8)&gt;0,ngay3!$AP$8,"")</f>
        <v>1003.3</v>
      </c>
      <c r="D28" s="425">
        <f t="shared" si="0"/>
        <v>1.1999999999999318</v>
      </c>
      <c r="E28" s="426">
        <f t="shared" si="1"/>
        <v>8.2000000000000455</v>
      </c>
      <c r="F28" s="429"/>
      <c r="G28" s="433">
        <f>IF(COUNT(ngay3!$G$8)&gt;0,ngay3!$G$8,"")</f>
        <v>29.8</v>
      </c>
      <c r="H28" s="429">
        <f t="shared" si="2"/>
        <v>0.19999999999999929</v>
      </c>
      <c r="I28" s="430">
        <f t="shared" si="3"/>
        <v>0.10000000000000853</v>
      </c>
      <c r="J28" s="433">
        <f>IF(COUNT(ngay3!$AP$4)&gt;0,ngay3!$AP$4,"")</f>
        <v>1003.6</v>
      </c>
      <c r="K28" s="425" t="str">
        <f t="shared" si="4"/>
        <v>x</v>
      </c>
      <c r="L28" s="426">
        <f t="shared" si="5"/>
        <v>9.1000000000000227</v>
      </c>
      <c r="M28" s="429"/>
      <c r="N28" s="433">
        <f>IF(COUNT(ngay3!$G$4)&gt;0,ngay3!$G$4,"")</f>
        <v>26.7</v>
      </c>
      <c r="O28" s="429">
        <f t="shared" si="6"/>
        <v>0.5</v>
      </c>
      <c r="P28" s="430">
        <f t="shared" si="7"/>
        <v>-15.400000000000006</v>
      </c>
      <c r="Q28" s="433">
        <f>IF(COUNT(ngay3!$AP$20)&gt;0,ngay3!$AP$20,"")</f>
        <v>1003.7</v>
      </c>
      <c r="R28" s="425">
        <f t="shared" si="8"/>
        <v>0.30000000000006821</v>
      </c>
      <c r="S28" s="426">
        <f t="shared" si="9"/>
        <v>10.199999999999932</v>
      </c>
      <c r="T28" s="429"/>
      <c r="U28" s="433">
        <f>IF(COUNT(ngay3!$G$20)&gt;0,ngay3!$G$20,"")</f>
        <v>30.6</v>
      </c>
      <c r="V28" s="429">
        <f t="shared" si="10"/>
        <v>-0.19999999999999929</v>
      </c>
      <c r="W28" s="430">
        <f t="shared" si="11"/>
        <v>-2.1999999999999922</v>
      </c>
      <c r="X28" s="433">
        <f>IF(COUNT(ngay3!$AP$22)&gt;0,ngay3!$AP$22,"")</f>
        <v>1003.8</v>
      </c>
      <c r="Y28" s="425">
        <f t="shared" si="12"/>
        <v>0.69999999999993179</v>
      </c>
      <c r="Z28" s="426">
        <f t="shared" si="13"/>
        <v>8.8999999999998636</v>
      </c>
      <c r="AA28" s="429"/>
      <c r="AB28" s="433">
        <f>IF(COUNT(ngay3!$G$22)&gt;0,ngay3!$G$22,"")</f>
        <v>30.4</v>
      </c>
      <c r="AC28" s="429">
        <f t="shared" si="14"/>
        <v>-0.70000000000000284</v>
      </c>
      <c r="AD28" s="430">
        <f t="shared" si="15"/>
        <v>-3.4000000000000092</v>
      </c>
      <c r="AG28" s="433">
        <f>IF(COUNT(ngay3!$AP$8)&gt;0,ngay3!$AP$8,"")</f>
        <v>1003.3</v>
      </c>
    </row>
    <row r="29" spans="1:33">
      <c r="A29" s="442"/>
      <c r="B29" s="441">
        <v>7</v>
      </c>
      <c r="C29" s="433">
        <f>IF(COUNT(ngay3!$AQ$8)&gt;0,ngay3!$AQ$8,"")</f>
        <v>1004.5</v>
      </c>
      <c r="D29" s="425">
        <f t="shared" si="0"/>
        <v>1.6000000000000227</v>
      </c>
      <c r="E29" s="426">
        <f t="shared" si="1"/>
        <v>9.8000000000000682</v>
      </c>
      <c r="F29" s="429"/>
      <c r="G29" s="433">
        <f>IF(COUNT(ngay3!$H$8)&gt;0,ngay3!$H$8,"")</f>
        <v>29.6</v>
      </c>
      <c r="H29" s="429">
        <f t="shared" si="2"/>
        <v>-0.29999999999999716</v>
      </c>
      <c r="I29" s="430">
        <f t="shared" si="3"/>
        <v>-0.19999999999998863</v>
      </c>
      <c r="J29" s="433">
        <f>IF(COUNT(ngay3!$AQ$8)&gt;0,ngay3!$AQ$8,"")</f>
        <v>1004.5</v>
      </c>
      <c r="K29" s="425">
        <f t="shared" si="4"/>
        <v>0.70000000000004547</v>
      </c>
      <c r="L29" s="426">
        <f t="shared" si="5"/>
        <v>9.8000000000000682</v>
      </c>
      <c r="M29" s="429"/>
      <c r="N29" s="433">
        <f>IF(COUNT(ngay3!$H$4)&gt;0,ngay3!$H$4,"")</f>
        <v>26.7</v>
      </c>
      <c r="O29" s="429">
        <f t="shared" si="6"/>
        <v>0.39999999999999858</v>
      </c>
      <c r="P29" s="430">
        <f t="shared" si="7"/>
        <v>-15.000000000000007</v>
      </c>
      <c r="Q29" s="433">
        <f>IF(COUNT(ngay3!$AQ$8)&gt;0,ngay3!$AQ$8,"")</f>
        <v>1004.5</v>
      </c>
      <c r="R29" s="425">
        <f t="shared" si="8"/>
        <v>0.20000000000004547</v>
      </c>
      <c r="S29" s="426">
        <f t="shared" si="9"/>
        <v>10.399999999999977</v>
      </c>
      <c r="T29" s="429"/>
      <c r="U29" s="433">
        <f>IF(COUNT(ngay3!$H$20)&gt;0,ngay3!$H$20,"")</f>
        <v>30.6</v>
      </c>
      <c r="V29" s="429">
        <f t="shared" si="10"/>
        <v>-0.79999999999999716</v>
      </c>
      <c r="W29" s="430">
        <f t="shared" si="11"/>
        <v>-2.9999999999999893</v>
      </c>
      <c r="X29" s="433">
        <f>IF(COUNT(ngay3!$AQ$22)&gt;0,ngay3!$AQ$22,"")</f>
        <v>1004.7</v>
      </c>
      <c r="Y29" s="425">
        <f t="shared" si="12"/>
        <v>0.70000000000004547</v>
      </c>
      <c r="Z29" s="426">
        <f t="shared" si="13"/>
        <v>9.5999999999999091</v>
      </c>
      <c r="AA29" s="429"/>
      <c r="AB29" s="433">
        <f>IF(COUNT(ngay3!$H$22)&gt;0,ngay3!$H$22,"")</f>
        <v>31.2</v>
      </c>
      <c r="AC29" s="429">
        <f t="shared" si="14"/>
        <v>-0.30000000000000071</v>
      </c>
      <c r="AD29" s="430">
        <f t="shared" si="15"/>
        <v>-3.7000000000000099</v>
      </c>
      <c r="AG29" s="433">
        <f>IF(COUNT(ngay3!$AQ$8)&gt;0,ngay3!$AQ$8,"")</f>
        <v>1004.5</v>
      </c>
    </row>
    <row r="30" spans="1:33">
      <c r="A30" s="442"/>
      <c r="B30" s="423">
        <v>10</v>
      </c>
      <c r="C30" s="433">
        <f>IF(COUNT(ngay3!$AR$8)&gt;0,ngay3!$AR$8,"")</f>
        <v>1004.2</v>
      </c>
      <c r="D30" s="425">
        <f t="shared" si="0"/>
        <v>0.60000000000002274</v>
      </c>
      <c r="E30" s="426">
        <f t="shared" si="1"/>
        <v>10.400000000000091</v>
      </c>
      <c r="F30" s="429"/>
      <c r="G30" s="433">
        <f>IF(COUNT(ngay3!$I$8)&gt;0,ngay3!$I$8,"")</f>
        <v>33.4</v>
      </c>
      <c r="H30" s="429">
        <f t="shared" si="2"/>
        <v>-1.2000000000000028</v>
      </c>
      <c r="I30" s="430">
        <f t="shared" si="3"/>
        <v>-1.3999999999999915</v>
      </c>
      <c r="J30" s="433">
        <f>IF(COUNT(ngay3!$AR$4)&gt;0,ngay3!$AR$4,"")</f>
        <v>1004.4</v>
      </c>
      <c r="K30" s="425">
        <f t="shared" si="4"/>
        <v>0.69999999999993179</v>
      </c>
      <c r="L30" s="426">
        <f t="shared" si="5"/>
        <v>10.5</v>
      </c>
      <c r="M30" s="429"/>
      <c r="N30" s="433">
        <f>IF(COUNT(ngay3!$I$4)&gt;0,ngay3!$I$4,"")</f>
        <v>31.8</v>
      </c>
      <c r="O30" s="429">
        <f t="shared" si="6"/>
        <v>0</v>
      </c>
      <c r="P30" s="430">
        <f t="shared" si="7"/>
        <v>-15.000000000000007</v>
      </c>
      <c r="Q30" s="433">
        <f>IF(COUNT(ngay3!$AR$20)&gt;0,ngay3!$AR$20,"")</f>
        <v>1005.5</v>
      </c>
      <c r="R30" s="425">
        <f t="shared" si="8"/>
        <v>0.89999999999997726</v>
      </c>
      <c r="S30" s="426">
        <f t="shared" si="9"/>
        <v>11.299999999999955</v>
      </c>
      <c r="T30" s="429"/>
      <c r="U30" s="433">
        <f>IF(COUNT(ngay3!$I$20)&gt;0,ngay3!$I$20,"")</f>
        <v>34.200000000000003</v>
      </c>
      <c r="V30" s="429">
        <f t="shared" si="10"/>
        <v>-0.69999999999999574</v>
      </c>
      <c r="W30" s="430">
        <f t="shared" si="11"/>
        <v>-3.6999999999999851</v>
      </c>
      <c r="X30" s="433">
        <f>IF(COUNT(ngay3!$AR$22)&gt;0,ngay3!$AR$22,"")</f>
        <v>1005.1</v>
      </c>
      <c r="Y30" s="425">
        <f t="shared" si="12"/>
        <v>0.80000000000006821</v>
      </c>
      <c r="Z30" s="426">
        <f t="shared" si="13"/>
        <v>10.399999999999977</v>
      </c>
      <c r="AA30" s="429"/>
      <c r="AB30" s="433">
        <f>IF(COUNT(ngay3!$I$22)&gt;0,ngay3!$I$22,"")</f>
        <v>32.6</v>
      </c>
      <c r="AC30" s="429">
        <f t="shared" si="14"/>
        <v>-2.1999999999999957</v>
      </c>
      <c r="AD30" s="430">
        <f t="shared" si="15"/>
        <v>-5.9000000000000057</v>
      </c>
      <c r="AG30" s="433">
        <f>IF(COUNT(ngay3!$AR$8)&gt;0,ngay3!$AR$8,"")</f>
        <v>1004.2</v>
      </c>
    </row>
    <row r="31" spans="1:33">
      <c r="A31" s="442"/>
      <c r="B31" s="423">
        <v>13</v>
      </c>
      <c r="C31" s="433">
        <f>IF(COUNT(ngay3!$AS$8)&gt;0,ngay3!$AS$8,"")</f>
        <v>1003</v>
      </c>
      <c r="D31" s="425">
        <f t="shared" si="0"/>
        <v>0.70000000000004547</v>
      </c>
      <c r="E31" s="426">
        <f t="shared" si="1"/>
        <v>11.100000000000136</v>
      </c>
      <c r="F31" s="429"/>
      <c r="G31" s="433">
        <f>IF(COUNT(ngay3!$J$8)&gt;0,ngay3!$J$8,"")</f>
        <v>35.5</v>
      </c>
      <c r="H31" s="429">
        <f t="shared" si="2"/>
        <v>-1.2000000000000028</v>
      </c>
      <c r="I31" s="430">
        <f t="shared" si="3"/>
        <v>-2.5999999999999943</v>
      </c>
      <c r="J31" s="433">
        <f>IF(COUNT(ngay3!$AS$4)&gt;0,ngay3!$AS$4,"")</f>
        <v>1002.7</v>
      </c>
      <c r="K31" s="425">
        <f t="shared" si="4"/>
        <v>0.60000000000002274</v>
      </c>
      <c r="L31" s="426">
        <f t="shared" si="5"/>
        <v>11.100000000000023</v>
      </c>
      <c r="M31" s="429"/>
      <c r="N31" s="433">
        <f>IF(COUNT(ngay3!$J$4)&gt;0,ngay3!$J$4,"")</f>
        <v>36.4</v>
      </c>
      <c r="O31" s="429">
        <f t="shared" si="6"/>
        <v>-0.89999999999999858</v>
      </c>
      <c r="P31" s="430">
        <f t="shared" si="7"/>
        <v>-15.900000000000006</v>
      </c>
      <c r="Q31" s="433">
        <f>IF(COUNT(ngay3!$AS$20)&gt;0,ngay3!$AS$20,"")</f>
        <v>1004.5</v>
      </c>
      <c r="R31" s="425">
        <f t="shared" si="8"/>
        <v>0.89999999999997726</v>
      </c>
      <c r="S31" s="426">
        <f t="shared" si="9"/>
        <v>12.199999999999932</v>
      </c>
      <c r="T31" s="429"/>
      <c r="U31" s="433">
        <f>IF(COUNT(ngay3!$J$20)&gt;0,ngay3!$J$20,"")</f>
        <v>36.4</v>
      </c>
      <c r="V31" s="429">
        <f t="shared" si="10"/>
        <v>-0.80000000000000426</v>
      </c>
      <c r="W31" s="430">
        <f t="shared" si="11"/>
        <v>-4.4999999999999893</v>
      </c>
      <c r="X31" s="433">
        <f>IF(COUNT(ngay3!$AS$22)&gt;0,ngay3!$AS$22,"")</f>
        <v>1004.8</v>
      </c>
      <c r="Y31" s="425">
        <f t="shared" si="12"/>
        <v>1.6999999999999318</v>
      </c>
      <c r="Z31" s="426">
        <f t="shared" si="13"/>
        <v>12.099999999999909</v>
      </c>
      <c r="AA31" s="429"/>
      <c r="AB31" s="433">
        <f>IF(COUNT(ngay3!$J$22)&gt;0,ngay3!$J$22,"")</f>
        <v>35.799999999999997</v>
      </c>
      <c r="AC31" s="429">
        <f t="shared" si="14"/>
        <v>-0.60000000000000142</v>
      </c>
      <c r="AD31" s="430">
        <f t="shared" si="15"/>
        <v>-6.5000000000000071</v>
      </c>
      <c r="AG31" s="433">
        <f>IF(COUNT(ngay3!$AS$8)&gt;0,ngay3!$AS$8,"")</f>
        <v>1003</v>
      </c>
    </row>
    <row r="32" spans="1:33">
      <c r="A32" s="442"/>
      <c r="B32" s="423">
        <v>16</v>
      </c>
      <c r="C32" s="433">
        <f>IF(COUNT(ngay3!$AT$8)&gt;0,ngay3!$AT$8,"")</f>
        <v>1001.2</v>
      </c>
      <c r="D32" s="425">
        <f t="shared" si="0"/>
        <v>0.80000000000006821</v>
      </c>
      <c r="E32" s="426">
        <f t="shared" si="1"/>
        <v>11.900000000000205</v>
      </c>
      <c r="F32" s="429"/>
      <c r="G32" s="433">
        <f>IF(COUNT(ngay3!$K$8)&gt;0,ngay3!$K$8,"")</f>
        <v>32.5</v>
      </c>
      <c r="H32" s="429">
        <f t="shared" si="2"/>
        <v>-2.1000000000000014</v>
      </c>
      <c r="I32" s="430">
        <f t="shared" si="3"/>
        <v>-4.6999999999999957</v>
      </c>
      <c r="J32" s="433">
        <f>IF(COUNT(ngay3!$AT$4)&gt;0,ngay3!$AT$4,"")</f>
        <v>1000.5</v>
      </c>
      <c r="K32" s="425">
        <f t="shared" si="4"/>
        <v>1</v>
      </c>
      <c r="L32" s="426">
        <f t="shared" si="5"/>
        <v>12.100000000000023</v>
      </c>
      <c r="M32" s="429"/>
      <c r="N32" s="433">
        <f>IF(COUNT(ngay3!$K$4)&gt;0,ngay3!$K$4,"")</f>
        <v>35.6</v>
      </c>
      <c r="O32" s="429">
        <f t="shared" si="6"/>
        <v>0.70000000000000284</v>
      </c>
      <c r="P32" s="430">
        <f t="shared" si="7"/>
        <v>-15.200000000000003</v>
      </c>
      <c r="Q32" s="433">
        <f>IF(COUNT(ngay3!$AT$20)&gt;0,ngay3!$AT$20,"")</f>
        <v>1002.6</v>
      </c>
      <c r="R32" s="425">
        <f t="shared" si="8"/>
        <v>1.5</v>
      </c>
      <c r="S32" s="426">
        <f t="shared" si="9"/>
        <v>13.699999999999932</v>
      </c>
      <c r="T32" s="429"/>
      <c r="U32" s="433">
        <f>IF(COUNT(ngay3!$K$20)&gt;0,ngay3!$K$20,"")</f>
        <v>35.700000000000003</v>
      </c>
      <c r="V32" s="429">
        <f t="shared" si="10"/>
        <v>-1.5</v>
      </c>
      <c r="W32" s="430">
        <f t="shared" si="11"/>
        <v>-5.9999999999999893</v>
      </c>
      <c r="X32" s="433">
        <f>IF(COUNT(ngay3!$AT$22)&gt;0,ngay3!$AT$22,"")</f>
        <v>1002.8</v>
      </c>
      <c r="Y32" s="425">
        <f t="shared" si="12"/>
        <v>1.7999999999999545</v>
      </c>
      <c r="Z32" s="426">
        <f t="shared" si="13"/>
        <v>13.899999999999864</v>
      </c>
      <c r="AA32" s="429"/>
      <c r="AB32" s="433">
        <f>IF(COUNT(ngay3!$K$22)&gt;0,ngay3!$K$22,"")</f>
        <v>34.799999999999997</v>
      </c>
      <c r="AC32" s="429">
        <f t="shared" si="14"/>
        <v>-2.1000000000000014</v>
      </c>
      <c r="AD32" s="430">
        <f t="shared" si="15"/>
        <v>-8.6000000000000085</v>
      </c>
      <c r="AG32" s="433">
        <f>IF(COUNT(ngay3!$AT$8)&gt;0,ngay3!$AT$8,"")</f>
        <v>1001.2</v>
      </c>
    </row>
    <row r="33" spans="1:33">
      <c r="A33" s="442"/>
      <c r="B33" s="423">
        <v>19</v>
      </c>
      <c r="C33" s="433">
        <f>IF(COUNT(ngay3!$AU$8)&gt;0,ngay3!$AU$8,"")</f>
        <v>1001.6</v>
      </c>
      <c r="D33" s="425">
        <f t="shared" si="0"/>
        <v>0.5</v>
      </c>
      <c r="E33" s="426">
        <f t="shared" si="1"/>
        <v>12.400000000000205</v>
      </c>
      <c r="F33" s="429"/>
      <c r="G33" s="433">
        <f>IF(COUNT(ngay3!$L$8)&gt;0,ngay3!$L$8,"")</f>
        <v>31</v>
      </c>
      <c r="H33" s="429">
        <f t="shared" si="2"/>
        <v>-1.6000000000000014</v>
      </c>
      <c r="I33" s="430">
        <f t="shared" si="3"/>
        <v>-6.2999999999999972</v>
      </c>
      <c r="J33" s="433">
        <f>IF(COUNT(ngay3!$AU$4)&gt;0,ngay3!$AU$4,"")</f>
        <v>1003.6</v>
      </c>
      <c r="K33" s="425">
        <f t="shared" si="4"/>
        <v>2.2000000000000455</v>
      </c>
      <c r="L33" s="426">
        <f t="shared" si="5"/>
        <v>14.300000000000068</v>
      </c>
      <c r="M33" s="429"/>
      <c r="N33" s="433">
        <f>IF(COUNT(ngay3!$L$4)&gt;0,ngay3!$L$4,"")</f>
        <v>26.2</v>
      </c>
      <c r="O33" s="429">
        <f t="shared" si="6"/>
        <v>-5.5</v>
      </c>
      <c r="P33" s="430">
        <f t="shared" si="7"/>
        <v>-20.700000000000003</v>
      </c>
      <c r="Q33" s="433">
        <f>IF(COUNT(ngay3!$AU$20)&gt;0,ngay3!$AU$20,"")</f>
        <v>1002.9</v>
      </c>
      <c r="R33" s="425">
        <f t="shared" si="8"/>
        <v>0.89999999999997726</v>
      </c>
      <c r="S33" s="426">
        <f t="shared" si="9"/>
        <v>14.599999999999909</v>
      </c>
      <c r="T33" s="429"/>
      <c r="U33" s="433">
        <f>IF(COUNT(ngay3!$L$20)&gt;0,ngay3!$L$20,"")</f>
        <v>33</v>
      </c>
      <c r="V33" s="429">
        <f t="shared" si="10"/>
        <v>-1.2000000000000028</v>
      </c>
      <c r="W33" s="430">
        <f t="shared" si="11"/>
        <v>-7.1999999999999922</v>
      </c>
      <c r="X33" s="433">
        <f>IF(COUNT(ngay3!$AU$22)&gt;0,ngay3!$AU$22,"")</f>
        <v>1002.7</v>
      </c>
      <c r="Y33" s="425">
        <f t="shared" si="12"/>
        <v>1.5</v>
      </c>
      <c r="Z33" s="426">
        <f t="shared" si="13"/>
        <v>15.399999999999864</v>
      </c>
      <c r="AA33" s="429"/>
      <c r="AB33" s="433">
        <f>IF(COUNT(ngay3!$L$22)&gt;0,ngay3!$L$22,"")</f>
        <v>32.5</v>
      </c>
      <c r="AC33" s="429">
        <f t="shared" si="14"/>
        <v>-1.3999999999999986</v>
      </c>
      <c r="AD33" s="430">
        <f t="shared" si="15"/>
        <v>-10.000000000000007</v>
      </c>
      <c r="AG33" s="433">
        <f>IF(COUNT(ngay3!$AU$8)&gt;0,ngay3!$AU$8,"")</f>
        <v>1001.6</v>
      </c>
    </row>
    <row r="34" spans="1:33">
      <c r="A34" s="442"/>
      <c r="B34" s="423">
        <v>22</v>
      </c>
      <c r="C34" s="433">
        <f>IF(COUNT(ngay4!$AN$8)&gt;0,ngay4!$AN$8,"")</f>
        <v>1004.4</v>
      </c>
      <c r="D34" s="425">
        <f t="shared" si="0"/>
        <v>0.39999999999997726</v>
      </c>
      <c r="E34" s="426">
        <f t="shared" si="1"/>
        <v>12.800000000000182</v>
      </c>
      <c r="F34" s="429"/>
      <c r="G34" s="433">
        <f>IF(COUNT(ngay4!$E$8)&gt;0,ngay4!$E$8,"")</f>
        <v>28.3</v>
      </c>
      <c r="H34" s="429">
        <f t="shared" si="2"/>
        <v>-3.3999999999999986</v>
      </c>
      <c r="I34" s="430">
        <f t="shared" si="3"/>
        <v>-9.6999999999999957</v>
      </c>
      <c r="J34" s="433">
        <f>IF(COUNT(ngay4!$AN$4)&gt;0,ngay4!$AN$4,"")</f>
        <v>1005.4</v>
      </c>
      <c r="K34" s="425">
        <f t="shared" si="4"/>
        <v>1.2999999999999545</v>
      </c>
      <c r="L34" s="426">
        <f t="shared" si="5"/>
        <v>15.600000000000023</v>
      </c>
      <c r="M34" s="429"/>
      <c r="N34" s="433">
        <f>IF(COUNT(ngay4!$E$4)&gt;0,ngay4!$E$4,"")</f>
        <v>25.2</v>
      </c>
      <c r="O34" s="429">
        <f t="shared" si="6"/>
        <v>-4.3000000000000007</v>
      </c>
      <c r="P34" s="430">
        <f t="shared" si="7"/>
        <v>-25.000000000000004</v>
      </c>
      <c r="Q34" s="433">
        <f>IF(COUNT(ngay4!$AN$20)&gt;0,ngay4!$AN$20,"")</f>
        <v>1004.9</v>
      </c>
      <c r="R34" s="425">
        <f t="shared" si="8"/>
        <v>0.29999999999995453</v>
      </c>
      <c r="S34" s="426">
        <f t="shared" si="9"/>
        <v>14.899999999999864</v>
      </c>
      <c r="T34" s="429"/>
      <c r="U34" s="433">
        <f>IF(COUNT(ngay4!$E$20)&gt;0,ngay4!$E$20,"")</f>
        <v>31.4</v>
      </c>
      <c r="V34" s="429">
        <f t="shared" si="10"/>
        <v>-0.5</v>
      </c>
      <c r="W34" s="430">
        <f t="shared" si="11"/>
        <v>-7.6999999999999922</v>
      </c>
      <c r="X34" s="433">
        <f>IF(COUNT(ngay4!$AN$22)&gt;0,ngay4!$AN$22,"")</f>
        <v>1004.9</v>
      </c>
      <c r="Y34" s="425">
        <f t="shared" si="12"/>
        <v>1.1000000000000227</v>
      </c>
      <c r="Z34" s="426">
        <f t="shared" si="13"/>
        <v>16.499999999999886</v>
      </c>
      <c r="AA34" s="429"/>
      <c r="AB34" s="433">
        <f>IF(COUNT(ngay4!$E$22)&gt;0,ngay4!$E$22,"")</f>
        <v>31.2</v>
      </c>
      <c r="AC34" s="429">
        <f t="shared" si="14"/>
        <v>-0.60000000000000142</v>
      </c>
      <c r="AD34" s="430">
        <f t="shared" si="15"/>
        <v>-10.600000000000009</v>
      </c>
      <c r="AG34" s="433">
        <f>IF(COUNT(ngay4!$AN$8)&gt;0,ngay4!$AN$8,"")</f>
        <v>1004.4</v>
      </c>
    </row>
    <row r="35" spans="1:33" s="439" customFormat="1">
      <c r="A35" s="443">
        <v>4</v>
      </c>
      <c r="B35" s="423">
        <v>1</v>
      </c>
      <c r="C35" s="433">
        <f>IF(COUNT(ngay4!$AO$8)&gt;0,ngay4!$AO$8,"")</f>
        <v>1004.6</v>
      </c>
      <c r="D35" s="435">
        <f t="shared" si="0"/>
        <v>0.89999999999997726</v>
      </c>
      <c r="E35" s="436">
        <f t="shared" si="1"/>
        <v>13.700000000000159</v>
      </c>
      <c r="F35" s="437"/>
      <c r="G35" s="433">
        <f>IF(COUNT(ngay4!$F$8)&gt;0,ngay4!$F$8,"")</f>
        <v>27.6</v>
      </c>
      <c r="H35" s="437">
        <f t="shared" si="2"/>
        <v>-3.2999999999999972</v>
      </c>
      <c r="I35" s="438">
        <f t="shared" si="3"/>
        <v>-12.999999999999993</v>
      </c>
      <c r="J35" s="433">
        <f>IF(COUNT(ngay4!$AO$4)&gt;0,ngay4!$AO$4,"")</f>
        <v>1005.3</v>
      </c>
      <c r="K35" s="435">
        <f t="shared" si="4"/>
        <v>0.59999999999990905</v>
      </c>
      <c r="L35" s="436">
        <f t="shared" si="5"/>
        <v>16.199999999999932</v>
      </c>
      <c r="M35" s="437"/>
      <c r="N35" s="433">
        <f>IF(COUNT(ngay4!$F$4)&gt;0,ngay4!$F$4,"")</f>
        <v>25.2</v>
      </c>
      <c r="O35" s="437">
        <f t="shared" si="6"/>
        <v>-2.3000000000000007</v>
      </c>
      <c r="P35" s="438">
        <f t="shared" si="7"/>
        <v>-27.300000000000004</v>
      </c>
      <c r="Q35" s="433">
        <f>IF(COUNT(ngay4!$AO$20)&gt;0,ngay4!$AO$20,"")</f>
        <v>1005</v>
      </c>
      <c r="R35" s="435">
        <f t="shared" si="8"/>
        <v>0.39999999999997726</v>
      </c>
      <c r="S35" s="436">
        <f t="shared" si="9"/>
        <v>15.299999999999841</v>
      </c>
      <c r="T35" s="437"/>
      <c r="U35" s="433">
        <f>IF(COUNT(ngay4!$F$20)&gt;0,ngay4!$F$20,"")</f>
        <v>30</v>
      </c>
      <c r="V35" s="437">
        <f t="shared" si="10"/>
        <v>-1.3000000000000007</v>
      </c>
      <c r="W35" s="438">
        <f t="shared" si="11"/>
        <v>-8.9999999999999929</v>
      </c>
      <c r="X35" s="433">
        <f>IF(COUNT(ngay4!$AO$22)&gt;0,ngay4!$AO$22,"")</f>
        <v>1005.1</v>
      </c>
      <c r="Y35" s="435">
        <f t="shared" si="12"/>
        <v>0.70000000000004547</v>
      </c>
      <c r="Z35" s="436">
        <f t="shared" si="13"/>
        <v>17.199999999999932</v>
      </c>
      <c r="AA35" s="437"/>
      <c r="AB35" s="433">
        <f>IF(COUNT(ngay4!$F$22)&gt;0,ngay4!$F$22,"")</f>
        <v>30.3</v>
      </c>
      <c r="AC35" s="437">
        <f t="shared" si="14"/>
        <v>-0.5</v>
      </c>
      <c r="AD35" s="438">
        <f t="shared" si="15"/>
        <v>-11.100000000000009</v>
      </c>
      <c r="AE35" s="431"/>
      <c r="AF35" s="431"/>
      <c r="AG35" s="433">
        <f>IF(COUNT(ngay4!$AO$8)&gt;0,ngay4!$AO$8,"")</f>
        <v>1004.6</v>
      </c>
    </row>
    <row r="36" spans="1:33">
      <c r="A36" s="442"/>
      <c r="B36" s="423">
        <v>4</v>
      </c>
      <c r="C36" s="433">
        <f>IF(COUNT(ngay4!$AP$8)&gt;0,ngay4!$AP$8,"")</f>
        <v>1003.6</v>
      </c>
      <c r="D36" s="425">
        <f t="shared" si="0"/>
        <v>0.30000000000006821</v>
      </c>
      <c r="E36" s="426">
        <f t="shared" si="1"/>
        <v>14.000000000000227</v>
      </c>
      <c r="F36" s="429"/>
      <c r="G36" s="433">
        <f>IF(COUNT(ngay4!$G$8)&gt;0,ngay4!$G$8,"")</f>
        <v>27.5</v>
      </c>
      <c r="H36" s="429">
        <f t="shared" si="2"/>
        <v>-2.3000000000000007</v>
      </c>
      <c r="I36" s="430">
        <f t="shared" si="3"/>
        <v>-15.299999999999994</v>
      </c>
      <c r="J36" s="433">
        <f>IF(COUNT(ngay4!$AP$4)&gt;0,ngay4!$AP$4,"")</f>
        <v>1004.7</v>
      </c>
      <c r="K36" s="425">
        <f t="shared" si="4"/>
        <v>1.1000000000000227</v>
      </c>
      <c r="L36" s="426">
        <f t="shared" si="5"/>
        <v>17.299999999999955</v>
      </c>
      <c r="M36" s="429"/>
      <c r="N36" s="433">
        <f>IF(COUNT(ngay4!$G$4)&gt;0,ngay4!$G$4,"")</f>
        <v>25</v>
      </c>
      <c r="O36" s="429">
        <f t="shared" si="6"/>
        <v>-1.6999999999999993</v>
      </c>
      <c r="P36" s="430">
        <f t="shared" si="7"/>
        <v>-29.000000000000004</v>
      </c>
      <c r="Q36" s="433">
        <f>IF(COUNT(ngay4!$AP$20)&gt;0,ngay4!$AP$20,"")</f>
        <v>1004.4</v>
      </c>
      <c r="R36" s="425">
        <f t="shared" si="8"/>
        <v>0.69999999999993179</v>
      </c>
      <c r="S36" s="426">
        <f t="shared" si="9"/>
        <v>15.999999999999773</v>
      </c>
      <c r="T36" s="429"/>
      <c r="U36" s="433">
        <f>IF(COUNT(ngay4!$G$20)&gt;0,ngay4!$G$20,"")</f>
        <v>29.7</v>
      </c>
      <c r="V36" s="429">
        <f t="shared" si="10"/>
        <v>-0.90000000000000213</v>
      </c>
      <c r="W36" s="430">
        <f t="shared" si="11"/>
        <v>-9.899999999999995</v>
      </c>
      <c r="X36" s="433">
        <f>IF(COUNT(ngay4!$AP$22)&gt;0,ngay4!$AP$22,"")</f>
        <v>1004</v>
      </c>
      <c r="Y36" s="425">
        <f t="shared" si="12"/>
        <v>0.20000000000004547</v>
      </c>
      <c r="Z36" s="426">
        <f t="shared" si="13"/>
        <v>17.399999999999977</v>
      </c>
      <c r="AA36" s="429"/>
      <c r="AB36" s="433">
        <f>IF(COUNT(ngay4!$G$22)&gt;0,ngay4!$G$22,"")</f>
        <v>29.7</v>
      </c>
      <c r="AC36" s="429">
        <f t="shared" si="14"/>
        <v>-0.69999999999999929</v>
      </c>
      <c r="AD36" s="430">
        <f t="shared" si="15"/>
        <v>-11.800000000000008</v>
      </c>
      <c r="AG36" s="433">
        <f>IF(COUNT(ngay4!$AP$8)&gt;0,ngay4!$AP$8,"")</f>
        <v>1003.6</v>
      </c>
    </row>
    <row r="37" spans="1:33">
      <c r="A37" s="442"/>
      <c r="B37" s="441">
        <v>7</v>
      </c>
      <c r="C37" s="433">
        <f>IF(COUNT(ngay4!$AQ$8)&gt;0,ngay4!$AQ$8,"")</f>
        <v>1004.5</v>
      </c>
      <c r="D37" s="425">
        <f t="shared" si="0"/>
        <v>0</v>
      </c>
      <c r="E37" s="426">
        <f t="shared" si="1"/>
        <v>14.000000000000227</v>
      </c>
      <c r="F37" s="429"/>
      <c r="G37" s="433">
        <f>IF(COUNT(ngay4!$H$8)&gt;0,ngay4!$H$8,"")</f>
        <v>28.4</v>
      </c>
      <c r="H37" s="429">
        <f t="shared" si="2"/>
        <v>-1.2000000000000028</v>
      </c>
      <c r="I37" s="430">
        <f t="shared" si="3"/>
        <v>-16.499999999999996</v>
      </c>
      <c r="J37" s="433">
        <f>IF(COUNT(ngay4!$AQ$4)&gt;0,ngay4!$AQ$4,"")</f>
        <v>1005.1</v>
      </c>
      <c r="K37" s="425">
        <f t="shared" si="4"/>
        <v>0.60000000000002274</v>
      </c>
      <c r="L37" s="426">
        <f t="shared" si="5"/>
        <v>17.899999999999977</v>
      </c>
      <c r="M37" s="429"/>
      <c r="N37" s="433">
        <f>IF(COUNT(ngay4!$H$4)&gt;0,ngay4!$H$4,"")</f>
        <v>25.4</v>
      </c>
      <c r="O37" s="429">
        <f t="shared" si="6"/>
        <v>-1.3000000000000007</v>
      </c>
      <c r="P37" s="430">
        <f t="shared" si="7"/>
        <v>-30.300000000000004</v>
      </c>
      <c r="Q37" s="433">
        <f>IF(COUNT(ngay4!$AQ$20)&gt;0,ngay4!$AQ$20,"")</f>
        <v>1005.6</v>
      </c>
      <c r="R37" s="425">
        <f t="shared" si="8"/>
        <v>1.1000000000000227</v>
      </c>
      <c r="S37" s="426">
        <f t="shared" si="9"/>
        <v>17.099999999999795</v>
      </c>
      <c r="T37" s="429"/>
      <c r="U37" s="433">
        <f>IF(COUNT(ngay4!$H$20)&gt;0,ngay4!$H$20,"")</f>
        <v>30.6</v>
      </c>
      <c r="V37" s="429">
        <f t="shared" si="10"/>
        <v>0</v>
      </c>
      <c r="W37" s="430">
        <f t="shared" si="11"/>
        <v>-9.899999999999995</v>
      </c>
      <c r="X37" s="433">
        <f>IF(COUNT(ngay4!$AQ$22)&gt;0,ngay4!$AQ$22,"")</f>
        <v>1005.5</v>
      </c>
      <c r="Y37" s="425">
        <f t="shared" si="12"/>
        <v>0.79999999999995453</v>
      </c>
      <c r="Z37" s="426">
        <f t="shared" si="13"/>
        <v>18.199999999999932</v>
      </c>
      <c r="AA37" s="429"/>
      <c r="AB37" s="433">
        <f>IF(COUNT(ngay4!$H$22)&gt;0,ngay4!$H$22,"")</f>
        <v>30.5</v>
      </c>
      <c r="AC37" s="429">
        <f t="shared" si="14"/>
        <v>-0.69999999999999929</v>
      </c>
      <c r="AD37" s="430">
        <f t="shared" si="15"/>
        <v>-12.500000000000007</v>
      </c>
      <c r="AG37" s="433">
        <f>IF(COUNT(ngay4!$AQ$8)&gt;0,ngay4!$AQ$8,"")</f>
        <v>1004.5</v>
      </c>
    </row>
    <row r="38" spans="1:33">
      <c r="A38" s="442"/>
      <c r="B38" s="423">
        <v>10</v>
      </c>
      <c r="C38" s="433">
        <f>IF(COUNT(ngay4!$AR$8)&gt;0,ngay4!$AR$8,"")</f>
        <v>1004.3</v>
      </c>
      <c r="D38" s="425">
        <f t="shared" si="0"/>
        <v>9.9999999999909051E-2</v>
      </c>
      <c r="E38" s="426">
        <f t="shared" si="1"/>
        <v>14.100000000000136</v>
      </c>
      <c r="F38" s="429"/>
      <c r="G38" s="433">
        <f>IF(COUNT(ngay4!$I$8)&gt;0,ngay4!$I$8,"")</f>
        <v>33</v>
      </c>
      <c r="H38" s="429">
        <f t="shared" si="2"/>
        <v>-0.39999999999999858</v>
      </c>
      <c r="I38" s="430">
        <f t="shared" si="3"/>
        <v>-16.899999999999995</v>
      </c>
      <c r="J38" s="433">
        <f>IF(COUNT(ngay4!$AR$4)&gt;0,ngay4!$AR$4,"")</f>
        <v>1004.9</v>
      </c>
      <c r="K38" s="425">
        <f t="shared" si="4"/>
        <v>0.5</v>
      </c>
      <c r="L38" s="426">
        <f t="shared" si="5"/>
        <v>18.399999999999977</v>
      </c>
      <c r="M38" s="429"/>
      <c r="N38" s="433">
        <f>IF(COUNT(ngay4!$I$4)&gt;0,ngay4!$I$4,"")</f>
        <v>31</v>
      </c>
      <c r="O38" s="429">
        <f t="shared" si="6"/>
        <v>-0.80000000000000071</v>
      </c>
      <c r="P38" s="430">
        <f t="shared" si="7"/>
        <v>-31.100000000000005</v>
      </c>
      <c r="Q38" s="433">
        <f>IF(COUNT(ngay4!$AR$20)&gt;0,ngay4!$AR$20,"")</f>
        <v>1006.2</v>
      </c>
      <c r="R38" s="425">
        <f t="shared" si="8"/>
        <v>0.70000000000004547</v>
      </c>
      <c r="S38" s="426">
        <f t="shared" si="9"/>
        <v>17.799999999999841</v>
      </c>
      <c r="T38" s="429"/>
      <c r="U38" s="433">
        <f>IF(COUNT(ngay4!$I$20)&gt;0,ngay4!$I$20,"")</f>
        <v>33.700000000000003</v>
      </c>
      <c r="V38" s="429">
        <f t="shared" si="10"/>
        <v>-0.5</v>
      </c>
      <c r="W38" s="430">
        <f t="shared" si="11"/>
        <v>-10.399999999999995</v>
      </c>
      <c r="X38" s="433">
        <f>IF(COUNT(ngay4!$AR$22)&gt;0,ngay4!$AR$22,"")</f>
        <v>1005.8</v>
      </c>
      <c r="Y38" s="425">
        <f t="shared" si="12"/>
        <v>0.69999999999993179</v>
      </c>
      <c r="Z38" s="426">
        <f t="shared" si="13"/>
        <v>18.899999999999864</v>
      </c>
      <c r="AA38" s="429"/>
      <c r="AB38" s="433">
        <f>IF(COUNT(ngay4!$I$22)&gt;0,ngay4!$I$22,"")</f>
        <v>32.799999999999997</v>
      </c>
      <c r="AC38" s="429">
        <f t="shared" si="14"/>
        <v>0.19999999999999574</v>
      </c>
      <c r="AD38" s="430">
        <f t="shared" si="15"/>
        <v>-12.300000000000011</v>
      </c>
      <c r="AG38" s="433">
        <f>IF(COUNT(ngay4!$AR$8)&gt;0,ngay4!$AR$8,"")</f>
        <v>1004.3</v>
      </c>
    </row>
    <row r="39" spans="1:33">
      <c r="A39" s="442"/>
      <c r="B39" s="423">
        <v>13</v>
      </c>
      <c r="C39" s="433">
        <f>IF(COUNT(ngay4!$AS$8)&gt;0,ngay4!$AS$8,"")</f>
        <v>1003</v>
      </c>
      <c r="D39" s="425">
        <f t="shared" si="0"/>
        <v>0</v>
      </c>
      <c r="E39" s="426">
        <f t="shared" si="1"/>
        <v>14.100000000000136</v>
      </c>
      <c r="F39" s="429"/>
      <c r="G39" s="433">
        <f>IF(COUNT(ngay4!$J$8)&gt;0,ngay4!$J$8,"")</f>
        <v>35.200000000000003</v>
      </c>
      <c r="H39" s="429">
        <f t="shared" si="2"/>
        <v>-0.29999999999999716</v>
      </c>
      <c r="I39" s="430">
        <f t="shared" si="3"/>
        <v>-17.199999999999992</v>
      </c>
      <c r="J39" s="433">
        <f>IF(COUNT(ngay4!$AS$4)&gt;0,ngay4!$AS$4,"")</f>
        <v>1002.7</v>
      </c>
      <c r="K39" s="425">
        <f t="shared" si="4"/>
        <v>0</v>
      </c>
      <c r="L39" s="426">
        <f t="shared" si="5"/>
        <v>18.399999999999977</v>
      </c>
      <c r="M39" s="429"/>
      <c r="N39" s="433">
        <f>IF(COUNT(ngay4!$J$4)&gt;0,ngay4!$J$4,"")</f>
        <v>36</v>
      </c>
      <c r="O39" s="429">
        <f t="shared" si="6"/>
        <v>-0.39999999999999858</v>
      </c>
      <c r="P39" s="430">
        <f t="shared" si="7"/>
        <v>-31.500000000000004</v>
      </c>
      <c r="Q39" s="433">
        <f>IF(COUNT(ngay4!$AS$20)&gt;0,ngay4!$AS$20,"")</f>
        <v>1003.9</v>
      </c>
      <c r="R39" s="425">
        <f t="shared" si="8"/>
        <v>-0.60000000000002274</v>
      </c>
      <c r="S39" s="426">
        <f t="shared" si="9"/>
        <v>17.199999999999818</v>
      </c>
      <c r="T39" s="429"/>
      <c r="U39" s="433">
        <f>IF(COUNT(ngay4!$J$20)&gt;0,ngay4!$J$20,"")</f>
        <v>36</v>
      </c>
      <c r="V39" s="429">
        <f t="shared" si="10"/>
        <v>-0.39999999999999858</v>
      </c>
      <c r="W39" s="430">
        <f t="shared" si="11"/>
        <v>-10.799999999999994</v>
      </c>
      <c r="X39" s="433">
        <f>IF(COUNT(ngay4!$AS$22)&gt;0,ngay4!$AS$22,"")</f>
        <v>1004.2</v>
      </c>
      <c r="Y39" s="425">
        <f t="shared" si="12"/>
        <v>-0.59999999999990905</v>
      </c>
      <c r="Z39" s="426">
        <f t="shared" si="13"/>
        <v>18.299999999999955</v>
      </c>
      <c r="AA39" s="429"/>
      <c r="AB39" s="433">
        <f>IF(COUNT(ngay4!$J$22)&gt;0,ngay4!$J$22,"")</f>
        <v>34.700000000000003</v>
      </c>
      <c r="AC39" s="429">
        <f t="shared" si="14"/>
        <v>-1.0999999999999943</v>
      </c>
      <c r="AD39" s="430">
        <f t="shared" si="15"/>
        <v>-13.400000000000006</v>
      </c>
      <c r="AG39" s="433">
        <f>IF(COUNT(ngay4!$AS$8)&gt;0,ngay4!$AS$8,"")</f>
        <v>1003</v>
      </c>
    </row>
    <row r="40" spans="1:33">
      <c r="A40" s="442"/>
      <c r="B40" s="423">
        <v>16</v>
      </c>
      <c r="C40" s="433">
        <f>IF(COUNT(ngay4!$AT$8)&gt;0,ngay4!$AT$8,"")</f>
        <v>1001.6</v>
      </c>
      <c r="D40" s="425">
        <f t="shared" si="0"/>
        <v>0.39999999999997726</v>
      </c>
      <c r="E40" s="426">
        <f t="shared" si="1"/>
        <v>14.500000000000114</v>
      </c>
      <c r="F40" s="429"/>
      <c r="G40" s="433">
        <f>IF(COUNT(ngay4!$K$8)&gt;0,ngay4!$K$8,"")</f>
        <v>33.9</v>
      </c>
      <c r="H40" s="429">
        <f t="shared" si="2"/>
        <v>1.3999999999999986</v>
      </c>
      <c r="I40" s="430">
        <f t="shared" si="3"/>
        <v>-15.799999999999994</v>
      </c>
      <c r="J40" s="433">
        <f>IF(COUNT(ngay4!$AT$4)&gt;0,ngay4!$AT$4,"")</f>
        <v>1002.4</v>
      </c>
      <c r="K40" s="425">
        <f t="shared" si="4"/>
        <v>1.8999999999999773</v>
      </c>
      <c r="L40" s="426">
        <f t="shared" si="5"/>
        <v>20.299999999999955</v>
      </c>
      <c r="M40" s="429"/>
      <c r="N40" s="433">
        <f>IF(COUNT(ngay4!$K$4)&gt;0,ngay4!$K$4,"")</f>
        <v>29.4</v>
      </c>
      <c r="O40" s="429">
        <f t="shared" si="6"/>
        <v>-6.2000000000000028</v>
      </c>
      <c r="P40" s="430">
        <f t="shared" si="7"/>
        <v>-37.700000000000003</v>
      </c>
      <c r="Q40" s="433">
        <f>IF(COUNT(ngay4!$AT$20)&gt;0,ngay4!$AT$20,"")</f>
        <v>1002.4</v>
      </c>
      <c r="R40" s="425">
        <f t="shared" si="8"/>
        <v>-0.20000000000004547</v>
      </c>
      <c r="S40" s="426">
        <f t="shared" si="9"/>
        <v>16.999999999999773</v>
      </c>
      <c r="T40" s="429"/>
      <c r="U40" s="433">
        <f>IF(COUNT(ngay4!$K$20)&gt;0,ngay4!$K$20,"")</f>
        <v>34.6</v>
      </c>
      <c r="V40" s="429">
        <f t="shared" si="10"/>
        <v>-1.1000000000000014</v>
      </c>
      <c r="W40" s="430">
        <f t="shared" si="11"/>
        <v>-11.899999999999995</v>
      </c>
      <c r="X40" s="433">
        <f>IF(COUNT(ngay4!$AT$22)&gt;0,ngay4!$AT$22,"")</f>
        <v>1002.8</v>
      </c>
      <c r="Y40" s="425">
        <f t="shared" si="12"/>
        <v>0</v>
      </c>
      <c r="Z40" s="426">
        <f t="shared" si="13"/>
        <v>18.299999999999955</v>
      </c>
      <c r="AA40" s="429"/>
      <c r="AB40" s="433">
        <f>IF(COUNT(ngay4!$K$22)&gt;0,ngay4!$K$22,"")</f>
        <v>35.799999999999997</v>
      </c>
      <c r="AC40" s="429">
        <f t="shared" si="14"/>
        <v>1</v>
      </c>
      <c r="AD40" s="430">
        <f t="shared" si="15"/>
        <v>-12.400000000000006</v>
      </c>
      <c r="AG40" s="433">
        <f>IF(COUNT(ngay4!$AT$8)&gt;0,ngay4!$AT$8,"")</f>
        <v>1001.6</v>
      </c>
    </row>
    <row r="41" spans="1:33">
      <c r="A41" s="442"/>
      <c r="B41" s="423">
        <v>19</v>
      </c>
      <c r="C41" s="433">
        <f>IF(COUNT(ngay4!$AU$8)&gt;0,ngay4!$AU$8,"")</f>
        <v>1003.1</v>
      </c>
      <c r="D41" s="425">
        <f t="shared" si="0"/>
        <v>1.5</v>
      </c>
      <c r="E41" s="426">
        <f t="shared" si="1"/>
        <v>16.000000000000114</v>
      </c>
      <c r="F41" s="429"/>
      <c r="G41" s="433">
        <f>IF(COUNT(ngay4!$L$8)&gt;0,ngay4!$L$8,"")</f>
        <v>31.3</v>
      </c>
      <c r="H41" s="429">
        <f t="shared" si="2"/>
        <v>0.30000000000000071</v>
      </c>
      <c r="I41" s="430">
        <f t="shared" si="3"/>
        <v>-15.499999999999993</v>
      </c>
      <c r="J41" s="433">
        <f>IF(COUNT(ngay4!$AU$4)&gt;0,ngay4!$AU$4,"")</f>
        <v>1003.9</v>
      </c>
      <c r="K41" s="425">
        <f t="shared" si="4"/>
        <v>0.29999999999995453</v>
      </c>
      <c r="L41" s="426">
        <f t="shared" si="5"/>
        <v>20.599999999999909</v>
      </c>
      <c r="M41" s="429"/>
      <c r="N41" s="433">
        <f>IF(COUNT(ngay4!$L$4)&gt;0,ngay4!$L$4,"")</f>
        <v>28</v>
      </c>
      <c r="O41" s="429">
        <f t="shared" si="6"/>
        <v>1.8000000000000007</v>
      </c>
      <c r="P41" s="430">
        <f t="shared" si="7"/>
        <v>-35.900000000000006</v>
      </c>
      <c r="Q41" s="433">
        <f>IF(COUNT(ngay4!$AU$20)&gt;0,ngay4!$AU$20,"")</f>
        <v>1003.5</v>
      </c>
      <c r="R41" s="425">
        <f t="shared" si="8"/>
        <v>0.60000000000002274</v>
      </c>
      <c r="S41" s="426">
        <f t="shared" si="9"/>
        <v>17.599999999999795</v>
      </c>
      <c r="T41" s="429"/>
      <c r="U41" s="433">
        <f>IF(COUNT(ngay4!$L$20)&gt;0,ngay4!$L$20,"")</f>
        <v>32</v>
      </c>
      <c r="V41" s="429">
        <f t="shared" si="10"/>
        <v>-1</v>
      </c>
      <c r="W41" s="430">
        <f t="shared" si="11"/>
        <v>-12.899999999999995</v>
      </c>
      <c r="X41" s="433">
        <f>IF(COUNT(ngay4!$AU$22)&gt;0,ngay4!$AU$22,"")</f>
        <v>1002.9</v>
      </c>
      <c r="Y41" s="425">
        <f t="shared" si="12"/>
        <v>0.19999999999993179</v>
      </c>
      <c r="Z41" s="426">
        <f t="shared" si="13"/>
        <v>18.499999999999886</v>
      </c>
      <c r="AA41" s="429"/>
      <c r="AB41" s="433">
        <f>IF(COUNT(ngay4!$L$22)&gt;0,ngay4!$L$22,"")</f>
        <v>32</v>
      </c>
      <c r="AC41" s="429">
        <f t="shared" si="14"/>
        <v>-0.5</v>
      </c>
      <c r="AD41" s="430">
        <f t="shared" si="15"/>
        <v>-12.900000000000006</v>
      </c>
      <c r="AG41" s="433">
        <f>IF(COUNT(ngay4!$AU$8)&gt;0,ngay4!$AU$8,"")</f>
        <v>1003.1</v>
      </c>
    </row>
    <row r="42" spans="1:33">
      <c r="A42" s="442"/>
      <c r="B42" s="423">
        <v>22</v>
      </c>
      <c r="C42" s="433">
        <f>IF(COUNT(ngay5!$AN$8)&gt;0,ngay5!$AN$8,"")</f>
        <v>1004.6</v>
      </c>
      <c r="D42" s="425">
        <f t="shared" si="0"/>
        <v>0.20000000000004547</v>
      </c>
      <c r="E42" s="426">
        <f t="shared" si="1"/>
        <v>16.200000000000159</v>
      </c>
      <c r="F42" s="429"/>
      <c r="G42" s="433">
        <f>IF(COUNT(ngay5!$E$8)&gt;0,ngay5!$E$8,"")</f>
        <v>30.6</v>
      </c>
      <c r="H42" s="429">
        <f t="shared" si="2"/>
        <v>2.3000000000000007</v>
      </c>
      <c r="I42" s="430">
        <f t="shared" si="3"/>
        <v>-13.199999999999992</v>
      </c>
      <c r="J42" s="433">
        <f>IF(COUNT(ngay5!$AN$4)&gt;0,ngay5!$AN$4,"")</f>
        <v>1005.7</v>
      </c>
      <c r="K42" s="425">
        <f t="shared" si="4"/>
        <v>0.30000000000006821</v>
      </c>
      <c r="L42" s="426">
        <f t="shared" si="5"/>
        <v>20.899999999999977</v>
      </c>
      <c r="M42" s="429"/>
      <c r="N42" s="433">
        <f>IF(COUNT(ngay5!$E$4)&gt;0,ngay5!$E$4,"")</f>
        <v>27</v>
      </c>
      <c r="O42" s="429">
        <f t="shared" si="6"/>
        <v>1.8000000000000007</v>
      </c>
      <c r="P42" s="430">
        <f t="shared" si="7"/>
        <v>-34.100000000000009</v>
      </c>
      <c r="Q42" s="433">
        <f>IF(COUNT(ngay5!$AN$20)&gt;0,ngay5!$AN$20,"")</f>
        <v>1005.6</v>
      </c>
      <c r="R42" s="425">
        <f t="shared" si="8"/>
        <v>0.70000000000004547</v>
      </c>
      <c r="S42" s="426">
        <f t="shared" si="9"/>
        <v>18.299999999999841</v>
      </c>
      <c r="T42" s="429"/>
      <c r="U42" s="433">
        <f>IF(COUNT(ngay4!$E$20)&gt;0,ngay4!$E$20,"")</f>
        <v>31.4</v>
      </c>
      <c r="V42" s="429">
        <f t="shared" si="10"/>
        <v>0</v>
      </c>
      <c r="W42" s="430">
        <f t="shared" si="11"/>
        <v>-12.899999999999995</v>
      </c>
      <c r="X42" s="433">
        <f>IF(COUNT(ngay5!$AN$22)&gt;0,ngay5!$AN$22,"")</f>
        <v>1005.8</v>
      </c>
      <c r="Y42" s="425">
        <f t="shared" si="12"/>
        <v>0.89999999999997726</v>
      </c>
      <c r="Z42" s="426">
        <f t="shared" si="13"/>
        <v>19.399999999999864</v>
      </c>
      <c r="AA42" s="429"/>
      <c r="AB42" s="433">
        <f>IF(COUNT(ngay4!$E$22)&gt;0,ngay4!$E$22,"")</f>
        <v>31.2</v>
      </c>
      <c r="AC42" s="429">
        <f t="shared" si="14"/>
        <v>0</v>
      </c>
      <c r="AD42" s="430">
        <f t="shared" si="15"/>
        <v>-12.900000000000006</v>
      </c>
      <c r="AG42" s="433">
        <f>IF(COUNT(ngay5!$AN$8)&gt;0,ngay5!$AN$8,"")</f>
        <v>1004.6</v>
      </c>
    </row>
    <row r="43" spans="1:33" s="439" customFormat="1">
      <c r="A43" s="443">
        <v>5</v>
      </c>
      <c r="B43" s="423">
        <v>1</v>
      </c>
      <c r="C43" s="433">
        <f>IF(COUNT(ngay5!$AO$8)&gt;0,ngay5!$AO$8,"")</f>
        <v>1004.5</v>
      </c>
      <c r="D43" s="435">
        <f t="shared" si="0"/>
        <v>-0.10000000000002274</v>
      </c>
      <c r="E43" s="436">
        <f t="shared" si="1"/>
        <v>16.100000000000136</v>
      </c>
      <c r="F43" s="437"/>
      <c r="G43" s="433">
        <f>IF(COUNT(ngay5!$F$8)&gt;0,ngay5!$F$8,"")</f>
        <v>29</v>
      </c>
      <c r="H43" s="437">
        <f t="shared" si="2"/>
        <v>1.3999999999999986</v>
      </c>
      <c r="I43" s="438">
        <f t="shared" si="3"/>
        <v>-11.799999999999994</v>
      </c>
      <c r="J43" s="433">
        <f>IF(COUNT(ngay5!$AO$4)&gt;0,ngay5!$AO$4,"")</f>
        <v>1005.4</v>
      </c>
      <c r="K43" s="435">
        <f t="shared" si="4"/>
        <v>0.10000000000002274</v>
      </c>
      <c r="L43" s="436">
        <f t="shared" si="5"/>
        <v>21</v>
      </c>
      <c r="M43" s="437"/>
      <c r="N43" s="433">
        <f>IF(COUNT(ngay5!$F$4)&gt;0,ngay5!$F$4,"")</f>
        <v>26.2</v>
      </c>
      <c r="O43" s="437">
        <f t="shared" si="6"/>
        <v>1</v>
      </c>
      <c r="P43" s="438">
        <f t="shared" si="7"/>
        <v>-33.100000000000009</v>
      </c>
      <c r="Q43" s="433">
        <f>IF(COUNT(ngay5!$AO$20)&gt;0,ngay5!$AO$20,"")</f>
        <v>1004.9</v>
      </c>
      <c r="R43" s="435">
        <f t="shared" si="8"/>
        <v>-0.10000000000002274</v>
      </c>
      <c r="S43" s="436">
        <f t="shared" si="9"/>
        <v>18.199999999999818</v>
      </c>
      <c r="T43" s="437"/>
      <c r="U43" s="433">
        <f>IF(COUNT(ngay5!$F$20)&gt;0,ngay5!$F$20,"")</f>
        <v>30.5</v>
      </c>
      <c r="V43" s="437">
        <f t="shared" si="10"/>
        <v>0.5</v>
      </c>
      <c r="W43" s="438">
        <f t="shared" si="11"/>
        <v>-12.399999999999995</v>
      </c>
      <c r="X43" s="433">
        <f>IF(COUNT(ngay5!$AO$22)&gt;0,ngay5!$AO$22,"")</f>
        <v>1005.3</v>
      </c>
      <c r="Y43" s="435">
        <f t="shared" si="12"/>
        <v>0.19999999999993179</v>
      </c>
      <c r="Z43" s="436">
        <f t="shared" si="13"/>
        <v>19.599999999999795</v>
      </c>
      <c r="AA43" s="437"/>
      <c r="AB43" s="433">
        <f>IF(COUNT(ngay5!$F$22)&gt;0,ngay5!$F$22,"")</f>
        <v>29.1</v>
      </c>
      <c r="AC43" s="437">
        <f t="shared" si="14"/>
        <v>-1.1999999999999993</v>
      </c>
      <c r="AD43" s="438">
        <f t="shared" si="15"/>
        <v>-14.100000000000005</v>
      </c>
      <c r="AE43" s="431"/>
      <c r="AF43" s="431"/>
      <c r="AG43" s="433">
        <f>IF(COUNT(ngay5!$AO$8)&gt;0,ngay5!$AO$8,"")</f>
        <v>1004.5</v>
      </c>
    </row>
    <row r="44" spans="1:33">
      <c r="A44" s="442"/>
      <c r="B44" s="423">
        <v>4</v>
      </c>
      <c r="C44" s="433">
        <f>IF(COUNT(ngay5!$AP$8)&gt;0,ngay5!$AP$8,"")</f>
        <v>1004.3</v>
      </c>
      <c r="D44" s="425">
        <f t="shared" si="0"/>
        <v>0.69999999999993179</v>
      </c>
      <c r="E44" s="426">
        <f t="shared" si="1"/>
        <v>16.800000000000068</v>
      </c>
      <c r="F44" s="429"/>
      <c r="G44" s="433">
        <f>IF(COUNT(ngay5!$G$8)&gt;0,ngay5!$G$8,"")</f>
        <v>27.8</v>
      </c>
      <c r="H44" s="429">
        <f t="shared" si="2"/>
        <v>0.30000000000000071</v>
      </c>
      <c r="I44" s="430">
        <f t="shared" si="3"/>
        <v>-11.499999999999993</v>
      </c>
      <c r="J44" s="433">
        <f>IF(COUNT(ngay5!$AP$4)&gt;0,ngay5!$AP$4,"")</f>
        <v>1004.7</v>
      </c>
      <c r="K44" s="425">
        <f t="shared" si="4"/>
        <v>0</v>
      </c>
      <c r="L44" s="426">
        <f t="shared" si="5"/>
        <v>21</v>
      </c>
      <c r="M44" s="429"/>
      <c r="N44" s="433">
        <f>IF(COUNT(ngay5!$G$4)&gt;0,ngay5!$G$4,"")</f>
        <v>25.8</v>
      </c>
      <c r="O44" s="429">
        <f t="shared" si="6"/>
        <v>0.80000000000000071</v>
      </c>
      <c r="P44" s="430">
        <f t="shared" si="7"/>
        <v>-32.300000000000011</v>
      </c>
      <c r="Q44" s="433">
        <f>IF(COUNT(ngay5!$AP$20)&gt;0,ngay5!$AP$20,"")</f>
        <v>1004.5</v>
      </c>
      <c r="R44" s="425">
        <f t="shared" si="8"/>
        <v>0.10000000000002274</v>
      </c>
      <c r="S44" s="426">
        <f t="shared" si="9"/>
        <v>18.299999999999841</v>
      </c>
      <c r="T44" s="429"/>
      <c r="U44" s="433">
        <f>IF(COUNT(ngay5!$G$20)&gt;0,ngay5!$G$20,"")</f>
        <v>29.5</v>
      </c>
      <c r="V44" s="429">
        <f t="shared" si="10"/>
        <v>-0.19999999999999929</v>
      </c>
      <c r="W44" s="430">
        <f t="shared" si="11"/>
        <v>-12.599999999999994</v>
      </c>
      <c r="X44" s="433">
        <f>IF(COUNT(ngay5!$AP$22)&gt;0,ngay5!$AP$22,"")</f>
        <v>1004.7</v>
      </c>
      <c r="Y44" s="425">
        <f t="shared" si="12"/>
        <v>0.70000000000004547</v>
      </c>
      <c r="Z44" s="426">
        <f t="shared" si="13"/>
        <v>20.299999999999841</v>
      </c>
      <c r="AA44" s="429"/>
      <c r="AB44" s="433">
        <f>IF(COUNT(ngay5!$G$22)&gt;0,ngay5!$G$22,"")</f>
        <v>28.6</v>
      </c>
      <c r="AC44" s="429">
        <f t="shared" si="14"/>
        <v>-1.0999999999999979</v>
      </c>
      <c r="AD44" s="430">
        <f t="shared" si="15"/>
        <v>-15.200000000000003</v>
      </c>
      <c r="AG44" s="433">
        <f>IF(COUNT(ngay5!$AP$8)&gt;0,ngay5!$AP$8,"")</f>
        <v>1004.3</v>
      </c>
    </row>
    <row r="45" spans="1:33">
      <c r="A45" s="442"/>
      <c r="B45" s="441">
        <v>7</v>
      </c>
      <c r="C45" s="433">
        <f>IF(COUNT(ngay5!$AQ$8)&gt;0,ngay5!$AQ$8,"")</f>
        <v>1005</v>
      </c>
      <c r="D45" s="425">
        <f t="shared" si="0"/>
        <v>0.5</v>
      </c>
      <c r="E45" s="426">
        <f t="shared" si="1"/>
        <v>17.300000000000068</v>
      </c>
      <c r="F45" s="429"/>
      <c r="G45" s="433">
        <f>IF(COUNT(ngay5!$H$8)&gt;0,ngay5!$H$8,"")</f>
        <v>28.6</v>
      </c>
      <c r="H45" s="429">
        <f t="shared" si="2"/>
        <v>0.20000000000000284</v>
      </c>
      <c r="I45" s="430">
        <f t="shared" si="3"/>
        <v>-11.29999999999999</v>
      </c>
      <c r="J45" s="433">
        <f>IF(COUNT(ngay5!$AQ$4)&gt;0,ngay5!$AQ$4,"")</f>
        <v>1005.3</v>
      </c>
      <c r="K45" s="425">
        <f t="shared" si="4"/>
        <v>0.19999999999993179</v>
      </c>
      <c r="L45" s="426">
        <f t="shared" si="5"/>
        <v>21.199999999999932</v>
      </c>
      <c r="M45" s="429"/>
      <c r="N45" s="433">
        <f>IF(COUNT(ngay5!$H$4)&gt;0,ngay5!$H$4,"")</f>
        <v>25.6</v>
      </c>
      <c r="O45" s="429">
        <f t="shared" si="6"/>
        <v>0.20000000000000284</v>
      </c>
      <c r="P45" s="430">
        <f t="shared" si="7"/>
        <v>-32.100000000000009</v>
      </c>
      <c r="Q45" s="433">
        <f>IF(COUNT(ngay5!$AQ$20)&gt;0,ngay5!$AQ$20,"")</f>
        <v>1005.7</v>
      </c>
      <c r="R45" s="425">
        <f t="shared" si="8"/>
        <v>0.10000000000002274</v>
      </c>
      <c r="S45" s="426">
        <f t="shared" si="9"/>
        <v>18.399999999999864</v>
      </c>
      <c r="T45" s="429"/>
      <c r="U45" s="433">
        <f>IF(COUNT(ngay5!$H$20)&gt;0,ngay5!$H$20,"")</f>
        <v>29.5</v>
      </c>
      <c r="V45" s="429">
        <f t="shared" si="10"/>
        <v>-1.1000000000000014</v>
      </c>
      <c r="W45" s="430">
        <f t="shared" si="11"/>
        <v>-13.699999999999996</v>
      </c>
      <c r="X45" s="433">
        <f>IF(COUNT(ngay5!$AQ$22)&gt;0,ngay5!$AQ$22,"")</f>
        <v>1005.6</v>
      </c>
      <c r="Y45" s="425">
        <f t="shared" si="12"/>
        <v>0.10000000000002274</v>
      </c>
      <c r="Z45" s="426">
        <f t="shared" si="13"/>
        <v>20.399999999999864</v>
      </c>
      <c r="AA45" s="429"/>
      <c r="AB45" s="433">
        <f>IF(COUNT(ngay5!$H$22)&gt;0,ngay5!$H$22,"")</f>
        <v>30.2</v>
      </c>
      <c r="AC45" s="429">
        <f t="shared" si="14"/>
        <v>-0.30000000000000071</v>
      </c>
      <c r="AD45" s="430">
        <f t="shared" si="15"/>
        <v>-15.500000000000004</v>
      </c>
      <c r="AG45" s="433">
        <f>IF(COUNT(ngay5!$AQ$8)&gt;0,ngay5!$AQ$8,"")</f>
        <v>1005</v>
      </c>
    </row>
    <row r="46" spans="1:33">
      <c r="A46" s="442"/>
      <c r="B46" s="423">
        <v>10</v>
      </c>
      <c r="C46" s="433">
        <f>IF(COUNT(ngay5!$AR$8)&gt;0,ngay5!$AR$8,"")</f>
        <v>1005.2</v>
      </c>
      <c r="D46" s="425">
        <f t="shared" si="0"/>
        <v>0.90000000000009095</v>
      </c>
      <c r="E46" s="426">
        <f t="shared" si="1"/>
        <v>18.200000000000159</v>
      </c>
      <c r="F46" s="429"/>
      <c r="G46" s="433">
        <f>IF(COUNT(ngay5!$I$8)&gt;0,ngay5!$I$8,"")</f>
        <v>33.299999999999997</v>
      </c>
      <c r="H46" s="429">
        <f t="shared" si="2"/>
        <v>0.29999999999999716</v>
      </c>
      <c r="I46" s="430">
        <f t="shared" si="3"/>
        <v>-10.999999999999993</v>
      </c>
      <c r="J46" s="433">
        <f>IF(COUNT(ngay5!$AR$4)&gt;0,ngay5!$AR$4,"")</f>
        <v>1004.9</v>
      </c>
      <c r="K46" s="425">
        <f t="shared" si="4"/>
        <v>0</v>
      </c>
      <c r="L46" s="426">
        <f t="shared" si="5"/>
        <v>21.199999999999932</v>
      </c>
      <c r="M46" s="429"/>
      <c r="N46" s="433">
        <f>IF(COUNT(ngay5!$I$4)&gt;0,ngay5!$I$4,"")</f>
        <v>32.200000000000003</v>
      </c>
      <c r="O46" s="429">
        <f t="shared" si="6"/>
        <v>1.2000000000000028</v>
      </c>
      <c r="P46" s="430">
        <f t="shared" si="7"/>
        <v>-30.900000000000006</v>
      </c>
      <c r="Q46" s="433">
        <f>IF(COUNT(ngay5!$AR$20)&gt;0,ngay5!$AR$20,"")</f>
        <v>1005.8</v>
      </c>
      <c r="R46" s="425">
        <f t="shared" si="8"/>
        <v>-0.40000000000009095</v>
      </c>
      <c r="S46" s="426">
        <f t="shared" si="9"/>
        <v>17.999999999999773</v>
      </c>
      <c r="T46" s="429"/>
      <c r="U46" s="433">
        <f>IF(COUNT(ngay5!$I$20)&gt;0,ngay5!$I$20,"")</f>
        <v>34.299999999999997</v>
      </c>
      <c r="V46" s="429">
        <f t="shared" si="10"/>
        <v>0.59999999999999432</v>
      </c>
      <c r="W46" s="430">
        <f t="shared" si="11"/>
        <v>-13.100000000000001</v>
      </c>
      <c r="X46" s="433">
        <f>IF(COUNT(ngay5!$AR$22)&gt;0,ngay5!$AR$22,"")</f>
        <v>1006</v>
      </c>
      <c r="Y46" s="425">
        <f t="shared" si="12"/>
        <v>0.20000000000004547</v>
      </c>
      <c r="Z46" s="426">
        <f t="shared" si="13"/>
        <v>20.599999999999909</v>
      </c>
      <c r="AA46" s="429"/>
      <c r="AB46" s="433">
        <f>IF(COUNT(ngay5!$I$22)&gt;0,ngay5!$I$22,"")</f>
        <v>33.700000000000003</v>
      </c>
      <c r="AC46" s="429">
        <f t="shared" si="14"/>
        <v>0.90000000000000568</v>
      </c>
      <c r="AD46" s="430">
        <f t="shared" si="15"/>
        <v>-14.599999999999998</v>
      </c>
      <c r="AG46" s="433">
        <f>IF(COUNT(ngay5!$AR$8)&gt;0,ngay5!$AR$8,"")</f>
        <v>1005.2</v>
      </c>
    </row>
    <row r="47" spans="1:33">
      <c r="A47" s="442"/>
      <c r="B47" s="423">
        <v>13</v>
      </c>
      <c r="C47" s="433">
        <f>IF(COUNT(ngay5!$AS$8)&gt;0,ngay5!$AS$8,"")</f>
        <v>1004</v>
      </c>
      <c r="D47" s="425">
        <f t="shared" si="0"/>
        <v>1</v>
      </c>
      <c r="E47" s="426">
        <f t="shared" si="1"/>
        <v>19.200000000000159</v>
      </c>
      <c r="F47" s="429"/>
      <c r="G47" s="433">
        <f>IF(COUNT(ngay5!$J$8)&gt;0,ngay5!$J$8,"")</f>
        <v>34.9</v>
      </c>
      <c r="H47" s="429">
        <f t="shared" si="2"/>
        <v>-0.30000000000000426</v>
      </c>
      <c r="I47" s="430">
        <f t="shared" si="3"/>
        <v>-11.299999999999997</v>
      </c>
      <c r="J47" s="433">
        <f>IF(COUNT(ngay5!$AS$4)&gt;0,ngay5!$AS$4,"")</f>
        <v>1003.2</v>
      </c>
      <c r="K47" s="425">
        <f t="shared" si="4"/>
        <v>0.5</v>
      </c>
      <c r="L47" s="426">
        <f t="shared" si="5"/>
        <v>21.699999999999932</v>
      </c>
      <c r="M47" s="429"/>
      <c r="N47" s="433">
        <f>IF(COUNT(ngay5!$J$4)&gt;0,ngay5!$J$4,"")</f>
        <v>36.1</v>
      </c>
      <c r="O47" s="429">
        <f t="shared" si="6"/>
        <v>0.10000000000000142</v>
      </c>
      <c r="P47" s="430">
        <f t="shared" si="7"/>
        <v>-30.800000000000004</v>
      </c>
      <c r="Q47" s="433">
        <f>IF(COUNT(ngay5!$AS$20)&gt;0,ngay5!$AS$20,"")</f>
        <v>1002.9</v>
      </c>
      <c r="R47" s="425">
        <f t="shared" si="8"/>
        <v>-1</v>
      </c>
      <c r="S47" s="426">
        <f t="shared" si="9"/>
        <v>16.999999999999773</v>
      </c>
      <c r="T47" s="429"/>
      <c r="U47" s="433">
        <f>IF(COUNT(ngay5!$J$20)&gt;0,ngay5!$J$20,"")</f>
        <v>35.700000000000003</v>
      </c>
      <c r="V47" s="429">
        <f t="shared" si="10"/>
        <v>-0.29999999999999716</v>
      </c>
      <c r="W47" s="430">
        <f t="shared" si="11"/>
        <v>-13.399999999999999</v>
      </c>
      <c r="X47" s="433">
        <f>IF(COUNT(ngay5!$AS$22)&gt;0,ngay5!$AS$22,"")</f>
        <v>1004.6</v>
      </c>
      <c r="Y47" s="425">
        <f t="shared" si="12"/>
        <v>0.39999999999997726</v>
      </c>
      <c r="Z47" s="426">
        <f t="shared" si="13"/>
        <v>20.999999999999886</v>
      </c>
      <c r="AA47" s="429"/>
      <c r="AB47" s="433">
        <f>IF(COUNT(ngay5!$J$22)&gt;0,ngay5!$J$22,"")</f>
        <v>34.799999999999997</v>
      </c>
      <c r="AC47" s="429">
        <f t="shared" si="14"/>
        <v>9.9999999999994316E-2</v>
      </c>
      <c r="AD47" s="430">
        <f t="shared" si="15"/>
        <v>-14.500000000000004</v>
      </c>
      <c r="AG47" s="433">
        <f>IF(COUNT(ngay5!$AS$8)&gt;0,ngay5!$AS$8,"")</f>
        <v>1004</v>
      </c>
    </row>
    <row r="48" spans="1:33">
      <c r="A48" s="442"/>
      <c r="B48" s="423">
        <v>16</v>
      </c>
      <c r="C48" s="433">
        <f>IF(COUNT(ngay5!$AT$8)&gt;0,ngay5!$AT$8,"")</f>
        <v>1002.5</v>
      </c>
      <c r="D48" s="425">
        <f t="shared" si="0"/>
        <v>0.89999999999997726</v>
      </c>
      <c r="E48" s="426">
        <f t="shared" si="1"/>
        <v>20.100000000000136</v>
      </c>
      <c r="F48" s="429"/>
      <c r="G48" s="433">
        <f>IF(COUNT(ngay5!$K$8)&gt;0,ngay5!$K$8,"")</f>
        <v>32.6</v>
      </c>
      <c r="H48" s="429">
        <f t="shared" si="2"/>
        <v>-1.2999999999999972</v>
      </c>
      <c r="I48" s="430">
        <f t="shared" si="3"/>
        <v>-12.599999999999994</v>
      </c>
      <c r="J48" s="433">
        <f>IF(COUNT(ngay5!$AT$4)&gt;0,ngay5!$AT$4,"")</f>
        <v>1002.2</v>
      </c>
      <c r="K48" s="425">
        <f t="shared" si="4"/>
        <v>-0.19999999999993179</v>
      </c>
      <c r="L48" s="426">
        <f t="shared" si="5"/>
        <v>21.5</v>
      </c>
      <c r="M48" s="429"/>
      <c r="N48" s="433">
        <f>IF(COUNT(ngay5!$K$4)&gt;0,ngay5!$K$4,"")</f>
        <v>32.5</v>
      </c>
      <c r="O48" s="429">
        <f t="shared" si="6"/>
        <v>3.1000000000000014</v>
      </c>
      <c r="P48" s="430">
        <f t="shared" si="7"/>
        <v>-27.700000000000003</v>
      </c>
      <c r="Q48" s="433">
        <f>IF(COUNT(ngay5!$AT$20)&gt;0,ngay5!$AT$20,"")</f>
        <v>1002.9</v>
      </c>
      <c r="R48" s="425">
        <f t="shared" si="8"/>
        <v>0.5</v>
      </c>
      <c r="S48" s="426">
        <f t="shared" si="9"/>
        <v>17.499999999999773</v>
      </c>
      <c r="T48" s="429"/>
      <c r="U48" s="433">
        <f>IF(COUNT(ngay5!$K$20)&gt;0,ngay5!$K$20,"")</f>
        <v>31.5</v>
      </c>
      <c r="V48" s="429">
        <f t="shared" si="10"/>
        <v>-3.1000000000000014</v>
      </c>
      <c r="W48" s="430">
        <f t="shared" si="11"/>
        <v>-16.5</v>
      </c>
      <c r="X48" s="433">
        <f>IF(COUNT(ngay5!$AT$22)&gt;0,ngay5!$AT$22,"")</f>
        <v>1003.2</v>
      </c>
      <c r="Y48" s="425">
        <f t="shared" si="12"/>
        <v>0.40000000000009095</v>
      </c>
      <c r="Z48" s="426">
        <f t="shared" si="13"/>
        <v>21.399999999999977</v>
      </c>
      <c r="AA48" s="429"/>
      <c r="AB48" s="433">
        <f>IF(COUNT(ngay5!$K$22)&gt;0,ngay5!$K$22,"")</f>
        <v>34</v>
      </c>
      <c r="AC48" s="429">
        <f t="shared" si="14"/>
        <v>-1.7999999999999972</v>
      </c>
      <c r="AD48" s="430">
        <f t="shared" si="15"/>
        <v>-16.3</v>
      </c>
      <c r="AG48" s="433">
        <f>IF(COUNT(ngay5!$AT$8)&gt;0,ngay5!$AT$8,"")</f>
        <v>1002.5</v>
      </c>
    </row>
    <row r="49" spans="1:33">
      <c r="A49" s="442"/>
      <c r="B49" s="423">
        <v>19</v>
      </c>
      <c r="C49" s="433">
        <f>IF(COUNT(ngay5!$AU$8)&gt;0,ngay5!$AU$8,"")</f>
        <v>1003.7</v>
      </c>
      <c r="D49" s="425">
        <f t="shared" si="0"/>
        <v>0.60000000000002274</v>
      </c>
      <c r="E49" s="426">
        <f t="shared" si="1"/>
        <v>20.700000000000159</v>
      </c>
      <c r="F49" s="429"/>
      <c r="G49" s="433">
        <f>IF(COUNT(ngay5!$L$8)&gt;0,ngay5!$L$8,"")</f>
        <v>30.6</v>
      </c>
      <c r="H49" s="429">
        <f t="shared" si="2"/>
        <v>-0.69999999999999929</v>
      </c>
      <c r="I49" s="430">
        <f t="shared" si="3"/>
        <v>-13.299999999999994</v>
      </c>
      <c r="J49" s="433">
        <f>IF(COUNT(ngay5!$AU$4)&gt;0,ngay5!$AU$4,"")</f>
        <v>1003.8</v>
      </c>
      <c r="K49" s="425">
        <f t="shared" si="4"/>
        <v>-0.10000000000002274</v>
      </c>
      <c r="L49" s="426">
        <f t="shared" si="5"/>
        <v>21.399999999999977</v>
      </c>
      <c r="M49" s="429"/>
      <c r="N49" s="433">
        <f>IF(COUNT(ngay5!$L$4)&gt;0,ngay5!$L$4,"")</f>
        <v>29.8</v>
      </c>
      <c r="O49" s="429">
        <f t="shared" si="6"/>
        <v>1.8000000000000007</v>
      </c>
      <c r="P49" s="430">
        <f t="shared" si="7"/>
        <v>-25.900000000000002</v>
      </c>
      <c r="Q49" s="433">
        <f>IF(COUNT(ngay5!$AU$20)&gt;0,ngay5!$AU$20,"")</f>
        <v>1003.6</v>
      </c>
      <c r="R49" s="425">
        <f t="shared" si="8"/>
        <v>0.10000000000002274</v>
      </c>
      <c r="S49" s="426">
        <f t="shared" si="9"/>
        <v>17.599999999999795</v>
      </c>
      <c r="T49" s="429"/>
      <c r="U49" s="433">
        <f>IF(COUNT(ngay5!$L$20)&gt;0,ngay5!$L$20,"")</f>
        <v>30</v>
      </c>
      <c r="V49" s="429">
        <f t="shared" si="10"/>
        <v>-2</v>
      </c>
      <c r="W49" s="430">
        <f t="shared" si="11"/>
        <v>-18.5</v>
      </c>
      <c r="X49" s="433">
        <f>IF(COUNT(ngay5!$AU$22)&gt;0,ngay5!$AU$22,"")</f>
        <v>1002.9</v>
      </c>
      <c r="Y49" s="425">
        <f t="shared" si="12"/>
        <v>0</v>
      </c>
      <c r="Z49" s="426">
        <f t="shared" si="13"/>
        <v>21.399999999999977</v>
      </c>
      <c r="AA49" s="429"/>
      <c r="AB49" s="433">
        <f>IF(COUNT(ngay5!$L$22)&gt;0,ngay5!$L$22,"")</f>
        <v>33.200000000000003</v>
      </c>
      <c r="AC49" s="429">
        <f t="shared" si="14"/>
        <v>1.2000000000000028</v>
      </c>
      <c r="AD49" s="430">
        <f t="shared" si="15"/>
        <v>-15.099999999999998</v>
      </c>
      <c r="AG49" s="433">
        <f>IF(COUNT(ngay5!$AU$8)&gt;0,ngay5!$AU$8,"")</f>
        <v>1003.7</v>
      </c>
    </row>
    <row r="50" spans="1:33">
      <c r="A50" s="442"/>
      <c r="B50" s="423">
        <v>22</v>
      </c>
      <c r="C50" s="433" t="str">
        <f>IF(COUNT(ngay6!$AN$8)&gt;0,ngay6!$AN$8,"")</f>
        <v/>
      </c>
      <c r="D50" s="425" t="str">
        <f t="shared" si="0"/>
        <v>x</v>
      </c>
      <c r="E50" s="426">
        <f t="shared" si="1"/>
        <v>20.700000000000159</v>
      </c>
      <c r="F50" s="429"/>
      <c r="G50" s="433" t="str">
        <f>IF(COUNT(ngay6!$E$8)&gt;0,ngay6!$E$8,"")</f>
        <v/>
      </c>
      <c r="H50" s="429" t="str">
        <f t="shared" si="2"/>
        <v>x</v>
      </c>
      <c r="I50" s="430">
        <f t="shared" si="3"/>
        <v>-13.299999999999994</v>
      </c>
      <c r="J50" s="433" t="str">
        <f>IF(COUNT(ngay6!$AN$4)&gt;0,ngay6!$AN$4,"")</f>
        <v/>
      </c>
      <c r="K50" s="425" t="str">
        <f t="shared" si="4"/>
        <v>x</v>
      </c>
      <c r="L50" s="426">
        <f t="shared" si="5"/>
        <v>21.399999999999977</v>
      </c>
      <c r="M50" s="429"/>
      <c r="N50" s="433" t="str">
        <f>IF(COUNT(ngay6!$E$4)&gt;0,ngay6!$E$4,"")</f>
        <v/>
      </c>
      <c r="O50" s="429" t="str">
        <f t="shared" si="6"/>
        <v>x</v>
      </c>
      <c r="P50" s="430">
        <f t="shared" si="7"/>
        <v>-25.900000000000002</v>
      </c>
      <c r="Q50" s="433" t="str">
        <f>IF(COUNT(ngay6!$AN$20)&gt;0,ngay6!$AN$20,"")</f>
        <v/>
      </c>
      <c r="R50" s="425" t="str">
        <f t="shared" si="8"/>
        <v>x</v>
      </c>
      <c r="S50" s="426">
        <f t="shared" si="9"/>
        <v>17.599999999999795</v>
      </c>
      <c r="T50" s="429"/>
      <c r="U50" s="433" t="str">
        <f>IF(COUNT(ngay6!$E$20)&gt;0,ngay6!$E$20,"")</f>
        <v/>
      </c>
      <c r="V50" s="429" t="str">
        <f t="shared" si="10"/>
        <v>x</v>
      </c>
      <c r="W50" s="430">
        <f t="shared" si="11"/>
        <v>-18.5</v>
      </c>
      <c r="X50" s="433" t="str">
        <f>IF(COUNT(ngay6!$AN$22)&gt;0,ngay6!$AN$22,"")</f>
        <v/>
      </c>
      <c r="Y50" s="425" t="str">
        <f t="shared" si="12"/>
        <v>x</v>
      </c>
      <c r="Z50" s="426">
        <f t="shared" si="13"/>
        <v>21.399999999999977</v>
      </c>
      <c r="AA50" s="429"/>
      <c r="AB50" s="433" t="str">
        <f>IF(COUNT(ngay6!$E$22)&gt;0,ngay6!$E$22,"")</f>
        <v/>
      </c>
      <c r="AC50" s="429" t="str">
        <f t="shared" si="14"/>
        <v>x</v>
      </c>
      <c r="AD50" s="430">
        <f t="shared" si="15"/>
        <v>-15.099999999999998</v>
      </c>
      <c r="AG50" s="433" t="str">
        <f>IF(COUNT(ngay6!$AN$8)&gt;0,ngay6!$AN$8,"")</f>
        <v/>
      </c>
    </row>
    <row r="51" spans="1:33" s="439" customFormat="1">
      <c r="A51" s="443">
        <v>6</v>
      </c>
      <c r="B51" s="423">
        <v>1</v>
      </c>
      <c r="C51" s="433">
        <f>IF(COUNT(ngay6!$AO$8)&gt;0,ngay6!$AO$8,"")</f>
        <v>1004.9</v>
      </c>
      <c r="D51" s="435">
        <f t="shared" si="0"/>
        <v>0.39999999999997726</v>
      </c>
      <c r="E51" s="436">
        <f t="shared" si="1"/>
        <v>21.100000000000136</v>
      </c>
      <c r="F51" s="437"/>
      <c r="G51" s="433">
        <f>IF(COUNT(ngay6!$F$8)&gt;0,ngay6!$F$8,"")</f>
        <v>28.8</v>
      </c>
      <c r="H51" s="437">
        <f t="shared" si="2"/>
        <v>-0.19999999999999929</v>
      </c>
      <c r="I51" s="438">
        <f t="shared" si="3"/>
        <v>-13.499999999999993</v>
      </c>
      <c r="J51" s="433">
        <f>IF(COUNT(ngay6!$AO$4)&gt;0,ngay6!$AO$4,"")</f>
        <v>1005.9</v>
      </c>
      <c r="K51" s="435">
        <f t="shared" si="4"/>
        <v>0.5</v>
      </c>
      <c r="L51" s="436">
        <f t="shared" si="5"/>
        <v>21.899999999999977</v>
      </c>
      <c r="M51" s="437"/>
      <c r="N51" s="433">
        <f>IF(COUNT(ngay6!$F$4)&gt;0,ngay6!$F$4,"")</f>
        <v>26.5</v>
      </c>
      <c r="O51" s="437">
        <f t="shared" si="6"/>
        <v>0.30000000000000071</v>
      </c>
      <c r="P51" s="438">
        <f t="shared" si="7"/>
        <v>-25.6</v>
      </c>
      <c r="Q51" s="433">
        <f>IF(COUNT(ngay6!$AO$20)&gt;0,ngay6!$AO$20,"")</f>
        <v>1005.1</v>
      </c>
      <c r="R51" s="435">
        <f t="shared" si="8"/>
        <v>0.20000000000004547</v>
      </c>
      <c r="S51" s="436">
        <f t="shared" si="9"/>
        <v>17.799999999999841</v>
      </c>
      <c r="T51" s="437"/>
      <c r="U51" s="433">
        <f>IF(COUNT(ngay6!$F$20)&gt;0,ngay6!$F$20,"")</f>
        <v>31</v>
      </c>
      <c r="V51" s="437">
        <f t="shared" si="10"/>
        <v>0.5</v>
      </c>
      <c r="W51" s="438">
        <f t="shared" si="11"/>
        <v>-18</v>
      </c>
      <c r="X51" s="433">
        <f>IF(COUNT(ngay6!$AO$22)&gt;0,ngay6!$AO$22,"")</f>
        <v>1005.7</v>
      </c>
      <c r="Y51" s="435">
        <f t="shared" si="12"/>
        <v>0.40000000000009095</v>
      </c>
      <c r="Z51" s="436">
        <f t="shared" si="13"/>
        <v>21.800000000000068</v>
      </c>
      <c r="AA51" s="437"/>
      <c r="AB51" s="433">
        <f>IF(COUNT(ngay6!$F$22)&gt;0,ngay6!$F$22,"")</f>
        <v>30.3</v>
      </c>
      <c r="AC51" s="437">
        <f t="shared" si="14"/>
        <v>1.1999999999999993</v>
      </c>
      <c r="AD51" s="438">
        <f t="shared" si="15"/>
        <v>-13.899999999999999</v>
      </c>
      <c r="AE51" s="431"/>
      <c r="AF51" s="431"/>
      <c r="AG51" s="433">
        <f>IF(COUNT(ngay6!$AO$8)&gt;0,ngay6!$AO$8,"")</f>
        <v>1004.9</v>
      </c>
    </row>
    <row r="52" spans="1:33">
      <c r="A52" s="442"/>
      <c r="B52" s="423">
        <v>4</v>
      </c>
      <c r="C52" s="433">
        <f>IF(COUNT(ngay6!$AP$8)&gt;0,ngay6!$AP$8,"")</f>
        <v>1005</v>
      </c>
      <c r="D52" s="425">
        <f t="shared" si="0"/>
        <v>0.70000000000004547</v>
      </c>
      <c r="E52" s="426">
        <f t="shared" si="1"/>
        <v>21.800000000000182</v>
      </c>
      <c r="F52" s="429"/>
      <c r="G52" s="433">
        <f>IF(COUNT(ngay6!$G$8)&gt;0,ngay6!$G$8,"")</f>
        <v>27.8</v>
      </c>
      <c r="H52" s="429">
        <f t="shared" si="2"/>
        <v>0</v>
      </c>
      <c r="I52" s="430">
        <f t="shared" si="3"/>
        <v>-13.499999999999993</v>
      </c>
      <c r="J52" s="433">
        <f>IF(COUNT(ngay6!$AP$4)&gt;0,ngay6!$AP$4,"")</f>
        <v>1005.6</v>
      </c>
      <c r="K52" s="425">
        <f t="shared" si="4"/>
        <v>0.89999999999997726</v>
      </c>
      <c r="L52" s="426">
        <f t="shared" si="5"/>
        <v>22.799999999999955</v>
      </c>
      <c r="M52" s="429"/>
      <c r="N52" s="433">
        <f>IF(COUNT(ngay6!$G$4)&gt;0,ngay6!$G$4,"")</f>
        <v>25.9</v>
      </c>
      <c r="O52" s="429">
        <f t="shared" si="6"/>
        <v>9.9999999999997868E-2</v>
      </c>
      <c r="P52" s="430">
        <f t="shared" si="7"/>
        <v>-25.500000000000004</v>
      </c>
      <c r="Q52" s="433">
        <f>IF(COUNT(ngay6!$AP$20)&gt;0,ngay6!$AP$20,"")</f>
        <v>1005</v>
      </c>
      <c r="R52" s="425">
        <f t="shared" si="8"/>
        <v>0.5</v>
      </c>
      <c r="S52" s="426">
        <f t="shared" si="9"/>
        <v>18.299999999999841</v>
      </c>
      <c r="T52" s="429"/>
      <c r="U52" s="433">
        <f>IF(COUNT(ngay6!$G$20)&gt;0,ngay6!$G$20,"")</f>
        <v>29.2</v>
      </c>
      <c r="V52" s="429">
        <f t="shared" si="10"/>
        <v>-0.30000000000000071</v>
      </c>
      <c r="W52" s="430">
        <f t="shared" si="11"/>
        <v>-18.3</v>
      </c>
      <c r="X52" s="433">
        <f>IF(COUNT(ngay6!$AP$22)&gt;0,ngay6!$AP$22,"")</f>
        <v>1004.8</v>
      </c>
      <c r="Y52" s="425">
        <f t="shared" si="12"/>
        <v>9.9999999999909051E-2</v>
      </c>
      <c r="Z52" s="426">
        <f t="shared" si="13"/>
        <v>21.899999999999977</v>
      </c>
      <c r="AA52" s="429"/>
      <c r="AB52" s="433">
        <f>IF(COUNT(ngay6!$G$22)&gt;0,ngay6!$G$22,"")</f>
        <v>30</v>
      </c>
      <c r="AC52" s="429">
        <f t="shared" si="14"/>
        <v>1.3999999999999986</v>
      </c>
      <c r="AD52" s="430">
        <f t="shared" si="15"/>
        <v>-12.5</v>
      </c>
      <c r="AG52" s="433">
        <f>IF(COUNT(ngay6!$AP$8)&gt;0,ngay6!$AP$8,"")</f>
        <v>1005</v>
      </c>
    </row>
    <row r="53" spans="1:33">
      <c r="A53" s="442"/>
      <c r="B53" s="441">
        <v>7</v>
      </c>
      <c r="C53" s="433">
        <f>IF(COUNT(ngay6!$AQ$8)&gt;0,ngay6!$AQ$8,"")</f>
        <v>1005.9</v>
      </c>
      <c r="D53" s="425">
        <f t="shared" si="0"/>
        <v>0.89999999999997726</v>
      </c>
      <c r="E53" s="426">
        <f t="shared" si="1"/>
        <v>22.700000000000159</v>
      </c>
      <c r="F53" s="429"/>
      <c r="G53" s="433">
        <f>IF(COUNT(ngay6!$H$8)&gt;0,ngay6!$H$8,"")</f>
        <v>28.8</v>
      </c>
      <c r="H53" s="429">
        <f t="shared" si="2"/>
        <v>0.19999999999999929</v>
      </c>
      <c r="I53" s="430">
        <f t="shared" si="3"/>
        <v>-13.299999999999994</v>
      </c>
      <c r="J53" s="433">
        <f>IF(COUNT(ngay6!$AQ$4)&gt;0,ngay6!$AQ$4,"")</f>
        <v>1006.4</v>
      </c>
      <c r="K53" s="425">
        <f t="shared" si="4"/>
        <v>1.1000000000000227</v>
      </c>
      <c r="L53" s="426">
        <f t="shared" si="5"/>
        <v>23.899999999999977</v>
      </c>
      <c r="M53" s="429"/>
      <c r="N53" s="433">
        <f>IF(COUNT(ngay6!$H$4)&gt;0,ngay6!$H$4,"")</f>
        <v>26.5</v>
      </c>
      <c r="O53" s="429">
        <f t="shared" si="6"/>
        <v>0.89999999999999858</v>
      </c>
      <c r="P53" s="430">
        <f t="shared" si="7"/>
        <v>-24.600000000000005</v>
      </c>
      <c r="Q53" s="433">
        <f>IF(COUNT(ngay6!$AQ$20)&gt;0,ngay6!$AQ$20,"")</f>
        <v>1006.5</v>
      </c>
      <c r="R53" s="425">
        <f t="shared" si="8"/>
        <v>0.79999999999995453</v>
      </c>
      <c r="S53" s="426">
        <f t="shared" si="9"/>
        <v>19.099999999999795</v>
      </c>
      <c r="T53" s="429"/>
      <c r="U53" s="433">
        <f>IF(COUNT(ngay6!$H$20)&gt;0,ngay6!$H$20,"")</f>
        <v>30</v>
      </c>
      <c r="V53" s="429">
        <f t="shared" si="10"/>
        <v>0.5</v>
      </c>
      <c r="W53" s="430">
        <f t="shared" si="11"/>
        <v>-17.8</v>
      </c>
      <c r="X53" s="433">
        <f>IF(COUNT(ngay6!$AQ$22)&gt;0,ngay6!$AQ$22,"")</f>
        <v>1006.7</v>
      </c>
      <c r="Y53" s="425">
        <f t="shared" si="12"/>
        <v>1.1000000000000227</v>
      </c>
      <c r="Z53" s="426">
        <f t="shared" si="13"/>
        <v>23</v>
      </c>
      <c r="AA53" s="429"/>
      <c r="AB53" s="433">
        <f>IF(COUNT(ngay6!$H$22)&gt;0,ngay6!$H$22,"")</f>
        <v>30.6</v>
      </c>
      <c r="AC53" s="429">
        <f t="shared" si="14"/>
        <v>0.40000000000000213</v>
      </c>
      <c r="AD53" s="430">
        <f t="shared" si="15"/>
        <v>-12.099999999999998</v>
      </c>
      <c r="AG53" s="433">
        <f>IF(COUNT(ngay6!$AQ$8)&gt;0,ngay6!$AQ$8,"")</f>
        <v>1005.9</v>
      </c>
    </row>
    <row r="54" spans="1:33">
      <c r="A54" s="442"/>
      <c r="B54" s="423">
        <v>10</v>
      </c>
      <c r="C54" s="433">
        <f>IF(COUNT(ngay6!$AR$8)&gt;0,ngay6!$AR$8,"")</f>
        <v>1006.3</v>
      </c>
      <c r="D54" s="425">
        <f t="shared" si="0"/>
        <v>1.0999999999999091</v>
      </c>
      <c r="E54" s="426">
        <f t="shared" si="1"/>
        <v>23.800000000000068</v>
      </c>
      <c r="F54" s="429"/>
      <c r="G54" s="433">
        <f>IF(COUNT(ngay6!$I$8)&gt;0,ngay6!$I$8,"")</f>
        <v>33.4</v>
      </c>
      <c r="H54" s="429">
        <f t="shared" si="2"/>
        <v>0.10000000000000142</v>
      </c>
      <c r="I54" s="430">
        <f t="shared" si="3"/>
        <v>-13.199999999999992</v>
      </c>
      <c r="J54" s="433">
        <f>IF(COUNT(ngay6!$AR$4)&gt;0,ngay6!$AR$4,"")</f>
        <v>1006</v>
      </c>
      <c r="K54" s="425">
        <f t="shared" si="4"/>
        <v>1.1000000000000227</v>
      </c>
      <c r="L54" s="426">
        <f t="shared" si="5"/>
        <v>25</v>
      </c>
      <c r="M54" s="429"/>
      <c r="N54" s="433">
        <f>IF(COUNT(ngay6!$I$4)&gt;0,ngay6!$I$4,"")</f>
        <v>31</v>
      </c>
      <c r="O54" s="429">
        <f t="shared" si="6"/>
        <v>-1.2000000000000028</v>
      </c>
      <c r="P54" s="430">
        <f t="shared" si="7"/>
        <v>-25.800000000000008</v>
      </c>
      <c r="Q54" s="433">
        <f>IF(COUNT(ngay6!$AR$20)&gt;0,ngay6!$AR$20,"")</f>
        <v>1006.7</v>
      </c>
      <c r="R54" s="425">
        <f t="shared" si="8"/>
        <v>0.90000000000009095</v>
      </c>
      <c r="S54" s="426">
        <f t="shared" si="9"/>
        <v>19.999999999999886</v>
      </c>
      <c r="T54" s="429"/>
      <c r="U54" s="433">
        <f>IF(COUNT(ngay6!$I$20)&gt;0,ngay6!$I$20,"")</f>
        <v>34.6</v>
      </c>
      <c r="V54" s="429">
        <f t="shared" si="10"/>
        <v>0.30000000000000426</v>
      </c>
      <c r="W54" s="430">
        <f t="shared" si="11"/>
        <v>-17.499999999999996</v>
      </c>
      <c r="X54" s="433">
        <f>IF(COUNT(ngay6!$AR$22)&gt;0,ngay6!$AR$22,"")</f>
        <v>1006.9</v>
      </c>
      <c r="Y54" s="425">
        <f t="shared" si="12"/>
        <v>0.89999999999997726</v>
      </c>
      <c r="Z54" s="426">
        <f t="shared" si="13"/>
        <v>23.899999999999977</v>
      </c>
      <c r="AA54" s="429"/>
      <c r="AB54" s="433">
        <f>IF(COUNT(ngay6!$I$22)&gt;0,ngay6!$I$22,"")</f>
        <v>34.5</v>
      </c>
      <c r="AC54" s="429">
        <f t="shared" si="14"/>
        <v>0.79999999999999716</v>
      </c>
      <c r="AD54" s="430">
        <f t="shared" si="15"/>
        <v>-11.3</v>
      </c>
      <c r="AG54" s="433">
        <f>IF(COUNT(ngay6!$AR$8)&gt;0,ngay6!$AR$8,"")</f>
        <v>1006.3</v>
      </c>
    </row>
    <row r="55" spans="1:33">
      <c r="A55" s="442"/>
      <c r="B55" s="423">
        <v>13</v>
      </c>
      <c r="C55" s="433">
        <f>IF(COUNT(ngay6!$AS$8)&gt;0,ngay6!$AS$8,"")</f>
        <v>1005</v>
      </c>
      <c r="D55" s="425">
        <f t="shared" si="0"/>
        <v>1</v>
      </c>
      <c r="E55" s="426">
        <f t="shared" si="1"/>
        <v>24.800000000000068</v>
      </c>
      <c r="F55" s="429"/>
      <c r="G55" s="433">
        <f>IF(COUNT(ngay6!$J$8)&gt;0,ngay6!$J$8,"")</f>
        <v>35.700000000000003</v>
      </c>
      <c r="H55" s="429">
        <f t="shared" si="2"/>
        <v>0.80000000000000426</v>
      </c>
      <c r="I55" s="430">
        <f t="shared" si="3"/>
        <v>-12.399999999999988</v>
      </c>
      <c r="J55" s="433">
        <f>IF(COUNT(ngay6!$AS$4)&gt;0,ngay6!$AS$4,"")</f>
        <v>1004.1</v>
      </c>
      <c r="K55" s="425">
        <f t="shared" si="4"/>
        <v>0.89999999999997726</v>
      </c>
      <c r="L55" s="426">
        <f t="shared" si="5"/>
        <v>25.899999999999977</v>
      </c>
      <c r="M55" s="429"/>
      <c r="N55" s="433">
        <f>IF(COUNT(ngay6!$J$4)&gt;0,ngay6!$J$4,"")</f>
        <v>35.799999999999997</v>
      </c>
      <c r="O55" s="429">
        <f t="shared" si="6"/>
        <v>-0.30000000000000426</v>
      </c>
      <c r="P55" s="430">
        <f t="shared" si="7"/>
        <v>-26.100000000000012</v>
      </c>
      <c r="Q55" s="433">
        <f>IF(COUNT(ngay6!$AS$20)&gt;0,ngay6!$AS$20,"")</f>
        <v>1005</v>
      </c>
      <c r="R55" s="425">
        <f t="shared" si="8"/>
        <v>2.1000000000000227</v>
      </c>
      <c r="S55" s="426">
        <f t="shared" si="9"/>
        <v>22.099999999999909</v>
      </c>
      <c r="T55" s="429"/>
      <c r="U55" s="433">
        <f>IF(COUNT(ngay6!$J$20)&gt;0,ngay6!$J$20,"")</f>
        <v>38.1</v>
      </c>
      <c r="V55" s="429">
        <f t="shared" si="10"/>
        <v>2.3999999999999986</v>
      </c>
      <c r="W55" s="430">
        <f t="shared" si="11"/>
        <v>-15.099999999999998</v>
      </c>
      <c r="X55" s="433">
        <f>IF(COUNT(ngay6!$AS$22)&gt;0,ngay6!$AS$22,"")</f>
        <v>1005.6</v>
      </c>
      <c r="Y55" s="425">
        <f t="shared" si="12"/>
        <v>1</v>
      </c>
      <c r="Z55" s="426">
        <f t="shared" si="13"/>
        <v>24.899999999999977</v>
      </c>
      <c r="AA55" s="429"/>
      <c r="AB55" s="433">
        <f>IF(COUNT(ngay6!$J$22)&gt;0,ngay6!$J$22,"")</f>
        <v>37.5</v>
      </c>
      <c r="AC55" s="429">
        <f t="shared" si="14"/>
        <v>2.7000000000000028</v>
      </c>
      <c r="AD55" s="430">
        <f t="shared" si="15"/>
        <v>-8.5999999999999979</v>
      </c>
      <c r="AG55" s="433">
        <f>IF(COUNT(ngay6!$AS$8)&gt;0,ngay6!$AS$8,"")</f>
        <v>1005</v>
      </c>
    </row>
    <row r="56" spans="1:33">
      <c r="A56" s="442"/>
      <c r="B56" s="423">
        <v>16</v>
      </c>
      <c r="C56" s="433">
        <f>IF(COUNT(ngay6!$AT$8)&gt;0,ngay6!$AT$8,"")</f>
        <v>1003.4</v>
      </c>
      <c r="D56" s="425">
        <f t="shared" si="0"/>
        <v>0.89999999999997726</v>
      </c>
      <c r="E56" s="426">
        <f t="shared" si="1"/>
        <v>25.700000000000045</v>
      </c>
      <c r="F56" s="429"/>
      <c r="G56" s="433">
        <f>IF(COUNT(ngay6!$K$8)&gt;0,ngay6!$K$8,"")</f>
        <v>33.5</v>
      </c>
      <c r="H56" s="429">
        <f t="shared" si="2"/>
        <v>0.89999999999999858</v>
      </c>
      <c r="I56" s="430">
        <f t="shared" si="3"/>
        <v>-11.499999999999989</v>
      </c>
      <c r="J56" s="433">
        <f>IF(COUNT(ngay6!$AT$4)&gt;0,ngay6!$AT$4,"")</f>
        <v>1002.2</v>
      </c>
      <c r="K56" s="425">
        <f t="shared" si="4"/>
        <v>0</v>
      </c>
      <c r="L56" s="426">
        <f t="shared" si="5"/>
        <v>25.899999999999977</v>
      </c>
      <c r="M56" s="429"/>
      <c r="N56" s="433">
        <f>IF(COUNT(ngay6!$K$4)&gt;0,ngay6!$K$4,"")</f>
        <v>37.5</v>
      </c>
      <c r="O56" s="429">
        <f t="shared" si="6"/>
        <v>5</v>
      </c>
      <c r="P56" s="430">
        <f t="shared" si="7"/>
        <v>-21.100000000000012</v>
      </c>
      <c r="Q56" s="433">
        <f>IF(COUNT(ngay6!$AT$20)&gt;0,ngay6!$AT$20,"")</f>
        <v>1003.2</v>
      </c>
      <c r="R56" s="425">
        <f t="shared" si="8"/>
        <v>0.30000000000006821</v>
      </c>
      <c r="S56" s="426">
        <f t="shared" si="9"/>
        <v>22.399999999999977</v>
      </c>
      <c r="T56" s="429"/>
      <c r="U56" s="433">
        <f>IF(COUNT(ngay6!$K$20)&gt;0,ngay6!$K$20,"")</f>
        <v>34</v>
      </c>
      <c r="V56" s="429">
        <f t="shared" si="10"/>
        <v>2.5</v>
      </c>
      <c r="W56" s="430">
        <f t="shared" si="11"/>
        <v>-12.599999999999998</v>
      </c>
      <c r="X56" s="433">
        <f>IF(COUNT(ngay6!$AT$22)&gt;0,ngay6!$AT$22,"")</f>
        <v>1004</v>
      </c>
      <c r="Y56" s="425">
        <f t="shared" si="12"/>
        <v>0.79999999999995453</v>
      </c>
      <c r="Z56" s="426">
        <f t="shared" si="13"/>
        <v>25.699999999999932</v>
      </c>
      <c r="AA56" s="429"/>
      <c r="AB56" s="433">
        <f>IF(COUNT(ngay6!$K$22)&gt;0,ngay6!$K$22,"")</f>
        <v>35.4</v>
      </c>
      <c r="AC56" s="429">
        <f t="shared" si="14"/>
        <v>1.3999999999999986</v>
      </c>
      <c r="AD56" s="430">
        <f t="shared" si="15"/>
        <v>-7.1999999999999993</v>
      </c>
      <c r="AG56" s="433">
        <f>IF(COUNT(ngay6!$AT$8)&gt;0,ngay6!$AT$8,"")</f>
        <v>1003.4</v>
      </c>
    </row>
    <row r="57" spans="1:33">
      <c r="A57" s="442"/>
      <c r="B57" s="423">
        <v>19</v>
      </c>
      <c r="C57" s="433">
        <f>IF(COUNT(ngay6!$AU$8)&gt;0,ngay6!$AU$8,"")</f>
        <v>1004.5</v>
      </c>
      <c r="D57" s="425">
        <f t="shared" si="0"/>
        <v>0.79999999999995453</v>
      </c>
      <c r="E57" s="426">
        <f t="shared" si="1"/>
        <v>26.5</v>
      </c>
      <c r="F57" s="429"/>
      <c r="G57" s="433">
        <f>IF(COUNT(ngay6!$L$8)&gt;0,ngay6!$L$8,"")</f>
        <v>30.5</v>
      </c>
      <c r="H57" s="429">
        <f t="shared" si="2"/>
        <v>-0.10000000000000142</v>
      </c>
      <c r="I57" s="430">
        <f t="shared" si="3"/>
        <v>-11.599999999999991</v>
      </c>
      <c r="J57" s="433">
        <f>IF(COUNT(ngay6!$AU$4)&gt;0,ngay6!$AU$4,"")</f>
        <v>1003</v>
      </c>
      <c r="K57" s="425">
        <f t="shared" si="4"/>
        <v>-0.79999999999995453</v>
      </c>
      <c r="L57" s="426">
        <f t="shared" si="5"/>
        <v>25.100000000000023</v>
      </c>
      <c r="M57" s="429"/>
      <c r="N57" s="433">
        <f>IF(COUNT(ngay6!$L$4)&gt;0,ngay6!$L$4,"")</f>
        <v>32.5</v>
      </c>
      <c r="O57" s="429">
        <f t="shared" si="6"/>
        <v>2.6999999999999993</v>
      </c>
      <c r="P57" s="430">
        <f t="shared" si="7"/>
        <v>-18.400000000000013</v>
      </c>
      <c r="Q57" s="433">
        <f>IF(COUNT(ngay6!$AU$20)&gt;0,ngay6!$AU$20,"")</f>
        <v>1003.9</v>
      </c>
      <c r="R57" s="425">
        <f t="shared" si="8"/>
        <v>0.29999999999995453</v>
      </c>
      <c r="S57" s="426">
        <f t="shared" si="9"/>
        <v>22.699999999999932</v>
      </c>
      <c r="T57" s="429"/>
      <c r="U57" s="433">
        <f>IF(COUNT(ngay6!$L$20)&gt;0,ngay6!$L$20,"")</f>
        <v>31.2</v>
      </c>
      <c r="V57" s="429">
        <f t="shared" si="10"/>
        <v>1.1999999999999993</v>
      </c>
      <c r="W57" s="430">
        <f t="shared" si="11"/>
        <v>-11.399999999999999</v>
      </c>
      <c r="X57" s="433">
        <f>IF(COUNT(ngay6!$AU$22)&gt;0,ngay6!$AU$22,"")</f>
        <v>1004.3</v>
      </c>
      <c r="Y57" s="425">
        <f t="shared" si="12"/>
        <v>1.3999999999999773</v>
      </c>
      <c r="Z57" s="426">
        <f t="shared" si="13"/>
        <v>27.099999999999909</v>
      </c>
      <c r="AA57" s="429"/>
      <c r="AB57" s="433">
        <f>IF(COUNT(ngay6!$L$22)&gt;0,ngay6!$L$22,"")</f>
        <v>32.200000000000003</v>
      </c>
      <c r="AC57" s="429">
        <f t="shared" si="14"/>
        <v>-1</v>
      </c>
      <c r="AD57" s="430">
        <f t="shared" si="15"/>
        <v>-8.1999999999999993</v>
      </c>
      <c r="AG57" s="433">
        <f>IF(COUNT(ngay6!$AU$8)&gt;0,ngay6!$AU$8,"")</f>
        <v>1004.5</v>
      </c>
    </row>
    <row r="58" spans="1:33">
      <c r="A58" s="442"/>
      <c r="B58" s="423">
        <v>22</v>
      </c>
      <c r="C58" s="433">
        <f>IF(COUNT(ngay7!$AN$8)&gt;0,ngay7!$AN$8,"")</f>
        <v>1006.2</v>
      </c>
      <c r="D58" s="425" t="str">
        <f t="shared" si="0"/>
        <v>x</v>
      </c>
      <c r="E58" s="426">
        <f t="shared" si="1"/>
        <v>26.5</v>
      </c>
      <c r="F58" s="429"/>
      <c r="G58" s="433">
        <f>IF(COUNT(ngay7!$E$8)&gt;0,ngay7!$E$8,"")</f>
        <v>30.1</v>
      </c>
      <c r="H58" s="429" t="str">
        <f t="shared" si="2"/>
        <v>x</v>
      </c>
      <c r="I58" s="430">
        <f t="shared" si="3"/>
        <v>-11.599999999999991</v>
      </c>
      <c r="J58" s="433">
        <f>IF(COUNT(ngay7!$AN$4)&gt;0,ngay7!$AN$4,"")</f>
        <v>1006.9</v>
      </c>
      <c r="K58" s="425" t="str">
        <f t="shared" si="4"/>
        <v>x</v>
      </c>
      <c r="L58" s="426">
        <f t="shared" si="5"/>
        <v>25.100000000000023</v>
      </c>
      <c r="M58" s="429"/>
      <c r="N58" s="433">
        <f>IF(COUNT(ngay7!$E$4)&gt;0,ngay7!$E$4,"")</f>
        <v>26</v>
      </c>
      <c r="O58" s="429" t="str">
        <f t="shared" si="6"/>
        <v>x</v>
      </c>
      <c r="P58" s="430">
        <f t="shared" si="7"/>
        <v>-18.400000000000013</v>
      </c>
      <c r="Q58" s="433">
        <f>IF(COUNT(ngay7!$AN$20)&gt;0,ngay7!$AN$20,"")</f>
        <v>1005.4</v>
      </c>
      <c r="R58" s="425" t="str">
        <f t="shared" si="8"/>
        <v>x</v>
      </c>
      <c r="S58" s="426">
        <f t="shared" si="9"/>
        <v>22.699999999999932</v>
      </c>
      <c r="T58" s="429"/>
      <c r="U58" s="433">
        <f>IF(COUNT(ngay7!$E$20)&gt;0,ngay7!$E$20,"")</f>
        <v>30.2</v>
      </c>
      <c r="V58" s="429" t="str">
        <f t="shared" si="10"/>
        <v>x</v>
      </c>
      <c r="W58" s="430">
        <f t="shared" si="11"/>
        <v>-11.399999999999999</v>
      </c>
      <c r="X58" s="433">
        <f>IF(COUNT(ngay7!$AN$22)&gt;0,ngay7!$AN$22,"")</f>
        <v>1005.8</v>
      </c>
      <c r="Y58" s="425" t="str">
        <f t="shared" si="12"/>
        <v>x</v>
      </c>
      <c r="Z58" s="426">
        <f t="shared" si="13"/>
        <v>27.099999999999909</v>
      </c>
      <c r="AA58" s="429"/>
      <c r="AB58" s="433">
        <f>IF(COUNT(ngay7!$E$22)&gt;0,ngay7!$E$22,"")</f>
        <v>30.4</v>
      </c>
      <c r="AC58" s="429" t="str">
        <f t="shared" si="14"/>
        <v>x</v>
      </c>
      <c r="AD58" s="430">
        <f t="shared" si="15"/>
        <v>-8.1999999999999993</v>
      </c>
      <c r="AG58" s="433">
        <f>IF(COUNT(ngay7!$AN$8)&gt;0,ngay7!$AN$8,"")</f>
        <v>1006.2</v>
      </c>
    </row>
    <row r="59" spans="1:33" s="439" customFormat="1">
      <c r="A59" s="443">
        <v>7</v>
      </c>
      <c r="B59" s="423">
        <v>1</v>
      </c>
      <c r="C59" s="433">
        <f>IF(COUNT(ngay7!$AO$8)&gt;0,ngay7!$AO$8,"")</f>
        <v>1005.7</v>
      </c>
      <c r="D59" s="435">
        <f t="shared" si="0"/>
        <v>0.80000000000006821</v>
      </c>
      <c r="E59" s="436">
        <f t="shared" si="1"/>
        <v>27.300000000000068</v>
      </c>
      <c r="F59" s="437"/>
      <c r="G59" s="433">
        <f>IF(COUNT(ngay7!$F$8)&gt;0,ngay7!$F$8,"")</f>
        <v>29.2</v>
      </c>
      <c r="H59" s="437">
        <f t="shared" si="2"/>
        <v>0.39999999999999858</v>
      </c>
      <c r="I59" s="438">
        <f t="shared" si="3"/>
        <v>-11.199999999999992</v>
      </c>
      <c r="J59" s="433">
        <f>IF(COUNT(ngay7!$AO$4)&gt;0,ngay7!$AO$4,"")</f>
        <v>1006.2</v>
      </c>
      <c r="K59" s="435">
        <f t="shared" si="4"/>
        <v>0.30000000000006821</v>
      </c>
      <c r="L59" s="436">
        <f t="shared" si="5"/>
        <v>25.400000000000091</v>
      </c>
      <c r="M59" s="437"/>
      <c r="N59" s="433">
        <f>IF(COUNT(ngay7!$F$4)&gt;0,ngay7!$F$4,"")</f>
        <v>25</v>
      </c>
      <c r="O59" s="437">
        <f t="shared" si="6"/>
        <v>-1.5</v>
      </c>
      <c r="P59" s="438">
        <f t="shared" si="7"/>
        <v>-19.900000000000013</v>
      </c>
      <c r="Q59" s="433">
        <f>IF(COUNT(ngay7!$AO$20)&gt;0,ngay7!$AO$20,"")</f>
        <v>1005</v>
      </c>
      <c r="R59" s="435">
        <f t="shared" si="8"/>
        <v>-0.10000000000002274</v>
      </c>
      <c r="S59" s="436">
        <f t="shared" si="9"/>
        <v>22.599999999999909</v>
      </c>
      <c r="T59" s="437"/>
      <c r="U59" s="433">
        <f>IF(COUNT(ngay7!$F$20)&gt;0,ngay7!$F$20,"")</f>
        <v>29.7</v>
      </c>
      <c r="V59" s="437">
        <f t="shared" si="10"/>
        <v>-1.3000000000000007</v>
      </c>
      <c r="W59" s="438">
        <f t="shared" si="11"/>
        <v>-12.7</v>
      </c>
      <c r="X59" s="433">
        <f>IF(COUNT(ngay7!$AO$22)&gt;0,ngay7!$AO$22,"")</f>
        <v>1005.8</v>
      </c>
      <c r="Y59" s="435">
        <f t="shared" si="12"/>
        <v>9.9999999999909051E-2</v>
      </c>
      <c r="Z59" s="436">
        <f t="shared" si="13"/>
        <v>27.199999999999818</v>
      </c>
      <c r="AA59" s="437"/>
      <c r="AB59" s="433">
        <f>IF(COUNT(ngay7!$F$22)&gt;0,ngay7!$F$22,"")</f>
        <v>29.7</v>
      </c>
      <c r="AC59" s="437">
        <f t="shared" si="14"/>
        <v>-0.60000000000000142</v>
      </c>
      <c r="AD59" s="438">
        <f t="shared" si="15"/>
        <v>-8.8000000000000007</v>
      </c>
      <c r="AE59" s="431"/>
      <c r="AF59" s="431"/>
      <c r="AG59" s="433">
        <f>IF(COUNT(ngay7!$AO$8)&gt;0,ngay7!$AO$8,"")</f>
        <v>1005.7</v>
      </c>
    </row>
    <row r="60" spans="1:33">
      <c r="A60" s="442"/>
      <c r="B60" s="423">
        <v>4</v>
      </c>
      <c r="C60" s="433">
        <f>IF(COUNT(ngay7!$AP$8)&gt;0,ngay7!$AP$8,"")</f>
        <v>1005.2</v>
      </c>
      <c r="D60" s="425">
        <f t="shared" si="0"/>
        <v>0.20000000000004547</v>
      </c>
      <c r="E60" s="426">
        <f t="shared" si="1"/>
        <v>27.500000000000114</v>
      </c>
      <c r="F60" s="429"/>
      <c r="G60" s="433">
        <f>IF(COUNT(ngay7!$G$8)&gt;0,ngay7!$G$8,"")</f>
        <v>28.6</v>
      </c>
      <c r="H60" s="429">
        <f t="shared" si="2"/>
        <v>0.80000000000000071</v>
      </c>
      <c r="I60" s="430">
        <f t="shared" si="3"/>
        <v>-10.399999999999991</v>
      </c>
      <c r="J60" s="433">
        <f>IF(COUNT(ngay7!$AP$4)&gt;0,ngay7!$AP$4,"")</f>
        <v>1005.9</v>
      </c>
      <c r="K60" s="425">
        <f t="shared" si="4"/>
        <v>0.29999999999995453</v>
      </c>
      <c r="L60" s="426">
        <f t="shared" si="5"/>
        <v>25.700000000000045</v>
      </c>
      <c r="M60" s="429"/>
      <c r="N60" s="433">
        <f>IF(COUNT(ngay7!$G$4)&gt;0,ngay7!$G$4,"")</f>
        <v>24.8</v>
      </c>
      <c r="O60" s="429">
        <f t="shared" si="6"/>
        <v>-1.0999999999999979</v>
      </c>
      <c r="P60" s="430">
        <f t="shared" si="7"/>
        <v>-21.000000000000011</v>
      </c>
      <c r="Q60" s="433">
        <f>IF(COUNT(ngay7!$AP$20)&gt;0,ngay7!$AP$20,"")</f>
        <v>1004.8</v>
      </c>
      <c r="R60" s="425">
        <f t="shared" si="8"/>
        <v>-0.20000000000004547</v>
      </c>
      <c r="S60" s="426">
        <f t="shared" si="9"/>
        <v>22.399999999999864</v>
      </c>
      <c r="T60" s="429"/>
      <c r="U60" s="433">
        <f>IF(COUNT(ngay7!$G$20)&gt;0,ngay7!$G$20,"")</f>
        <v>29.1</v>
      </c>
      <c r="V60" s="429">
        <f t="shared" si="10"/>
        <v>-9.9999999999997868E-2</v>
      </c>
      <c r="W60" s="430">
        <f t="shared" si="11"/>
        <v>-12.799999999999997</v>
      </c>
      <c r="X60" s="433">
        <f>IF(COUNT(ngay7!$AP$22)&gt;0,ngay7!$AP$22,"")</f>
        <v>1005.7</v>
      </c>
      <c r="Y60" s="425">
        <f t="shared" si="12"/>
        <v>0.90000000000009095</v>
      </c>
      <c r="Z60" s="426">
        <f t="shared" si="13"/>
        <v>28.099999999999909</v>
      </c>
      <c r="AA60" s="429"/>
      <c r="AB60" s="433">
        <f>IF(COUNT(ngay7!$G$22)&gt;0,ngay7!$G$22,"")</f>
        <v>29.3</v>
      </c>
      <c r="AC60" s="429">
        <f t="shared" si="14"/>
        <v>-0.69999999999999929</v>
      </c>
      <c r="AD60" s="430">
        <f t="shared" si="15"/>
        <v>-9.5</v>
      </c>
      <c r="AG60" s="433">
        <f>IF(COUNT(ngay7!$AP$8)&gt;0,ngay7!$AP$8,"")</f>
        <v>1005.2</v>
      </c>
    </row>
    <row r="61" spans="1:33">
      <c r="A61" s="442"/>
      <c r="B61" s="441">
        <v>7</v>
      </c>
      <c r="C61" s="433">
        <f>IF(COUNT(ngay7!$AQ$8)&gt;0,ngay7!$AQ$8,"")</f>
        <v>1006.2</v>
      </c>
      <c r="D61" s="425">
        <f t="shared" si="0"/>
        <v>0.30000000000006821</v>
      </c>
      <c r="E61" s="426">
        <f t="shared" si="1"/>
        <v>27.800000000000182</v>
      </c>
      <c r="F61" s="429"/>
      <c r="G61" s="433">
        <f>IF(COUNT(ngay7!$H$8)&gt;0,ngay7!$H$8,"")</f>
        <v>29.2</v>
      </c>
      <c r="H61" s="429">
        <f t="shared" si="2"/>
        <v>0.39999999999999858</v>
      </c>
      <c r="I61" s="430">
        <f t="shared" si="3"/>
        <v>-9.9999999999999929</v>
      </c>
      <c r="J61" s="433" t="str">
        <f>IF(COUNT(ngay7!$AQ$4)&gt;0,ngay7!$AQ$4,"")</f>
        <v/>
      </c>
      <c r="K61" s="425" t="str">
        <f t="shared" si="4"/>
        <v>x</v>
      </c>
      <c r="L61" s="426">
        <f t="shared" si="5"/>
        <v>25.700000000000045</v>
      </c>
      <c r="M61" s="429"/>
      <c r="N61" s="433">
        <f>IF(COUNT(ngay7!$H$4)&gt;0,ngay7!$H$4,"")</f>
        <v>25</v>
      </c>
      <c r="O61" s="429">
        <f t="shared" si="6"/>
        <v>-1.5</v>
      </c>
      <c r="P61" s="430">
        <f t="shared" si="7"/>
        <v>-22.500000000000011</v>
      </c>
      <c r="Q61" s="433">
        <f>IF(COUNT(ngay7!$AQ$20)&gt;0,ngay7!$AQ$20,"")</f>
        <v>1006.1</v>
      </c>
      <c r="R61" s="425">
        <f t="shared" si="8"/>
        <v>-0.39999999999997726</v>
      </c>
      <c r="S61" s="426">
        <f t="shared" si="9"/>
        <v>21.999999999999886</v>
      </c>
      <c r="T61" s="429"/>
      <c r="U61" s="433">
        <f>IF(COUNT(ngay7!$H$20)&gt;0,ngay7!$H$20,"")</f>
        <v>30.6</v>
      </c>
      <c r="V61" s="429">
        <f t="shared" si="10"/>
        <v>0.60000000000000142</v>
      </c>
      <c r="W61" s="430">
        <f t="shared" si="11"/>
        <v>-12.199999999999996</v>
      </c>
      <c r="X61" s="433">
        <f>IF(COUNT(ngay7!$AQ$22)&gt;0,ngay7!$AQ$22,"")</f>
        <v>1006.7</v>
      </c>
      <c r="Y61" s="425">
        <f t="shared" si="12"/>
        <v>0</v>
      </c>
      <c r="Z61" s="426">
        <f t="shared" si="13"/>
        <v>28.099999999999909</v>
      </c>
      <c r="AA61" s="429"/>
      <c r="AB61" s="433">
        <f>IF(COUNT(ngay7!$H$22)&gt;0,ngay7!$H$22,"")</f>
        <v>30.4</v>
      </c>
      <c r="AC61" s="429">
        <f t="shared" si="14"/>
        <v>-0.20000000000000284</v>
      </c>
      <c r="AD61" s="430">
        <f t="shared" si="15"/>
        <v>-9.7000000000000028</v>
      </c>
      <c r="AG61" s="433">
        <f>IF(COUNT(ngay7!$AQ$8)&gt;0,ngay7!$AQ$8,"")</f>
        <v>1006.2</v>
      </c>
    </row>
    <row r="62" spans="1:33">
      <c r="A62" s="442"/>
      <c r="B62" s="423">
        <v>10</v>
      </c>
      <c r="C62" s="433">
        <f>IF(COUNT(ngay7!$AR$8)&gt;0,ngay7!$AR$8,"")</f>
        <v>1006.3</v>
      </c>
      <c r="D62" s="425">
        <f t="shared" si="0"/>
        <v>0</v>
      </c>
      <c r="E62" s="426">
        <f t="shared" si="1"/>
        <v>27.800000000000182</v>
      </c>
      <c r="F62" s="429"/>
      <c r="G62" s="433">
        <f>IF(COUNT(ngay7!$I$8)&gt;0,ngay7!$I$8,"")</f>
        <v>34</v>
      </c>
      <c r="H62" s="429">
        <f t="shared" si="2"/>
        <v>0.60000000000000142</v>
      </c>
      <c r="I62" s="430">
        <f t="shared" si="3"/>
        <v>-9.3999999999999915</v>
      </c>
      <c r="J62" s="433">
        <f>IF(COUNT(ngay7!$AR$4)&gt;0,ngay7!$AR$4,"")</f>
        <v>1006.5</v>
      </c>
      <c r="K62" s="425">
        <f t="shared" si="4"/>
        <v>0.5</v>
      </c>
      <c r="L62" s="426">
        <f t="shared" si="5"/>
        <v>26.200000000000045</v>
      </c>
      <c r="M62" s="429"/>
      <c r="N62" s="433">
        <f>IF(COUNT(ngay7!$I$4)&gt;0,ngay7!$I$4,"")</f>
        <v>31.7</v>
      </c>
      <c r="O62" s="429">
        <f t="shared" si="6"/>
        <v>0.69999999999999929</v>
      </c>
      <c r="P62" s="430">
        <f t="shared" si="7"/>
        <v>-21.800000000000011</v>
      </c>
      <c r="Q62" s="433">
        <f>IF(COUNT(ngay7!$AR$20)&gt;0,ngay7!$AR$20,"")</f>
        <v>1007.4</v>
      </c>
      <c r="R62" s="425">
        <f t="shared" si="8"/>
        <v>0.69999999999993179</v>
      </c>
      <c r="S62" s="426">
        <f t="shared" si="9"/>
        <v>22.699999999999818</v>
      </c>
      <c r="T62" s="429"/>
      <c r="U62" s="433">
        <f>IF(COUNT(ngay7!$I$20)&gt;0,ngay7!$I$20,"")</f>
        <v>35.200000000000003</v>
      </c>
      <c r="V62" s="429">
        <f t="shared" si="10"/>
        <v>0.60000000000000142</v>
      </c>
      <c r="W62" s="430">
        <f t="shared" si="11"/>
        <v>-11.599999999999994</v>
      </c>
      <c r="X62" s="433">
        <f>IF(COUNT(ngay7!$AR$22)&gt;0,ngay7!$AR$22,"")</f>
        <v>1006.9</v>
      </c>
      <c r="Y62" s="425">
        <f t="shared" si="12"/>
        <v>0</v>
      </c>
      <c r="Z62" s="426">
        <f t="shared" si="13"/>
        <v>28.099999999999909</v>
      </c>
      <c r="AA62" s="429"/>
      <c r="AB62" s="433">
        <f>IF(COUNT(ngay7!$I$22)&gt;0,ngay7!$I$22,"")</f>
        <v>35.1</v>
      </c>
      <c r="AC62" s="429">
        <f t="shared" si="14"/>
        <v>0.60000000000000142</v>
      </c>
      <c r="AD62" s="430">
        <f t="shared" si="15"/>
        <v>-9.1000000000000014</v>
      </c>
      <c r="AG62" s="433">
        <f>IF(COUNT(ngay7!$AR$8)&gt;0,ngay7!$AR$8,"")</f>
        <v>1006.3</v>
      </c>
    </row>
    <row r="63" spans="1:33">
      <c r="A63" s="442"/>
      <c r="B63" s="423">
        <v>13</v>
      </c>
      <c r="C63" s="433">
        <f>IF(COUNT(ngay7!$AS$8)&gt;0,ngay7!$AS$8,"")</f>
        <v>1005</v>
      </c>
      <c r="D63" s="425">
        <f t="shared" si="0"/>
        <v>0</v>
      </c>
      <c r="E63" s="426">
        <f t="shared" si="1"/>
        <v>27.800000000000182</v>
      </c>
      <c r="F63" s="429"/>
      <c r="G63" s="433">
        <f>IF(COUNT(ngay7!$J$8)&gt;0,ngay7!$J$8,"")</f>
        <v>34.799999999999997</v>
      </c>
      <c r="H63" s="429">
        <f t="shared" si="2"/>
        <v>-0.90000000000000568</v>
      </c>
      <c r="I63" s="430">
        <f t="shared" si="3"/>
        <v>-10.299999999999997</v>
      </c>
      <c r="J63" s="433">
        <f>IF(COUNT(ngay7!$AS$4)&gt;0,ngay7!$AS$4,"")</f>
        <v>1004.9</v>
      </c>
      <c r="K63" s="425">
        <f t="shared" si="4"/>
        <v>0.79999999999995453</v>
      </c>
      <c r="L63" s="426">
        <f t="shared" si="5"/>
        <v>27</v>
      </c>
      <c r="M63" s="429"/>
      <c r="N63" s="433">
        <f>IF(COUNT(ngay7!$J$4)&gt;0,ngay7!$J$4,"")</f>
        <v>36.299999999999997</v>
      </c>
      <c r="O63" s="429">
        <f t="shared" si="6"/>
        <v>0.5</v>
      </c>
      <c r="P63" s="430">
        <f t="shared" si="7"/>
        <v>-21.300000000000011</v>
      </c>
      <c r="Q63" s="433">
        <f>IF(COUNT(ngay7!$AS$20)&gt;0,ngay7!$AS$20,"")</f>
        <v>1005.3</v>
      </c>
      <c r="R63" s="425">
        <f t="shared" si="8"/>
        <v>0.29999999999995453</v>
      </c>
      <c r="S63" s="426">
        <f t="shared" si="9"/>
        <v>22.999999999999773</v>
      </c>
      <c r="T63" s="429"/>
      <c r="U63" s="433">
        <f>IF(COUNT(ngay7!$J$20)&gt;0,ngay7!$J$20,"")</f>
        <v>37.6</v>
      </c>
      <c r="V63" s="429">
        <f t="shared" si="10"/>
        <v>-0.5</v>
      </c>
      <c r="W63" s="430">
        <f t="shared" si="11"/>
        <v>-12.099999999999994</v>
      </c>
      <c r="X63" s="433">
        <f>IF(COUNT(ngay7!$AS$22)&gt;0,ngay7!$AS$22,"")</f>
        <v>1005.3</v>
      </c>
      <c r="Y63" s="425">
        <f t="shared" si="12"/>
        <v>-0.30000000000006821</v>
      </c>
      <c r="Z63" s="426">
        <f t="shared" si="13"/>
        <v>27.799999999999841</v>
      </c>
      <c r="AA63" s="429"/>
      <c r="AB63" s="433">
        <f>IF(COUNT(ngay7!$J$22)&gt;0,ngay7!$J$22,"")</f>
        <v>36.700000000000003</v>
      </c>
      <c r="AC63" s="429">
        <f t="shared" si="14"/>
        <v>-0.79999999999999716</v>
      </c>
      <c r="AD63" s="430">
        <f t="shared" si="15"/>
        <v>-9.8999999999999986</v>
      </c>
      <c r="AG63" s="433">
        <f>IF(COUNT(ngay7!$AS$8)&gt;0,ngay7!$AS$8,"")</f>
        <v>1005</v>
      </c>
    </row>
    <row r="64" spans="1:33">
      <c r="A64" s="442"/>
      <c r="B64" s="423">
        <v>16</v>
      </c>
      <c r="C64" s="433">
        <f>IF(COUNT(ngay7!$AT$8)&gt;0,ngay7!$AT$8,"")</f>
        <v>1003.3</v>
      </c>
      <c r="D64" s="425">
        <f t="shared" si="0"/>
        <v>-0.10000000000002274</v>
      </c>
      <c r="E64" s="426">
        <f t="shared" si="1"/>
        <v>27.700000000000159</v>
      </c>
      <c r="F64" s="429"/>
      <c r="G64" s="433">
        <f>IF(COUNT(ngay7!$K$8)&gt;0,ngay7!$K$8,"")</f>
        <v>33.5</v>
      </c>
      <c r="H64" s="429">
        <f t="shared" si="2"/>
        <v>0</v>
      </c>
      <c r="I64" s="430">
        <f t="shared" si="3"/>
        <v>-10.299999999999997</v>
      </c>
      <c r="J64" s="433">
        <f>IF(COUNT(ngay7!$AT$4)&gt;0,ngay7!$AT$4,"")</f>
        <v>1002.2</v>
      </c>
      <c r="K64" s="425">
        <f t="shared" si="4"/>
        <v>0</v>
      </c>
      <c r="L64" s="426">
        <f t="shared" si="5"/>
        <v>27</v>
      </c>
      <c r="M64" s="429"/>
      <c r="N64" s="433">
        <f>IF(COUNT(ngay7!$K$4)&gt;0,ngay7!$K$4,"")</f>
        <v>37</v>
      </c>
      <c r="O64" s="429">
        <f t="shared" si="6"/>
        <v>-0.5</v>
      </c>
      <c r="P64" s="430">
        <f t="shared" si="7"/>
        <v>-21.800000000000011</v>
      </c>
      <c r="Q64" s="433">
        <f>IF(COUNT(ngay7!$AT$20)&gt;0,ngay7!$AT$20,"")</f>
        <v>1003.2</v>
      </c>
      <c r="R64" s="425">
        <f t="shared" si="8"/>
        <v>0</v>
      </c>
      <c r="S64" s="426">
        <f t="shared" si="9"/>
        <v>22.999999999999773</v>
      </c>
      <c r="T64" s="429"/>
      <c r="U64" s="433">
        <f>IF(COUNT(ngay7!$K$20)&gt;0,ngay7!$K$20,"")</f>
        <v>34.799999999999997</v>
      </c>
      <c r="V64" s="429">
        <f t="shared" si="10"/>
        <v>0.79999999999999716</v>
      </c>
      <c r="W64" s="430">
        <f t="shared" si="11"/>
        <v>-11.299999999999997</v>
      </c>
      <c r="X64" s="433">
        <f>IF(COUNT(ngay7!$AT$22)&gt;0,ngay7!$AT$22,"")</f>
        <v>1003.7</v>
      </c>
      <c r="Y64" s="425">
        <f t="shared" si="12"/>
        <v>-0.29999999999995453</v>
      </c>
      <c r="Z64" s="426">
        <f t="shared" si="13"/>
        <v>27.499999999999886</v>
      </c>
      <c r="AA64" s="429"/>
      <c r="AB64" s="433">
        <f>IF(COUNT(ngay7!$K$22)&gt;0,ngay7!$K$22,"")</f>
        <v>35.4</v>
      </c>
      <c r="AC64" s="429">
        <f t="shared" si="14"/>
        <v>0</v>
      </c>
      <c r="AD64" s="430">
        <f t="shared" si="15"/>
        <v>-9.8999999999999986</v>
      </c>
      <c r="AG64" s="433">
        <f>IF(COUNT(ngay7!$AT$8)&gt;0,ngay7!$AT$8,"")</f>
        <v>1003.3</v>
      </c>
    </row>
    <row r="65" spans="1:33">
      <c r="A65" s="442"/>
      <c r="B65" s="423">
        <v>19</v>
      </c>
      <c r="C65" s="433">
        <f>IF(COUNT(ngay7!$AU$8)&gt;0,ngay7!$AU$8,"")</f>
        <v>1003.9</v>
      </c>
      <c r="D65" s="425">
        <f t="shared" si="0"/>
        <v>-0.60000000000002274</v>
      </c>
      <c r="E65" s="426">
        <f t="shared" si="1"/>
        <v>27.100000000000136</v>
      </c>
      <c r="F65" s="429"/>
      <c r="G65" s="433">
        <f>IF(COUNT(ngay7!$L$8)&gt;0,ngay7!$L$8,"")</f>
        <v>30.4</v>
      </c>
      <c r="H65" s="429">
        <f t="shared" si="2"/>
        <v>-0.10000000000000142</v>
      </c>
      <c r="I65" s="430">
        <f t="shared" si="3"/>
        <v>-10.399999999999999</v>
      </c>
      <c r="J65" s="433">
        <f>IF(COUNT(ngay7!$AU$4)&gt;0,ngay7!$AU$4,"")</f>
        <v>1003.1</v>
      </c>
      <c r="K65" s="425">
        <f t="shared" si="4"/>
        <v>0.10000000000002274</v>
      </c>
      <c r="L65" s="426">
        <f t="shared" si="5"/>
        <v>27.100000000000023</v>
      </c>
      <c r="M65" s="429"/>
      <c r="N65" s="433">
        <f>IF(COUNT(ngay7!$L$4)&gt;0,ngay7!$L$4,"")</f>
        <v>32.200000000000003</v>
      </c>
      <c r="O65" s="429">
        <f t="shared" si="6"/>
        <v>-0.29999999999999716</v>
      </c>
      <c r="P65" s="430">
        <f t="shared" si="7"/>
        <v>-22.100000000000009</v>
      </c>
      <c r="Q65" s="433">
        <f>IF(COUNT(ngay7!$AU$20)&gt;0,ngay7!$AU$20,"")</f>
        <v>1004.7</v>
      </c>
      <c r="R65" s="425">
        <f t="shared" si="8"/>
        <v>0.80000000000006821</v>
      </c>
      <c r="S65" s="426">
        <f t="shared" si="9"/>
        <v>23.799999999999841</v>
      </c>
      <c r="T65" s="429"/>
      <c r="U65" s="433">
        <f>IF(COUNT(ngay7!$L$20)&gt;0,ngay7!$L$20,"")</f>
        <v>31.2</v>
      </c>
      <c r="V65" s="429">
        <f t="shared" si="10"/>
        <v>0</v>
      </c>
      <c r="W65" s="430">
        <f t="shared" si="11"/>
        <v>-11.299999999999997</v>
      </c>
      <c r="X65" s="433">
        <f>IF(COUNT(ngay7!$AU$22)&gt;0,ngay7!$AU$22,"")</f>
        <v>1003.8</v>
      </c>
      <c r="Y65" s="425">
        <f t="shared" si="12"/>
        <v>-0.5</v>
      </c>
      <c r="Z65" s="426">
        <f t="shared" si="13"/>
        <v>26.999999999999886</v>
      </c>
      <c r="AA65" s="429"/>
      <c r="AB65" s="433">
        <f>IF(COUNT(ngay7!$L$22)&gt;0,ngay7!$L$22,"")</f>
        <v>32.4</v>
      </c>
      <c r="AC65" s="429">
        <f t="shared" si="14"/>
        <v>0.19999999999999574</v>
      </c>
      <c r="AD65" s="430">
        <f t="shared" si="15"/>
        <v>-9.7000000000000028</v>
      </c>
      <c r="AG65" s="433">
        <f>IF(COUNT(ngay7!$AU$8)&gt;0,ngay7!$AU$8,"")</f>
        <v>1003.9</v>
      </c>
    </row>
    <row r="66" spans="1:33">
      <c r="A66" s="442"/>
      <c r="B66" s="423">
        <v>22</v>
      </c>
      <c r="C66" s="433">
        <f>IF(COUNT(ngay8!$AN$8)&gt;0,ngay8!$AN$8,"")</f>
        <v>1005.8</v>
      </c>
      <c r="D66" s="425">
        <f t="shared" si="0"/>
        <v>-0.40000000000009095</v>
      </c>
      <c r="E66" s="426">
        <f t="shared" si="1"/>
        <v>26.700000000000045</v>
      </c>
      <c r="F66" s="429"/>
      <c r="G66" s="433">
        <f>IF(COUNT(ngay8!$E$8)&gt;0,ngay8!$E$8,"")</f>
        <v>29.9</v>
      </c>
      <c r="H66" s="429">
        <f t="shared" si="2"/>
        <v>-0.20000000000000284</v>
      </c>
      <c r="I66" s="430">
        <f t="shared" si="3"/>
        <v>-10.600000000000001</v>
      </c>
      <c r="J66" s="433">
        <f>IF(COUNT(ngay8!$AN$4)&gt;0,ngay8!$AN$4,"")</f>
        <v>1006</v>
      </c>
      <c r="K66" s="425">
        <f t="shared" si="4"/>
        <v>-0.89999999999997726</v>
      </c>
      <c r="L66" s="426">
        <f t="shared" si="5"/>
        <v>26.200000000000045</v>
      </c>
      <c r="M66" s="429"/>
      <c r="N66" s="433">
        <f>IF(COUNT(ngay8!$E$4)&gt;0,ngay8!$E$4,"")</f>
        <v>30.3</v>
      </c>
      <c r="O66" s="429">
        <f t="shared" si="6"/>
        <v>4.3000000000000007</v>
      </c>
      <c r="P66" s="430">
        <f t="shared" si="7"/>
        <v>-17.800000000000008</v>
      </c>
      <c r="Q66" s="433">
        <f>IF(COUNT(ngay8!$AN$20)&gt;0,ngay8!$AN$20,"")</f>
        <v>1005.5</v>
      </c>
      <c r="R66" s="425">
        <f t="shared" si="8"/>
        <v>0.10000000000002274</v>
      </c>
      <c r="S66" s="426">
        <f t="shared" si="9"/>
        <v>23.899999999999864</v>
      </c>
      <c r="T66" s="429"/>
      <c r="U66" s="433">
        <f>IF(COUNT(ngay8!$E$20)&gt;0,ngay8!$E$20,"")</f>
        <v>30.7</v>
      </c>
      <c r="V66" s="429">
        <f t="shared" si="10"/>
        <v>0.5</v>
      </c>
      <c r="W66" s="430">
        <f t="shared" si="11"/>
        <v>-10.799999999999997</v>
      </c>
      <c r="X66" s="433">
        <f>IF(COUNT(ngay8!$AN$22)&gt;0,ngay8!$AN$22,"")</f>
        <v>1005.9</v>
      </c>
      <c r="Y66" s="425">
        <f t="shared" si="12"/>
        <v>0.10000000000002274</v>
      </c>
      <c r="Z66" s="426">
        <f t="shared" si="13"/>
        <v>27.099999999999909</v>
      </c>
      <c r="AA66" s="429"/>
      <c r="AB66" s="433">
        <f>IF(COUNT(ngay8!$E$22)&gt;0,ngay8!$E$22,"")</f>
        <v>31</v>
      </c>
      <c r="AC66" s="429">
        <f t="shared" si="14"/>
        <v>0.60000000000000142</v>
      </c>
      <c r="AD66" s="430">
        <f t="shared" si="15"/>
        <v>-9.1000000000000014</v>
      </c>
      <c r="AG66" s="433">
        <f>IF(COUNT(ngay8!$AN$8)&gt;0,ngay8!$AN$8,"")</f>
        <v>1005.8</v>
      </c>
    </row>
    <row r="67" spans="1:33" s="439" customFormat="1">
      <c r="A67" s="443">
        <v>8</v>
      </c>
      <c r="B67" s="423">
        <v>1</v>
      </c>
      <c r="C67" s="433">
        <f>IF(COUNT(ngay8!$AO$8)&gt;0,ngay8!$AO$8,"")</f>
        <v>1006.2</v>
      </c>
      <c r="D67" s="435">
        <f t="shared" si="0"/>
        <v>0.5</v>
      </c>
      <c r="E67" s="436">
        <f t="shared" si="1"/>
        <v>27.200000000000045</v>
      </c>
      <c r="F67" s="437"/>
      <c r="G67" s="433">
        <f>IF(COUNT(ngay8!$F$8)&gt;0,ngay8!$F$8,"")</f>
        <v>29.2</v>
      </c>
      <c r="H67" s="437">
        <f t="shared" si="2"/>
        <v>0</v>
      </c>
      <c r="I67" s="438">
        <f t="shared" si="3"/>
        <v>-10.600000000000001</v>
      </c>
      <c r="J67" s="433">
        <f>IF(COUNT(ngay8!$AO$4)&gt;0,ngay8!$AO$4,"")</f>
        <v>1006.3</v>
      </c>
      <c r="K67" s="435">
        <f t="shared" si="4"/>
        <v>9.9999999999909051E-2</v>
      </c>
      <c r="L67" s="436">
        <f t="shared" si="5"/>
        <v>26.299999999999955</v>
      </c>
      <c r="M67" s="437"/>
      <c r="N67" s="433">
        <f>IF(COUNT(ngay8!$F$4)&gt;0,ngay8!$F$4,"")</f>
        <v>28.3</v>
      </c>
      <c r="O67" s="437">
        <f t="shared" si="6"/>
        <v>3.3000000000000007</v>
      </c>
      <c r="P67" s="438">
        <f t="shared" si="7"/>
        <v>-14.500000000000007</v>
      </c>
      <c r="Q67" s="433">
        <f>IF(COUNT(ngay8!$AO$20)&gt;0,ngay8!$AO$20,"")</f>
        <v>1005.4</v>
      </c>
      <c r="R67" s="435">
        <f t="shared" si="8"/>
        <v>0.39999999999997726</v>
      </c>
      <c r="S67" s="436">
        <f t="shared" si="9"/>
        <v>24.299999999999841</v>
      </c>
      <c r="T67" s="437"/>
      <c r="U67" s="433">
        <f>IF(COUNT(ngay8!$F$20)&gt;0,ngay8!$F$20,"")</f>
        <v>30</v>
      </c>
      <c r="V67" s="437">
        <f t="shared" si="10"/>
        <v>0.30000000000000071</v>
      </c>
      <c r="W67" s="438">
        <f t="shared" si="11"/>
        <v>-10.499999999999996</v>
      </c>
      <c r="X67" s="433">
        <f>IF(COUNT(ngay8!$AO$22)&gt;0,ngay8!$AO$22,"")</f>
        <v>1006.2</v>
      </c>
      <c r="Y67" s="435">
        <f t="shared" si="12"/>
        <v>0.40000000000009095</v>
      </c>
      <c r="Z67" s="436">
        <f t="shared" si="13"/>
        <v>27.5</v>
      </c>
      <c r="AA67" s="437"/>
      <c r="AB67" s="433">
        <f>IF(COUNT(ngay8!$F$22)&gt;0,ngay8!$F$22,"")</f>
        <v>30</v>
      </c>
      <c r="AC67" s="437">
        <f t="shared" si="14"/>
        <v>0.30000000000000071</v>
      </c>
      <c r="AD67" s="438">
        <f t="shared" si="15"/>
        <v>-8.8000000000000007</v>
      </c>
      <c r="AE67" s="431"/>
      <c r="AF67" s="431"/>
      <c r="AG67" s="433">
        <f>IF(COUNT(ngay8!$AO$8)&gt;0,ngay8!$AO$8,"")</f>
        <v>1006.2</v>
      </c>
    </row>
    <row r="68" spans="1:33">
      <c r="A68" s="442"/>
      <c r="B68" s="423">
        <v>4</v>
      </c>
      <c r="C68" s="433">
        <f>IF(COUNT(ngay8!$AP$8)&gt;0,ngay8!$AP$8,"")</f>
        <v>1006.3</v>
      </c>
      <c r="D68" s="425">
        <f t="shared" si="0"/>
        <v>1.0999999999999091</v>
      </c>
      <c r="E68" s="426">
        <f t="shared" si="1"/>
        <v>28.299999999999955</v>
      </c>
      <c r="F68" s="429"/>
      <c r="G68" s="433">
        <f>IF(COUNT(ngay8!$G$8)&gt;0,ngay8!$G$8,"")</f>
        <v>29.3</v>
      </c>
      <c r="H68" s="429">
        <f t="shared" si="2"/>
        <v>0.69999999999999929</v>
      </c>
      <c r="I68" s="430">
        <f t="shared" si="3"/>
        <v>-9.9000000000000021</v>
      </c>
      <c r="J68" s="433">
        <f>IF(COUNT(ngay8!$AP$4)&gt;0,ngay8!$AP$4,"")</f>
        <v>1006.6</v>
      </c>
      <c r="K68" s="425">
        <f t="shared" si="4"/>
        <v>0.70000000000004547</v>
      </c>
      <c r="L68" s="426">
        <f t="shared" si="5"/>
        <v>27</v>
      </c>
      <c r="M68" s="429"/>
      <c r="N68" s="433">
        <f>IF(COUNT(ngay8!$G$4)&gt;0,ngay8!$G$4,"")</f>
        <v>27</v>
      </c>
      <c r="O68" s="429">
        <f t="shared" si="6"/>
        <v>2.1999999999999993</v>
      </c>
      <c r="P68" s="430">
        <f t="shared" si="7"/>
        <v>-12.300000000000008</v>
      </c>
      <c r="Q68" s="433">
        <f>IF(COUNT(ngay8!$AP$20)&gt;0,ngay8!$AP$20,"")</f>
        <v>1006.4</v>
      </c>
      <c r="R68" s="425">
        <f t="shared" si="8"/>
        <v>1.6000000000000227</v>
      </c>
      <c r="S68" s="426">
        <f t="shared" si="9"/>
        <v>25.899999999999864</v>
      </c>
      <c r="T68" s="429"/>
      <c r="U68" s="433">
        <f>IF(COUNT(ngay8!$G$20)&gt;0,ngay8!$G$20,"")</f>
        <v>29.5</v>
      </c>
      <c r="V68" s="429">
        <f t="shared" si="10"/>
        <v>0.39999999999999858</v>
      </c>
      <c r="W68" s="430">
        <f t="shared" si="11"/>
        <v>-10.099999999999998</v>
      </c>
      <c r="X68" s="433">
        <f>IF(COUNT(ngay8!$AP$22)&gt;0,ngay8!$AP$22,"")</f>
        <v>1006.7</v>
      </c>
      <c r="Y68" s="425">
        <f t="shared" si="12"/>
        <v>1</v>
      </c>
      <c r="Z68" s="426">
        <f t="shared" si="13"/>
        <v>28.5</v>
      </c>
      <c r="AA68" s="429"/>
      <c r="AB68" s="433">
        <f>IF(COUNT(ngay8!$G$22)&gt;0,ngay8!$G$22,"")</f>
        <v>29.2</v>
      </c>
      <c r="AC68" s="429">
        <f t="shared" si="14"/>
        <v>-0.10000000000000142</v>
      </c>
      <c r="AD68" s="430">
        <f t="shared" si="15"/>
        <v>-8.9000000000000021</v>
      </c>
      <c r="AG68" s="433">
        <f>IF(COUNT(ngay8!$AP$8)&gt;0,ngay8!$AP$8,"")</f>
        <v>1006.3</v>
      </c>
    </row>
    <row r="69" spans="1:33">
      <c r="A69" s="442"/>
      <c r="B69" s="441">
        <v>7</v>
      </c>
      <c r="C69" s="433">
        <f>IF(COUNT(ngay8!$AQ$8)&gt;0,ngay8!$AQ$8,"")</f>
        <v>1007.4</v>
      </c>
      <c r="D69" s="425">
        <f t="shared" si="0"/>
        <v>1.1999999999999318</v>
      </c>
      <c r="E69" s="426">
        <f t="shared" si="1"/>
        <v>29.499999999999886</v>
      </c>
      <c r="F69" s="429"/>
      <c r="G69" s="433">
        <f>IF(COUNT(ngay8!$H$8)&gt;0,ngay8!$H$8,"")</f>
        <v>29.2</v>
      </c>
      <c r="H69" s="429">
        <f t="shared" si="2"/>
        <v>0</v>
      </c>
      <c r="I69" s="430">
        <f t="shared" si="3"/>
        <v>-9.9000000000000021</v>
      </c>
      <c r="J69" s="433">
        <f>IF(COUNT(ngay8!$AQ$4)&gt;0,ngay8!$AQ$4,"")</f>
        <v>1007.9</v>
      </c>
      <c r="K69" s="425" t="str">
        <f t="shared" si="4"/>
        <v>x</v>
      </c>
      <c r="L69" s="426">
        <f t="shared" si="5"/>
        <v>27</v>
      </c>
      <c r="M69" s="429"/>
      <c r="N69" s="433">
        <f>IF(COUNT(ngay8!$H$4)&gt;0,ngay8!$H$4,"")</f>
        <v>27.2</v>
      </c>
      <c r="O69" s="429">
        <f t="shared" si="6"/>
        <v>2.1999999999999993</v>
      </c>
      <c r="P69" s="430">
        <f t="shared" si="7"/>
        <v>-10.100000000000009</v>
      </c>
      <c r="Q69" s="433">
        <f>IF(COUNT(ngay8!$AQ$20)&gt;0,ngay8!$AQ$20,"")</f>
        <v>1007.7</v>
      </c>
      <c r="R69" s="425">
        <f t="shared" si="8"/>
        <v>1.6000000000000227</v>
      </c>
      <c r="S69" s="426">
        <f t="shared" si="9"/>
        <v>27.499999999999886</v>
      </c>
      <c r="T69" s="429"/>
      <c r="U69" s="433">
        <f>IF(COUNT(ngay8!$H$20)&gt;0,ngay8!$H$20,"")</f>
        <v>30.4</v>
      </c>
      <c r="V69" s="429">
        <f t="shared" si="10"/>
        <v>-0.20000000000000284</v>
      </c>
      <c r="W69" s="430">
        <f t="shared" si="11"/>
        <v>-10.3</v>
      </c>
      <c r="X69" s="433">
        <f>IF(COUNT(ngay8!$AQ$22)&gt;0,ngay8!$AQ$22,"")</f>
        <v>1007.7</v>
      </c>
      <c r="Y69" s="425">
        <f t="shared" si="12"/>
        <v>1</v>
      </c>
      <c r="Z69" s="426">
        <f t="shared" si="13"/>
        <v>29.5</v>
      </c>
      <c r="AA69" s="429"/>
      <c r="AB69" s="433">
        <f>IF(COUNT(ngay8!$H$22)&gt;0,ngay8!$H$22,"")</f>
        <v>30.1</v>
      </c>
      <c r="AC69" s="429">
        <f t="shared" si="14"/>
        <v>-0.29999999999999716</v>
      </c>
      <c r="AD69" s="430">
        <f t="shared" si="15"/>
        <v>-9.1999999999999993</v>
      </c>
      <c r="AG69" s="433">
        <f>IF(COUNT(ngay8!$AQ$8)&gt;0,ngay8!$AQ$8,"")</f>
        <v>1007.4</v>
      </c>
    </row>
    <row r="70" spans="1:33">
      <c r="A70" s="442"/>
      <c r="B70" s="423">
        <v>10</v>
      </c>
      <c r="C70" s="433">
        <f>IF(COUNT(ngay8!$AR$8)&gt;0,ngay8!$AR$8,"")</f>
        <v>1007.9</v>
      </c>
      <c r="D70" s="425">
        <f t="shared" si="0"/>
        <v>1.6000000000000227</v>
      </c>
      <c r="E70" s="426">
        <f t="shared" si="1"/>
        <v>31.099999999999909</v>
      </c>
      <c r="F70" s="429"/>
      <c r="G70" s="433">
        <f>IF(COUNT(ngay8!$I$8)&gt;0,ngay8!$I$8,"")</f>
        <v>32.5</v>
      </c>
      <c r="H70" s="429">
        <f t="shared" si="2"/>
        <v>-1.5</v>
      </c>
      <c r="I70" s="430">
        <f t="shared" si="3"/>
        <v>-11.400000000000002</v>
      </c>
      <c r="J70" s="433">
        <f>IF(COUNT(ngay8!$AR$4)&gt;0,ngay8!$AR$4,"")</f>
        <v>1008.3</v>
      </c>
      <c r="K70" s="425">
        <f t="shared" si="4"/>
        <v>1.7999999999999545</v>
      </c>
      <c r="L70" s="426">
        <f t="shared" si="5"/>
        <v>28.799999999999955</v>
      </c>
      <c r="M70" s="429"/>
      <c r="N70" s="433">
        <f>IF(COUNT(ngay8!$I$4)&gt;0,ngay8!$I$4,"")</f>
        <v>30.4</v>
      </c>
      <c r="O70" s="429">
        <f t="shared" si="6"/>
        <v>-1.3000000000000007</v>
      </c>
      <c r="P70" s="430">
        <f t="shared" si="7"/>
        <v>-11.400000000000009</v>
      </c>
      <c r="Q70" s="433">
        <f>IF(COUNT(ngay8!$AR$20)&gt;0,ngay8!$AR$20,"")</f>
        <v>1007.8</v>
      </c>
      <c r="R70" s="425">
        <f t="shared" si="8"/>
        <v>0.39999999999997726</v>
      </c>
      <c r="S70" s="426">
        <f t="shared" si="9"/>
        <v>27.899999999999864</v>
      </c>
      <c r="T70" s="429"/>
      <c r="U70" s="433">
        <f>IF(COUNT(ngay8!$I$20)&gt;0,ngay8!$I$20,"")</f>
        <v>35.299999999999997</v>
      </c>
      <c r="V70" s="429">
        <f t="shared" si="10"/>
        <v>9.9999999999994316E-2</v>
      </c>
      <c r="W70" s="430">
        <f t="shared" si="11"/>
        <v>-10.200000000000006</v>
      </c>
      <c r="X70" s="433">
        <f>IF(COUNT(ngay8!$AR$22)&gt;0,ngay8!$AR$22,"")</f>
        <v>1007.8</v>
      </c>
      <c r="Y70" s="425">
        <f t="shared" si="12"/>
        <v>0.89999999999997726</v>
      </c>
      <c r="Z70" s="426">
        <f t="shared" si="13"/>
        <v>30.399999999999977</v>
      </c>
      <c r="AA70" s="429"/>
      <c r="AB70" s="433">
        <f>IF(COUNT(ngay8!$I$22)&gt;0,ngay8!$I$22,"")</f>
        <v>35</v>
      </c>
      <c r="AC70" s="429">
        <f t="shared" si="14"/>
        <v>-0.10000000000000142</v>
      </c>
      <c r="AD70" s="430">
        <f t="shared" si="15"/>
        <v>-9.3000000000000007</v>
      </c>
      <c r="AG70" s="433">
        <f>IF(COUNT(ngay8!$AR$8)&gt;0,ngay8!$AR$8,"")</f>
        <v>1007.9</v>
      </c>
    </row>
    <row r="71" spans="1:33">
      <c r="A71" s="442"/>
      <c r="B71" s="423">
        <v>13</v>
      </c>
      <c r="C71" s="433">
        <f>IF(COUNT(ngay8!$AS$8)&gt;0,ngay8!$AS$8,"")</f>
        <v>1005.3</v>
      </c>
      <c r="D71" s="425">
        <f t="shared" si="0"/>
        <v>0.29999999999995453</v>
      </c>
      <c r="E71" s="426">
        <f t="shared" si="1"/>
        <v>31.399999999999864</v>
      </c>
      <c r="F71" s="429"/>
      <c r="G71" s="433">
        <f>IF(COUNT(ngay8!$J$8)&gt;0,ngay8!$J$8,"")</f>
        <v>33.799999999999997</v>
      </c>
      <c r="H71" s="429">
        <f t="shared" si="2"/>
        <v>-1</v>
      </c>
      <c r="I71" s="430">
        <f t="shared" si="3"/>
        <v>-12.400000000000002</v>
      </c>
      <c r="J71" s="433">
        <f>IF(COUNT(ngay8!$AS$4)&gt;0,ngay8!$AS$4,"")</f>
        <v>1004.9</v>
      </c>
      <c r="K71" s="425">
        <f t="shared" si="4"/>
        <v>0</v>
      </c>
      <c r="L71" s="426">
        <f t="shared" si="5"/>
        <v>28.799999999999955</v>
      </c>
      <c r="M71" s="429"/>
      <c r="N71" s="433">
        <f>IF(COUNT(ngay8!$J$4)&gt;0,ngay8!$J$4,"")</f>
        <v>34.200000000000003</v>
      </c>
      <c r="O71" s="429">
        <f t="shared" si="6"/>
        <v>-2.0999999999999943</v>
      </c>
      <c r="P71" s="430">
        <f t="shared" si="7"/>
        <v>-13.500000000000004</v>
      </c>
      <c r="Q71" s="433">
        <f>IF(COUNT(ngay8!$AS$20)&gt;0,ngay8!$AS$20,"")</f>
        <v>1005.4</v>
      </c>
      <c r="R71" s="425">
        <f t="shared" si="8"/>
        <v>0.10000000000002274</v>
      </c>
      <c r="S71" s="426">
        <f t="shared" si="9"/>
        <v>27.999999999999886</v>
      </c>
      <c r="T71" s="429"/>
      <c r="U71" s="433">
        <f>IF(COUNT(ngay8!$J$20)&gt;0,ngay8!$J$20,"")</f>
        <v>36.6</v>
      </c>
      <c r="V71" s="429">
        <f t="shared" si="10"/>
        <v>-1</v>
      </c>
      <c r="W71" s="430">
        <f t="shared" si="11"/>
        <v>-11.200000000000006</v>
      </c>
      <c r="X71" s="433">
        <f>IF(COUNT(ngay8!$AS$22)&gt;0,ngay8!$AS$22,"")</f>
        <v>1005.8</v>
      </c>
      <c r="Y71" s="425">
        <f t="shared" si="12"/>
        <v>0.5</v>
      </c>
      <c r="Z71" s="426">
        <f t="shared" si="13"/>
        <v>30.899999999999977</v>
      </c>
      <c r="AA71" s="429"/>
      <c r="AB71" s="433">
        <f>IF(COUNT(ngay8!$J$22)&gt;0,ngay8!$J$22,"")</f>
        <v>36.299999999999997</v>
      </c>
      <c r="AC71" s="429">
        <f t="shared" si="14"/>
        <v>-0.40000000000000568</v>
      </c>
      <c r="AD71" s="430">
        <f t="shared" si="15"/>
        <v>-9.7000000000000064</v>
      </c>
      <c r="AG71" s="433">
        <f>IF(COUNT(ngay8!$AS$8)&gt;0,ngay8!$AS$8,"")</f>
        <v>1005.3</v>
      </c>
    </row>
    <row r="72" spans="1:33">
      <c r="A72" s="442"/>
      <c r="B72" s="423">
        <v>16</v>
      </c>
      <c r="C72" s="433">
        <f>IF(COUNT(ngay8!$AT$8)&gt;0,ngay8!$AT$8,"")</f>
        <v>1003.7</v>
      </c>
      <c r="D72" s="425">
        <f t="shared" si="0"/>
        <v>0.40000000000009095</v>
      </c>
      <c r="E72" s="426">
        <f t="shared" si="1"/>
        <v>31.799999999999955</v>
      </c>
      <c r="F72" s="429"/>
      <c r="G72" s="433">
        <f>IF(COUNT(ngay8!$K$8)&gt;0,ngay8!$K$8,"")</f>
        <v>33</v>
      </c>
      <c r="H72" s="429">
        <f t="shared" si="2"/>
        <v>-0.5</v>
      </c>
      <c r="I72" s="430">
        <f t="shared" si="3"/>
        <v>-12.900000000000002</v>
      </c>
      <c r="J72" s="433">
        <f>IF(COUNT(ngay8!$AT$4)&gt;0,ngay8!$AT$4,"")</f>
        <v>1003.1</v>
      </c>
      <c r="K72" s="425">
        <f t="shared" si="4"/>
        <v>0.89999999999997726</v>
      </c>
      <c r="L72" s="426">
        <f t="shared" si="5"/>
        <v>29.699999999999932</v>
      </c>
      <c r="M72" s="429"/>
      <c r="N72" s="433">
        <f>IF(COUNT(ngay8!$K$4)&gt;0,ngay8!$K$4,"")</f>
        <v>35.200000000000003</v>
      </c>
      <c r="O72" s="429">
        <f t="shared" si="6"/>
        <v>-1.7999999999999972</v>
      </c>
      <c r="P72" s="430">
        <f t="shared" si="7"/>
        <v>-15.3</v>
      </c>
      <c r="Q72" s="433">
        <f>IF(COUNT(ngay8!$AT$20)&gt;0,ngay8!$AT$20,"")</f>
        <v>1003.2</v>
      </c>
      <c r="R72" s="425">
        <f t="shared" si="8"/>
        <v>0</v>
      </c>
      <c r="S72" s="426">
        <f t="shared" si="9"/>
        <v>27.999999999999886</v>
      </c>
      <c r="T72" s="429"/>
      <c r="U72" s="433">
        <f>IF(COUNT(ngay8!$K$20)&gt;0,ngay8!$K$20,"")</f>
        <v>35.6</v>
      </c>
      <c r="V72" s="429">
        <f t="shared" si="10"/>
        <v>0.80000000000000426</v>
      </c>
      <c r="W72" s="430">
        <f t="shared" si="11"/>
        <v>-10.400000000000002</v>
      </c>
      <c r="X72" s="433">
        <f>IF(COUNT(ngay8!$AT$22)&gt;0,ngay8!$AT$22,"")</f>
        <v>1003.9</v>
      </c>
      <c r="Y72" s="425">
        <f t="shared" si="12"/>
        <v>0.19999999999993179</v>
      </c>
      <c r="Z72" s="426">
        <f t="shared" si="13"/>
        <v>31.099999999999909</v>
      </c>
      <c r="AA72" s="429"/>
      <c r="AB72" s="433">
        <f>IF(COUNT(ngay8!$K$22)&gt;0,ngay8!$K$22,"")</f>
        <v>35.200000000000003</v>
      </c>
      <c r="AC72" s="429">
        <f t="shared" si="14"/>
        <v>-0.19999999999999574</v>
      </c>
      <c r="AD72" s="430">
        <f t="shared" si="15"/>
        <v>-9.9000000000000021</v>
      </c>
      <c r="AG72" s="433">
        <f>IF(COUNT(ngay8!$AT$8)&gt;0,ngay8!$AT$8,"")</f>
        <v>1003.7</v>
      </c>
    </row>
    <row r="73" spans="1:33">
      <c r="A73" s="442"/>
      <c r="B73" s="423">
        <v>19</v>
      </c>
      <c r="C73" s="433">
        <f>IF(COUNT(ngay8!$AU$8)&gt;0,ngay8!$AU$8,"")</f>
        <v>1004.2</v>
      </c>
      <c r="D73" s="425">
        <f t="shared" si="0"/>
        <v>0.30000000000006821</v>
      </c>
      <c r="E73" s="426">
        <f t="shared" si="1"/>
        <v>32.100000000000023</v>
      </c>
      <c r="F73" s="429"/>
      <c r="G73" s="433">
        <f>IF(COUNT(ngay8!$L$8)&gt;0,ngay8!$L$8,"")</f>
        <v>30.5</v>
      </c>
      <c r="H73" s="429">
        <f t="shared" si="2"/>
        <v>0.10000000000000142</v>
      </c>
      <c r="I73" s="430">
        <f t="shared" si="3"/>
        <v>-12.8</v>
      </c>
      <c r="J73" s="433">
        <f>IF(COUNT(ngay8!$AU$4)&gt;0,ngay8!$AU$4,"")</f>
        <v>1004.5</v>
      </c>
      <c r="K73" s="425">
        <f t="shared" si="4"/>
        <v>1.3999999999999773</v>
      </c>
      <c r="L73" s="426">
        <f t="shared" si="5"/>
        <v>31.099999999999909</v>
      </c>
      <c r="M73" s="429"/>
      <c r="N73" s="433">
        <f>IF(COUNT(ngay8!$L$4)&gt;0,ngay8!$L$4,"")</f>
        <v>30</v>
      </c>
      <c r="O73" s="429">
        <f t="shared" si="6"/>
        <v>-2.2000000000000028</v>
      </c>
      <c r="P73" s="430">
        <f t="shared" si="7"/>
        <v>-17.500000000000004</v>
      </c>
      <c r="Q73" s="433">
        <f>IF(COUNT(ngay8!$AU$20)&gt;0,ngay8!$AU$20,"")</f>
        <v>1004.2</v>
      </c>
      <c r="R73" s="425">
        <f t="shared" si="8"/>
        <v>-0.5</v>
      </c>
      <c r="S73" s="426">
        <f t="shared" si="9"/>
        <v>27.499999999999886</v>
      </c>
      <c r="T73" s="429"/>
      <c r="U73" s="433">
        <f>IF(COUNT(ngay8!$L$20)&gt;0,ngay8!$L$20,"")</f>
        <v>31</v>
      </c>
      <c r="V73" s="429">
        <f t="shared" si="10"/>
        <v>-0.19999999999999929</v>
      </c>
      <c r="W73" s="430">
        <f t="shared" si="11"/>
        <v>-10.600000000000001</v>
      </c>
      <c r="X73" s="433">
        <f>IF(COUNT(ngay8!$AU$22)&gt;0,ngay8!$AU$22,"")</f>
        <v>1004.3</v>
      </c>
      <c r="Y73" s="425">
        <f t="shared" si="12"/>
        <v>0.5</v>
      </c>
      <c r="Z73" s="426">
        <f t="shared" si="13"/>
        <v>31.599999999999909</v>
      </c>
      <c r="AA73" s="429"/>
      <c r="AB73" s="433">
        <f>IF(COUNT(ngay8!$L$22)&gt;0,ngay8!$L$22,"")</f>
        <v>32</v>
      </c>
      <c r="AC73" s="429">
        <f t="shared" si="14"/>
        <v>-0.39999999999999858</v>
      </c>
      <c r="AD73" s="430">
        <f t="shared" si="15"/>
        <v>-10.3</v>
      </c>
      <c r="AG73" s="433">
        <f>IF(COUNT(ngay8!$AU$8)&gt;0,ngay8!$AU$8,"")</f>
        <v>1004.2</v>
      </c>
    </row>
    <row r="74" spans="1:33">
      <c r="A74" s="442"/>
      <c r="B74" s="423">
        <v>22</v>
      </c>
      <c r="C74" s="433">
        <f>IF(COUNT(ngay9!$AN$8)&gt;0,ngay9!$AN$8,"")</f>
        <v>1007.3</v>
      </c>
      <c r="D74" s="425">
        <f t="shared" si="0"/>
        <v>1.5</v>
      </c>
      <c r="E74" s="426">
        <f t="shared" si="1"/>
        <v>33.600000000000023</v>
      </c>
      <c r="F74" s="429"/>
      <c r="G74" s="433">
        <f>IF(COUNT(ngay9!$E$8)&gt;0,ngay9!$E$8,"")</f>
        <v>30</v>
      </c>
      <c r="H74" s="429">
        <f t="shared" si="2"/>
        <v>0.10000000000000142</v>
      </c>
      <c r="I74" s="430">
        <f t="shared" si="3"/>
        <v>-12.7</v>
      </c>
      <c r="J74" s="433">
        <f>IF(COUNT(ngay9!$AN$4)&gt;0,ngay9!$AN$4,"")</f>
        <v>1011.6</v>
      </c>
      <c r="K74" s="425">
        <f t="shared" si="4"/>
        <v>5.6000000000000227</v>
      </c>
      <c r="L74" s="426">
        <f t="shared" si="5"/>
        <v>36.699999999999932</v>
      </c>
      <c r="M74" s="429"/>
      <c r="N74" s="433">
        <f>IF(COUNT(ngay9!$E$4)&gt;0,ngay9!$E$4,"")</f>
        <v>24.6</v>
      </c>
      <c r="O74" s="429">
        <f t="shared" si="6"/>
        <v>-5.6999999999999993</v>
      </c>
      <c r="P74" s="430">
        <f t="shared" si="7"/>
        <v>-23.200000000000003</v>
      </c>
      <c r="Q74" s="433">
        <f>IF(COUNT(ngay9!$AN$20)&gt;0,ngay9!$AN$20,"")</f>
        <v>1006.9</v>
      </c>
      <c r="R74" s="425">
        <f t="shared" si="8"/>
        <v>1.3999999999999773</v>
      </c>
      <c r="S74" s="426">
        <f t="shared" si="9"/>
        <v>28.899999999999864</v>
      </c>
      <c r="T74" s="429"/>
      <c r="U74" s="433">
        <f>IF(COUNT(ngay9!$E$20)&gt;0,ngay9!$E$20,"")</f>
        <v>30.4</v>
      </c>
      <c r="V74" s="429">
        <f t="shared" si="10"/>
        <v>-0.30000000000000071</v>
      </c>
      <c r="W74" s="430">
        <f t="shared" si="11"/>
        <v>-10.900000000000002</v>
      </c>
      <c r="X74" s="433">
        <f>IF(COUNT(ngay9!$AN$22)&gt;0,ngay9!$AN$22,"")</f>
        <v>1006.8</v>
      </c>
      <c r="Y74" s="425">
        <f t="shared" si="12"/>
        <v>0.89999999999997726</v>
      </c>
      <c r="Z74" s="426">
        <f t="shared" si="13"/>
        <v>32.499999999999886</v>
      </c>
      <c r="AA74" s="429"/>
      <c r="AB74" s="433">
        <f>IF(COUNT(ngay9!$E$22)&gt;0,ngay9!$E$22,"")</f>
        <v>30.9</v>
      </c>
      <c r="AC74" s="429">
        <f t="shared" si="14"/>
        <v>-0.10000000000000142</v>
      </c>
      <c r="AD74" s="430">
        <f t="shared" si="15"/>
        <v>-10.400000000000002</v>
      </c>
      <c r="AG74" s="433">
        <f>IF(COUNT(ngay9!$AN$8)&gt;0,ngay9!$AN$8,"")</f>
        <v>1007.3</v>
      </c>
    </row>
    <row r="75" spans="1:33" s="439" customFormat="1">
      <c r="A75" s="443">
        <v>9</v>
      </c>
      <c r="B75" s="423">
        <v>1</v>
      </c>
      <c r="C75" s="433">
        <f>IF(COUNT(ngay9!$AO$8)&gt;0,ngay9!$AO$8,"")</f>
        <v>1007.4</v>
      </c>
      <c r="D75" s="435">
        <f t="shared" ref="D75:D138" si="16">IF(COUNT(C67,C75)=2,C75-C67,"x")</f>
        <v>1.1999999999999318</v>
      </c>
      <c r="E75" s="436">
        <f t="shared" ref="E75:E138" si="17">IF(COUNT(D75,E74)=2,D75+E74,E74)</f>
        <v>34.799999999999955</v>
      </c>
      <c r="F75" s="437"/>
      <c r="G75" s="433">
        <f>IF(COUNT(ngay9!$F$8)&gt;0,ngay9!$F$8,"")</f>
        <v>26</v>
      </c>
      <c r="H75" s="437">
        <f t="shared" ref="H75:H138" si="18">IF(COUNT(G67,G75)=2,G75-G67,"x")</f>
        <v>-3.1999999999999993</v>
      </c>
      <c r="I75" s="438">
        <f t="shared" ref="I75:I138" si="19">IF(COUNT(H75,I74)=2,H75+I74,I74)</f>
        <v>-15.899999999999999</v>
      </c>
      <c r="J75" s="433">
        <f>IF(COUNT(ngay9!$AO$4)&gt;0,ngay9!$AO$4,"")</f>
        <v>1008.7</v>
      </c>
      <c r="K75" s="435">
        <f t="shared" ref="K75:K138" si="20">IF(COUNT(J67,J75)=2,J75-J67,"x")</f>
        <v>2.4000000000000909</v>
      </c>
      <c r="L75" s="436">
        <f t="shared" ref="L75:L138" si="21">IF(COUNT(K75,L74)=2,K75+L74,L74)</f>
        <v>39.100000000000023</v>
      </c>
      <c r="M75" s="437"/>
      <c r="N75" s="433">
        <f>IF(COUNT(ngay9!$F$4)&gt;0,ngay9!$F$4,"")</f>
        <v>24</v>
      </c>
      <c r="O75" s="437">
        <f t="shared" ref="O75:O138" si="22">IF(COUNT(N67,N75)=2,N75-N67,"x")</f>
        <v>-4.3000000000000007</v>
      </c>
      <c r="P75" s="438">
        <f t="shared" ref="P75:P138" si="23">IF(COUNT(O75,P74)=2,O75+P74,P74)</f>
        <v>-27.500000000000004</v>
      </c>
      <c r="Q75" s="433">
        <f>IF(COUNT(ngay9!$AO$20)&gt;0,ngay9!$AO$20,"")</f>
        <v>1005.8</v>
      </c>
      <c r="R75" s="435">
        <f t="shared" ref="R75:R138" si="24">IF(COUNT(Q67,Q75)=2,Q75-Q67,"x")</f>
        <v>0.39999999999997726</v>
      </c>
      <c r="S75" s="436">
        <f t="shared" ref="S75:S138" si="25">IF(COUNT(R75,S74)=2,R75+S74,S74)</f>
        <v>29.299999999999841</v>
      </c>
      <c r="T75" s="437"/>
      <c r="U75" s="433">
        <f>IF(COUNT(ngay9!$F$20)&gt;0,ngay9!$F$20,"")</f>
        <v>30.2</v>
      </c>
      <c r="V75" s="437">
        <f t="shared" ref="V75:V138" si="26">IF(COUNT(U67,U75)=2,U75-U67,"x")</f>
        <v>0.19999999999999929</v>
      </c>
      <c r="W75" s="438">
        <f t="shared" ref="W75:W138" si="27">IF(COUNT(V75,W74)=2,V75+W74,W74)</f>
        <v>-10.700000000000003</v>
      </c>
      <c r="X75" s="433">
        <f>IF(COUNT(ngay9!$AO$22)&gt;0,ngay9!$AO$22,"")</f>
        <v>1006.8</v>
      </c>
      <c r="Y75" s="435">
        <f t="shared" ref="Y75:Y138" si="28">IF(COUNT(X67,X75)=2,X75-X67,"x")</f>
        <v>0.59999999999990905</v>
      </c>
      <c r="Z75" s="436">
        <f t="shared" ref="Z75:Z138" si="29">IF(COUNT(Y75,Z74)=2,Y75+Z74,Z74)</f>
        <v>33.099999999999795</v>
      </c>
      <c r="AA75" s="437"/>
      <c r="AB75" s="433">
        <f>IF(COUNT(ngay9!$F$22)&gt;0,ngay9!$F$22,"")</f>
        <v>29.8</v>
      </c>
      <c r="AC75" s="437">
        <f t="shared" ref="AC75:AC138" si="30">IF(COUNT(AB67,AB75)=2,AB75-AB67,"x")</f>
        <v>-0.19999999999999929</v>
      </c>
      <c r="AD75" s="438">
        <f t="shared" ref="AD75:AD138" si="31">IF(COUNT(AC75,AD74)=2,AC75+AD74,AD74)</f>
        <v>-10.600000000000001</v>
      </c>
      <c r="AE75" s="431"/>
      <c r="AF75" s="431"/>
      <c r="AG75" s="433">
        <f>IF(COUNT(ngay9!$AO$8)&gt;0,ngay9!$AO$8,"")</f>
        <v>1007.4</v>
      </c>
    </row>
    <row r="76" spans="1:33">
      <c r="A76" s="442"/>
      <c r="B76" s="423">
        <v>4</v>
      </c>
      <c r="C76" s="433">
        <f>IF(COUNT(ngay9!$AP$8)&gt;0,ngay9!$AP$8,"")</f>
        <v>1006.6</v>
      </c>
      <c r="D76" s="425">
        <f t="shared" si="16"/>
        <v>0.30000000000006821</v>
      </c>
      <c r="E76" s="426">
        <f t="shared" si="17"/>
        <v>35.100000000000023</v>
      </c>
      <c r="F76" s="429"/>
      <c r="G76" s="433">
        <f>IF(COUNT(ngay9!$G$8)&gt;0,ngay9!$G$8,"")</f>
        <v>26.3</v>
      </c>
      <c r="H76" s="429">
        <f t="shared" si="18"/>
        <v>-3</v>
      </c>
      <c r="I76" s="430">
        <f t="shared" si="19"/>
        <v>-18.899999999999999</v>
      </c>
      <c r="J76" s="433">
        <f>IF(COUNT(ngay9!$AP$4)&gt;0,ngay9!$AP$4,"")</f>
        <v>1007.9</v>
      </c>
      <c r="K76" s="425">
        <f t="shared" si="20"/>
        <v>1.2999999999999545</v>
      </c>
      <c r="L76" s="426">
        <f t="shared" si="21"/>
        <v>40.399999999999977</v>
      </c>
      <c r="M76" s="429"/>
      <c r="N76" s="433">
        <f>IF(COUNT(ngay9!$G$4)&gt;0,ngay9!$G$4,"")</f>
        <v>23.6</v>
      </c>
      <c r="O76" s="429">
        <f t="shared" si="22"/>
        <v>-3.3999999999999986</v>
      </c>
      <c r="P76" s="430">
        <f t="shared" si="23"/>
        <v>-30.900000000000002</v>
      </c>
      <c r="Q76" s="433">
        <f>IF(COUNT(ngay9!$AP$20)&gt;0,ngay9!$AP$20,"")</f>
        <v>1005.9</v>
      </c>
      <c r="R76" s="425">
        <f t="shared" si="24"/>
        <v>-0.5</v>
      </c>
      <c r="S76" s="426">
        <f t="shared" si="25"/>
        <v>28.799999999999841</v>
      </c>
      <c r="T76" s="429"/>
      <c r="U76" s="433">
        <f>IF(COUNT(ngay9!$G$20)&gt;0,ngay9!$G$20,"")</f>
        <v>29.6</v>
      </c>
      <c r="V76" s="429">
        <f t="shared" si="26"/>
        <v>0.10000000000000142</v>
      </c>
      <c r="W76" s="430">
        <f t="shared" si="27"/>
        <v>-10.600000000000001</v>
      </c>
      <c r="X76" s="433">
        <f>IF(COUNT(ngay9!$AP$22)&gt;0,ngay9!$AP$22,"")</f>
        <v>1006.5</v>
      </c>
      <c r="Y76" s="425">
        <f t="shared" si="28"/>
        <v>-0.20000000000004547</v>
      </c>
      <c r="Z76" s="426">
        <f t="shared" si="29"/>
        <v>32.89999999999975</v>
      </c>
      <c r="AA76" s="429"/>
      <c r="AB76" s="433">
        <f>IF(COUNT(ngay9!$G$22)&gt;0,ngay9!$G$22,"")</f>
        <v>29.2</v>
      </c>
      <c r="AC76" s="429">
        <f t="shared" si="30"/>
        <v>0</v>
      </c>
      <c r="AD76" s="430">
        <f t="shared" si="31"/>
        <v>-10.600000000000001</v>
      </c>
      <c r="AG76" s="433">
        <f>IF(COUNT(ngay9!$AP$8)&gt;0,ngay9!$AP$8,"")</f>
        <v>1006.6</v>
      </c>
    </row>
    <row r="77" spans="1:33">
      <c r="A77" s="442"/>
      <c r="B77" s="441">
        <v>7</v>
      </c>
      <c r="C77" s="433">
        <f>IF(COUNT(ngay9!$AQ$8)&gt;0,ngay9!$AQ$8,"")</f>
        <v>1007.9</v>
      </c>
      <c r="D77" s="425">
        <f t="shared" si="16"/>
        <v>0.5</v>
      </c>
      <c r="E77" s="426">
        <f t="shared" si="17"/>
        <v>35.600000000000023</v>
      </c>
      <c r="F77" s="429"/>
      <c r="G77" s="433">
        <f>IF(COUNT(ngay9!$H$8)&gt;0,ngay9!$H$8,"")</f>
        <v>26.7</v>
      </c>
      <c r="H77" s="429">
        <f t="shared" si="18"/>
        <v>-2.5</v>
      </c>
      <c r="I77" s="430">
        <f t="shared" si="19"/>
        <v>-21.4</v>
      </c>
      <c r="J77" s="433">
        <f>IF(COUNT(ngay9!$AQ$4)&gt;0,ngay9!$AQ$4,"")</f>
        <v>1008.1</v>
      </c>
      <c r="K77" s="425">
        <f t="shared" si="20"/>
        <v>0.20000000000004547</v>
      </c>
      <c r="L77" s="426">
        <f t="shared" si="21"/>
        <v>40.600000000000023</v>
      </c>
      <c r="M77" s="429"/>
      <c r="N77" s="433">
        <f>IF(COUNT(ngay9!$H$4)&gt;0,ngay9!$H$4,"")</f>
        <v>24.2</v>
      </c>
      <c r="O77" s="429">
        <f t="shared" si="22"/>
        <v>-3</v>
      </c>
      <c r="P77" s="430">
        <f t="shared" si="23"/>
        <v>-33.900000000000006</v>
      </c>
      <c r="Q77" s="433">
        <f>IF(COUNT(ngay9!$AQ$20)&gt;0,ngay9!$AQ$20,"")</f>
        <v>1007.5</v>
      </c>
      <c r="R77" s="425">
        <f t="shared" si="24"/>
        <v>-0.20000000000004547</v>
      </c>
      <c r="S77" s="426">
        <f t="shared" si="25"/>
        <v>28.599999999999795</v>
      </c>
      <c r="T77" s="429"/>
      <c r="U77" s="433">
        <f>IF(COUNT(ngay9!$H$20)&gt;0,ngay9!$H$20,"")</f>
        <v>29.2</v>
      </c>
      <c r="V77" s="429">
        <f t="shared" si="26"/>
        <v>-1.1999999999999993</v>
      </c>
      <c r="W77" s="430">
        <f t="shared" si="27"/>
        <v>-11.8</v>
      </c>
      <c r="X77" s="433">
        <f>IF(COUNT(ngay9!$AQ$22)&gt;0,ngay9!$AQ$22,"")</f>
        <v>1007.4</v>
      </c>
      <c r="Y77" s="425">
        <f t="shared" si="28"/>
        <v>-0.30000000000006821</v>
      </c>
      <c r="Z77" s="426">
        <f t="shared" si="29"/>
        <v>32.599999999999682</v>
      </c>
      <c r="AA77" s="429"/>
      <c r="AB77" s="433">
        <f>IF(COUNT(ngay9!$H$22)&gt;0,ngay9!$H$22,"")</f>
        <v>30</v>
      </c>
      <c r="AC77" s="429">
        <f t="shared" si="30"/>
        <v>-0.10000000000000142</v>
      </c>
      <c r="AD77" s="430">
        <f t="shared" si="31"/>
        <v>-10.700000000000003</v>
      </c>
      <c r="AG77" s="433">
        <f>IF(COUNT(ngay9!$AQ$8)&gt;0,ngay9!$AQ$8,"")</f>
        <v>1007.9</v>
      </c>
    </row>
    <row r="78" spans="1:33">
      <c r="A78" s="442"/>
      <c r="B78" s="423">
        <v>10</v>
      </c>
      <c r="C78" s="433">
        <f>IF(COUNT(ngay9!$AR$8)&gt;0,ngay9!$AR$8,"")</f>
        <v>1008.1</v>
      </c>
      <c r="D78" s="425">
        <f t="shared" si="16"/>
        <v>0.20000000000004547</v>
      </c>
      <c r="E78" s="426">
        <f t="shared" si="17"/>
        <v>35.800000000000068</v>
      </c>
      <c r="F78" s="429"/>
      <c r="G78" s="433">
        <f>IF(COUNT(ngay9!$I$8)&gt;0,ngay9!$I$8,"")</f>
        <v>30.9</v>
      </c>
      <c r="H78" s="429">
        <f t="shared" si="18"/>
        <v>-1.6000000000000014</v>
      </c>
      <c r="I78" s="430">
        <f t="shared" si="19"/>
        <v>-23</v>
      </c>
      <c r="J78" s="433">
        <f>IF(COUNT(ngay9!$AR$4)&gt;0,ngay9!$AR$4,"")</f>
        <v>1008.3</v>
      </c>
      <c r="K78" s="425">
        <f t="shared" si="20"/>
        <v>0</v>
      </c>
      <c r="L78" s="426">
        <f t="shared" si="21"/>
        <v>40.600000000000023</v>
      </c>
      <c r="M78" s="429"/>
      <c r="N78" s="433">
        <f>IF(COUNT(ngay9!$I$4)&gt;0,ngay9!$I$4,"")</f>
        <v>29</v>
      </c>
      <c r="O78" s="429">
        <f t="shared" si="22"/>
        <v>-1.3999999999999986</v>
      </c>
      <c r="P78" s="430">
        <f t="shared" si="23"/>
        <v>-35.300000000000004</v>
      </c>
      <c r="Q78" s="433">
        <f>IF(COUNT(ngay9!$AR$20)&gt;0,ngay9!$AR$20,"")</f>
        <v>1008</v>
      </c>
      <c r="R78" s="425">
        <f t="shared" si="24"/>
        <v>0.20000000000004547</v>
      </c>
      <c r="S78" s="426">
        <f t="shared" si="25"/>
        <v>28.799999999999841</v>
      </c>
      <c r="T78" s="429"/>
      <c r="U78" s="433">
        <f>IF(COUNT(ngay9!$I$20)&gt;0,ngay9!$I$20,"")</f>
        <v>33.6</v>
      </c>
      <c r="V78" s="429">
        <f t="shared" si="26"/>
        <v>-1.6999999999999957</v>
      </c>
      <c r="W78" s="430">
        <f t="shared" si="27"/>
        <v>-13.499999999999996</v>
      </c>
      <c r="X78" s="433">
        <f>IF(COUNT(ngay9!$AR$22)&gt;0,ngay9!$AR$22,"")</f>
        <v>1008.3</v>
      </c>
      <c r="Y78" s="425">
        <f t="shared" si="28"/>
        <v>0.5</v>
      </c>
      <c r="Z78" s="426">
        <f t="shared" si="29"/>
        <v>33.099999999999682</v>
      </c>
      <c r="AA78" s="429"/>
      <c r="AB78" s="433">
        <f>IF(COUNT(ngay9!$I$22)&gt;0,ngay9!$I$22,"")</f>
        <v>33</v>
      </c>
      <c r="AC78" s="429">
        <f t="shared" si="30"/>
        <v>-2</v>
      </c>
      <c r="AD78" s="430">
        <f t="shared" si="31"/>
        <v>-12.700000000000003</v>
      </c>
      <c r="AG78" s="433">
        <f>IF(COUNT(ngay9!$AR$8)&gt;0,ngay9!$AR$8,"")</f>
        <v>1008.1</v>
      </c>
    </row>
    <row r="79" spans="1:33">
      <c r="A79" s="442"/>
      <c r="B79" s="423">
        <v>13</v>
      </c>
      <c r="C79" s="433">
        <f>IF(COUNT(ngay9!$AS$8)&gt;0,ngay9!$AS$8,"")</f>
        <v>1006.2</v>
      </c>
      <c r="D79" s="425">
        <f t="shared" si="16"/>
        <v>0.90000000000009095</v>
      </c>
      <c r="E79" s="426">
        <f t="shared" si="17"/>
        <v>36.700000000000159</v>
      </c>
      <c r="F79" s="429"/>
      <c r="G79" s="433">
        <f>IF(COUNT(ngay9!$J$8)&gt;0,ngay9!$J$8,"")</f>
        <v>34</v>
      </c>
      <c r="H79" s="429">
        <f t="shared" si="18"/>
        <v>0.20000000000000284</v>
      </c>
      <c r="I79" s="430">
        <f t="shared" si="19"/>
        <v>-22.799999999999997</v>
      </c>
      <c r="J79" s="433">
        <f>IF(COUNT(ngay9!$AS$4)&gt;0,ngay9!$AS$4,"")</f>
        <v>1006.3</v>
      </c>
      <c r="K79" s="425">
        <f t="shared" si="20"/>
        <v>1.3999999999999773</v>
      </c>
      <c r="L79" s="426">
        <f t="shared" si="21"/>
        <v>42</v>
      </c>
      <c r="M79" s="429"/>
      <c r="N79" s="433">
        <f>IF(COUNT(ngay9!$J$4)&gt;0,ngay9!$J$4,"")</f>
        <v>33.9</v>
      </c>
      <c r="O79" s="429">
        <f t="shared" si="22"/>
        <v>-0.30000000000000426</v>
      </c>
      <c r="P79" s="430">
        <f t="shared" si="23"/>
        <v>-35.600000000000009</v>
      </c>
      <c r="Q79" s="433">
        <f>IF(COUNT(ngay9!$AS$20)&gt;0,ngay9!$AS$20,"")</f>
        <v>1006.1</v>
      </c>
      <c r="R79" s="425">
        <f t="shared" si="24"/>
        <v>0.70000000000004547</v>
      </c>
      <c r="S79" s="426">
        <f t="shared" si="25"/>
        <v>29.499999999999886</v>
      </c>
      <c r="T79" s="429"/>
      <c r="U79" s="433">
        <f>IF(COUNT(ngay9!$J$20)&gt;0,ngay9!$J$20,"")</f>
        <v>35</v>
      </c>
      <c r="V79" s="429">
        <f t="shared" si="26"/>
        <v>-1.6000000000000014</v>
      </c>
      <c r="W79" s="430">
        <f t="shared" si="27"/>
        <v>-15.099999999999998</v>
      </c>
      <c r="X79" s="433">
        <f>IF(COUNT(ngay9!$AS$22)&gt;0,ngay9!$AS$22,"")</f>
        <v>1006.4</v>
      </c>
      <c r="Y79" s="425">
        <f t="shared" si="28"/>
        <v>0.60000000000002274</v>
      </c>
      <c r="Z79" s="426">
        <f t="shared" si="29"/>
        <v>33.699999999999704</v>
      </c>
      <c r="AA79" s="429"/>
      <c r="AB79" s="433">
        <f>IF(COUNT(ngay9!$J$22)&gt;0,ngay9!$J$22,"")</f>
        <v>35</v>
      </c>
      <c r="AC79" s="429">
        <f t="shared" si="30"/>
        <v>-1.2999999999999972</v>
      </c>
      <c r="AD79" s="430">
        <f t="shared" si="31"/>
        <v>-14</v>
      </c>
      <c r="AG79" s="433">
        <f>IF(COUNT(ngay9!$AS$8)&gt;0,ngay9!$AS$8,"")</f>
        <v>1006.2</v>
      </c>
    </row>
    <row r="80" spans="1:33">
      <c r="A80" s="442"/>
      <c r="B80" s="423">
        <v>16</v>
      </c>
      <c r="C80" s="433">
        <f>IF(COUNT(ngay9!$AT$8)&gt;0,ngay9!$AT$8,"")</f>
        <v>1004.1</v>
      </c>
      <c r="D80" s="425">
        <f t="shared" si="16"/>
        <v>0.39999999999997726</v>
      </c>
      <c r="E80" s="426">
        <f t="shared" si="17"/>
        <v>37.100000000000136</v>
      </c>
      <c r="F80" s="429"/>
      <c r="G80" s="433">
        <f>IF(COUNT(ngay9!$K$8)&gt;0,ngay9!$K$8,"")</f>
        <v>33.700000000000003</v>
      </c>
      <c r="H80" s="429">
        <f t="shared" si="18"/>
        <v>0.70000000000000284</v>
      </c>
      <c r="I80" s="430">
        <f t="shared" si="19"/>
        <v>-22.099999999999994</v>
      </c>
      <c r="J80" s="433">
        <f>IF(COUNT(ngay9!$AT$4)&gt;0,ngay9!$AT$4,"")</f>
        <v>1004.4</v>
      </c>
      <c r="K80" s="425">
        <f t="shared" si="20"/>
        <v>1.2999999999999545</v>
      </c>
      <c r="L80" s="426">
        <f t="shared" si="21"/>
        <v>43.299999999999955</v>
      </c>
      <c r="M80" s="429"/>
      <c r="N80" s="433">
        <f>IF(COUNT(ngay9!$K$4)&gt;0,ngay9!$K$4,"")</f>
        <v>35.5</v>
      </c>
      <c r="O80" s="429">
        <f t="shared" si="22"/>
        <v>0.29999999999999716</v>
      </c>
      <c r="P80" s="430">
        <f t="shared" si="23"/>
        <v>-35.300000000000011</v>
      </c>
      <c r="Q80" s="433">
        <f>IF(COUNT(ngay9!$AT$20)&gt;0,ngay9!$AT$20,"")</f>
        <v>1005.8</v>
      </c>
      <c r="R80" s="425">
        <f t="shared" si="24"/>
        <v>2.5999999999999091</v>
      </c>
      <c r="S80" s="426">
        <f t="shared" si="25"/>
        <v>32.099999999999795</v>
      </c>
      <c r="T80" s="429"/>
      <c r="U80" s="433">
        <f>IF(COUNT(ngay9!$K$20)&gt;0,ngay9!$K$20,"")</f>
        <v>31.2</v>
      </c>
      <c r="V80" s="429">
        <f t="shared" si="26"/>
        <v>-4.4000000000000021</v>
      </c>
      <c r="W80" s="430">
        <f t="shared" si="27"/>
        <v>-19.5</v>
      </c>
      <c r="X80" s="433">
        <f>IF(COUNT(ngay9!$AT$22)&gt;0,ngay9!$AT$22,"")</f>
        <v>1005.7</v>
      </c>
      <c r="Y80" s="425">
        <f t="shared" si="28"/>
        <v>1.8000000000000682</v>
      </c>
      <c r="Z80" s="426">
        <f t="shared" si="29"/>
        <v>35.499999999999773</v>
      </c>
      <c r="AA80" s="429"/>
      <c r="AB80" s="433">
        <f>IF(COUNT(ngay9!$K$22)&gt;0,ngay9!$K$22,"")</f>
        <v>29.3</v>
      </c>
      <c r="AC80" s="429">
        <f t="shared" si="30"/>
        <v>-5.9000000000000021</v>
      </c>
      <c r="AD80" s="430">
        <f t="shared" si="31"/>
        <v>-19.900000000000002</v>
      </c>
      <c r="AG80" s="433">
        <f>IF(COUNT(ngay9!$AT$8)&gt;0,ngay9!$AT$8,"")</f>
        <v>1004.1</v>
      </c>
    </row>
    <row r="81" spans="1:33">
      <c r="A81" s="442"/>
      <c r="B81" s="423">
        <v>19</v>
      </c>
      <c r="C81" s="433">
        <f>IF(COUNT(ngay9!$AU$8)&gt;0,ngay9!$AU$8,"")</f>
        <v>1008</v>
      </c>
      <c r="D81" s="425">
        <f t="shared" si="16"/>
        <v>3.7999999999999545</v>
      </c>
      <c r="E81" s="426">
        <f t="shared" si="17"/>
        <v>40.900000000000091</v>
      </c>
      <c r="F81" s="429"/>
      <c r="G81" s="433">
        <f>IF(COUNT(ngay9!$L$8)&gt;0,ngay9!$L$8,"")</f>
        <v>27.9</v>
      </c>
      <c r="H81" s="429">
        <f t="shared" si="18"/>
        <v>-2.6000000000000014</v>
      </c>
      <c r="I81" s="430">
        <f t="shared" si="19"/>
        <v>-24.699999999999996</v>
      </c>
      <c r="J81" s="433">
        <f>IF(COUNT(ngay9!$AU$4)&gt;0,ngay9!$AU$4,"")</f>
        <v>1008.1</v>
      </c>
      <c r="K81" s="425">
        <f t="shared" si="20"/>
        <v>3.6000000000000227</v>
      </c>
      <c r="L81" s="426">
        <f t="shared" si="21"/>
        <v>46.899999999999977</v>
      </c>
      <c r="M81" s="429"/>
      <c r="N81" s="433">
        <f>IF(COUNT(ngay9!$L$4)&gt;0,ngay9!$L$4,"")</f>
        <v>24.2</v>
      </c>
      <c r="O81" s="429">
        <f t="shared" si="22"/>
        <v>-5.8000000000000007</v>
      </c>
      <c r="P81" s="430">
        <f t="shared" si="23"/>
        <v>-41.100000000000009</v>
      </c>
      <c r="Q81" s="433">
        <f>IF(COUNT(ngay9!$AU$20)&gt;0,ngay9!$AU$20,"")</f>
        <v>1007.8</v>
      </c>
      <c r="R81" s="425">
        <f t="shared" si="24"/>
        <v>3.5999999999999091</v>
      </c>
      <c r="S81" s="426">
        <f t="shared" si="25"/>
        <v>35.699999999999704</v>
      </c>
      <c r="T81" s="429"/>
      <c r="U81" s="433">
        <f>IF(COUNT(ngay9!$L$20)&gt;0,ngay9!$L$20,"")</f>
        <v>30</v>
      </c>
      <c r="V81" s="429">
        <f t="shared" si="26"/>
        <v>-1</v>
      </c>
      <c r="W81" s="430">
        <f t="shared" si="27"/>
        <v>-20.5</v>
      </c>
      <c r="X81" s="433">
        <f>IF(COUNT(ngay9!$AU$22)&gt;0,ngay9!$AU$22,"")</f>
        <v>1007.5</v>
      </c>
      <c r="Y81" s="425">
        <f t="shared" si="28"/>
        <v>3.2000000000000455</v>
      </c>
      <c r="Z81" s="426">
        <f t="shared" si="29"/>
        <v>38.699999999999818</v>
      </c>
      <c r="AA81" s="429"/>
      <c r="AB81" s="433">
        <f>IF(COUNT(ngay9!$L$22)&gt;0,ngay9!$L$22,"")</f>
        <v>29.2</v>
      </c>
      <c r="AC81" s="429">
        <f t="shared" si="30"/>
        <v>-2.8000000000000007</v>
      </c>
      <c r="AD81" s="430">
        <f t="shared" si="31"/>
        <v>-22.700000000000003</v>
      </c>
      <c r="AG81" s="433">
        <f>IF(COUNT(ngay9!$AU$8)&gt;0,ngay9!$AU$8,"")</f>
        <v>1008</v>
      </c>
    </row>
    <row r="82" spans="1:33">
      <c r="A82" s="442"/>
      <c r="B82" s="423">
        <v>22</v>
      </c>
      <c r="C82" s="433">
        <f>IF(COUNT(ngay10!$AN$8)&gt;0,ngay10!$AN$8,"")</f>
        <v>1008.3</v>
      </c>
      <c r="D82" s="425">
        <f t="shared" si="16"/>
        <v>1</v>
      </c>
      <c r="E82" s="426">
        <f t="shared" si="17"/>
        <v>41.900000000000091</v>
      </c>
      <c r="F82" s="429"/>
      <c r="G82" s="433">
        <f>IF(COUNT(ngay10!$E$8)&gt;0,ngay10!$E$8,"")</f>
        <v>27.8</v>
      </c>
      <c r="H82" s="429">
        <f t="shared" si="18"/>
        <v>-2.1999999999999993</v>
      </c>
      <c r="I82" s="430">
        <f t="shared" si="19"/>
        <v>-26.899999999999995</v>
      </c>
      <c r="J82" s="433">
        <f>IF(COUNT(ngay10!$AN$4)&gt;0,ngay10!$AN$4,"")</f>
        <v>1009.1</v>
      </c>
      <c r="K82" s="425">
        <f t="shared" si="20"/>
        <v>-2.5</v>
      </c>
      <c r="L82" s="426">
        <f t="shared" si="21"/>
        <v>44.399999999999977</v>
      </c>
      <c r="M82" s="429"/>
      <c r="N82" s="433">
        <f>IF(COUNT(ngay10!$E$4)&gt;0,ngay10!$E$4,"")</f>
        <v>24.1</v>
      </c>
      <c r="O82" s="429">
        <f t="shared" si="22"/>
        <v>-0.5</v>
      </c>
      <c r="P82" s="430">
        <f t="shared" si="23"/>
        <v>-41.600000000000009</v>
      </c>
      <c r="Q82" s="433">
        <f>IF(COUNT(ngay10!$AN$20)&gt;0,ngay10!$AN$20,"")</f>
        <v>1009</v>
      </c>
      <c r="R82" s="425">
        <f t="shared" si="24"/>
        <v>2.1000000000000227</v>
      </c>
      <c r="S82" s="426">
        <f t="shared" si="25"/>
        <v>37.799999999999727</v>
      </c>
      <c r="T82" s="429"/>
      <c r="U82" s="433">
        <f>IF(COUNT(ngay10!$E$20)&gt;0,ngay10!$E$20,"")</f>
        <v>28.2</v>
      </c>
      <c r="V82" s="429">
        <f t="shared" si="26"/>
        <v>-2.1999999999999993</v>
      </c>
      <c r="W82" s="430">
        <f t="shared" si="27"/>
        <v>-22.7</v>
      </c>
      <c r="X82" s="433">
        <f>IF(COUNT(ngay10!$AN$22)&gt;0,ngay10!$AN$22,"")</f>
        <v>1008.6</v>
      </c>
      <c r="Y82" s="425">
        <f t="shared" si="28"/>
        <v>1.8000000000000682</v>
      </c>
      <c r="Z82" s="426">
        <f t="shared" si="29"/>
        <v>40.499999999999886</v>
      </c>
      <c r="AA82" s="429"/>
      <c r="AB82" s="433">
        <f>IF(COUNT(ngay10!$E$22)&gt;0,ngay10!$E$22,"")</f>
        <v>28.2</v>
      </c>
      <c r="AC82" s="429">
        <f t="shared" si="30"/>
        <v>-2.6999999999999993</v>
      </c>
      <c r="AD82" s="430">
        <f t="shared" si="31"/>
        <v>-25.400000000000002</v>
      </c>
      <c r="AG82" s="433">
        <f>IF(COUNT(ngay10!$AN$8)&gt;0,ngay10!$AN$8,"")</f>
        <v>1008.3</v>
      </c>
    </row>
    <row r="83" spans="1:33" s="439" customFormat="1">
      <c r="A83" s="443">
        <v>10</v>
      </c>
      <c r="B83" s="423">
        <v>1</v>
      </c>
      <c r="C83" s="433">
        <f>IF(COUNT(ngay10!$AO$8)&gt;0,ngay10!$AO$8,"")</f>
        <v>1007.2</v>
      </c>
      <c r="D83" s="435">
        <f t="shared" si="16"/>
        <v>-0.19999999999993179</v>
      </c>
      <c r="E83" s="436">
        <f t="shared" si="17"/>
        <v>41.700000000000159</v>
      </c>
      <c r="F83" s="437"/>
      <c r="G83" s="433">
        <f>IF(COUNT(ngay10!$F$8)&gt;0,ngay10!$F$8,"")</f>
        <v>27</v>
      </c>
      <c r="H83" s="437">
        <f t="shared" si="18"/>
        <v>1</v>
      </c>
      <c r="I83" s="438">
        <f t="shared" si="19"/>
        <v>-25.899999999999995</v>
      </c>
      <c r="J83" s="433">
        <f>IF(COUNT(ngay10!$AO$4)&gt;0,ngay10!$AO$4,"")</f>
        <v>1008.5</v>
      </c>
      <c r="K83" s="435">
        <f t="shared" si="20"/>
        <v>-0.20000000000004547</v>
      </c>
      <c r="L83" s="436">
        <f t="shared" si="21"/>
        <v>44.199999999999932</v>
      </c>
      <c r="M83" s="437"/>
      <c r="N83" s="433">
        <f>IF(COUNT(ngay10!$F$4)&gt;0,ngay10!$F$4,"")</f>
        <v>23.5</v>
      </c>
      <c r="O83" s="437">
        <f t="shared" si="22"/>
        <v>-0.5</v>
      </c>
      <c r="P83" s="438">
        <f t="shared" si="23"/>
        <v>-42.100000000000009</v>
      </c>
      <c r="Q83" s="433">
        <f>IF(COUNT(ngay10!$AO$20)&gt;0,ngay10!$AO$20,"")</f>
        <v>1007.9</v>
      </c>
      <c r="R83" s="435">
        <f t="shared" si="24"/>
        <v>2.1000000000000227</v>
      </c>
      <c r="S83" s="436">
        <f t="shared" si="25"/>
        <v>39.89999999999975</v>
      </c>
      <c r="T83" s="437"/>
      <c r="U83" s="433">
        <f>IF(COUNT(ngay10!$F$20)&gt;0,ngay10!$F$20,"")</f>
        <v>27.3</v>
      </c>
      <c r="V83" s="437">
        <f t="shared" si="26"/>
        <v>-2.8999999999999986</v>
      </c>
      <c r="W83" s="438">
        <f t="shared" si="27"/>
        <v>-25.599999999999998</v>
      </c>
      <c r="X83" s="433">
        <f>IF(COUNT(ngay10!$AO$22)&gt;0,ngay10!$AO$22,"")</f>
        <v>1007.9</v>
      </c>
      <c r="Y83" s="435">
        <f t="shared" si="28"/>
        <v>1.1000000000000227</v>
      </c>
      <c r="Z83" s="436">
        <f t="shared" si="29"/>
        <v>41.599999999999909</v>
      </c>
      <c r="AA83" s="437"/>
      <c r="AB83" s="433">
        <f>IF(COUNT(ngay10!$F$22)&gt;0,ngay10!$F$22,"")</f>
        <v>28</v>
      </c>
      <c r="AC83" s="437">
        <f t="shared" si="30"/>
        <v>-1.8000000000000007</v>
      </c>
      <c r="AD83" s="438">
        <f t="shared" si="31"/>
        <v>-27.200000000000003</v>
      </c>
      <c r="AE83" s="431"/>
      <c r="AF83" s="431"/>
      <c r="AG83" s="433">
        <f>IF(COUNT(ngay10!$AO$8)&gt;0,ngay10!$AO$8,"")</f>
        <v>1007.2</v>
      </c>
    </row>
    <row r="84" spans="1:33">
      <c r="A84" s="442"/>
      <c r="B84" s="423">
        <v>4</v>
      </c>
      <c r="C84" s="433">
        <f>IF(COUNT(ngay10!$AP$8)&gt;0,ngay10!$AP$8,"")</f>
        <v>1006.3</v>
      </c>
      <c r="D84" s="425">
        <f t="shared" si="16"/>
        <v>-0.30000000000006821</v>
      </c>
      <c r="E84" s="426">
        <f t="shared" si="17"/>
        <v>41.400000000000091</v>
      </c>
      <c r="F84" s="429"/>
      <c r="G84" s="433">
        <f>IF(COUNT(ngay10!$G$8)&gt;0,ngay10!$G$8,"")</f>
        <v>26.1</v>
      </c>
      <c r="H84" s="429">
        <f t="shared" si="18"/>
        <v>-0.19999999999999929</v>
      </c>
      <c r="I84" s="430">
        <f t="shared" si="19"/>
        <v>-26.099999999999994</v>
      </c>
      <c r="J84" s="433">
        <f>IF(COUNT(ngay10!$AP$4)&gt;0,ngay10!$AP$4,"")</f>
        <v>1007.9</v>
      </c>
      <c r="K84" s="425">
        <f t="shared" si="20"/>
        <v>0</v>
      </c>
      <c r="L84" s="426">
        <f t="shared" si="21"/>
        <v>44.199999999999932</v>
      </c>
      <c r="M84" s="429"/>
      <c r="N84" s="433">
        <f>IF(COUNT(ngay10!$G$4)&gt;0,ngay10!$G$4,"")</f>
        <v>23.2</v>
      </c>
      <c r="O84" s="429">
        <f t="shared" si="22"/>
        <v>-0.40000000000000213</v>
      </c>
      <c r="P84" s="430">
        <f t="shared" si="23"/>
        <v>-42.500000000000014</v>
      </c>
      <c r="Q84" s="433">
        <f>IF(COUNT(ngay10!$AP$20)&gt;0,ngay10!$AP$20,"")</f>
        <v>1007.2</v>
      </c>
      <c r="R84" s="425">
        <f t="shared" si="24"/>
        <v>1.3000000000000682</v>
      </c>
      <c r="S84" s="426">
        <f t="shared" si="25"/>
        <v>41.199999999999818</v>
      </c>
      <c r="T84" s="429"/>
      <c r="U84" s="433">
        <f>IF(COUNT(ngay10!$G$20)&gt;0,ngay10!$G$20,"")</f>
        <v>26.8</v>
      </c>
      <c r="V84" s="429">
        <f t="shared" si="26"/>
        <v>-2.8000000000000007</v>
      </c>
      <c r="W84" s="430">
        <f t="shared" si="27"/>
        <v>-28.4</v>
      </c>
      <c r="X84" s="433">
        <f>IF(COUNT(ngay10!$AP$22)&gt;0,ngay10!$AP$22,"")</f>
        <v>1007.4</v>
      </c>
      <c r="Y84" s="425">
        <f t="shared" si="28"/>
        <v>0.89999999999997726</v>
      </c>
      <c r="Z84" s="426">
        <f t="shared" si="29"/>
        <v>42.499999999999886</v>
      </c>
      <c r="AA84" s="429"/>
      <c r="AB84" s="433">
        <f>IF(COUNT(ngay10!$G$22)&gt;0,ngay10!$G$22,"")</f>
        <v>27.4</v>
      </c>
      <c r="AC84" s="429">
        <f t="shared" si="30"/>
        <v>-1.8000000000000007</v>
      </c>
      <c r="AD84" s="430">
        <f t="shared" si="31"/>
        <v>-29.000000000000004</v>
      </c>
      <c r="AG84" s="433">
        <f>IF(COUNT(ngay10!$AP$8)&gt;0,ngay10!$AP$8,"")</f>
        <v>1006.3</v>
      </c>
    </row>
    <row r="85" spans="1:33">
      <c r="A85" s="442"/>
      <c r="B85" s="441">
        <v>7</v>
      </c>
      <c r="C85" s="433">
        <f>IF(COUNT(ngay10!$AQ$8)&gt;0,ngay10!$AQ$8,"")</f>
        <v>1007.3</v>
      </c>
      <c r="D85" s="425">
        <f t="shared" si="16"/>
        <v>-0.60000000000002274</v>
      </c>
      <c r="E85" s="426">
        <f t="shared" si="17"/>
        <v>40.800000000000068</v>
      </c>
      <c r="F85" s="429"/>
      <c r="G85" s="433">
        <f>IF(COUNT(ngay10!$H$8)&gt;0,ngay10!$H$8,"")</f>
        <v>26.9</v>
      </c>
      <c r="H85" s="429">
        <f t="shared" si="18"/>
        <v>0.19999999999999929</v>
      </c>
      <c r="I85" s="430">
        <f t="shared" si="19"/>
        <v>-25.899999999999995</v>
      </c>
      <c r="J85" s="433">
        <f>IF(COUNT(ngay10!$AQ$4)&gt;0,ngay10!$AQ$4,"")</f>
        <v>1008.6</v>
      </c>
      <c r="K85" s="425">
        <f t="shared" si="20"/>
        <v>0.5</v>
      </c>
      <c r="L85" s="426">
        <f t="shared" si="21"/>
        <v>44.699999999999932</v>
      </c>
      <c r="M85" s="429"/>
      <c r="N85" s="433">
        <f>IF(COUNT(ngay10!$H$4)&gt;0,ngay10!$H$4,"")</f>
        <v>23.6</v>
      </c>
      <c r="O85" s="429">
        <f t="shared" si="22"/>
        <v>-0.59999999999999787</v>
      </c>
      <c r="P85" s="430">
        <f t="shared" si="23"/>
        <v>-43.100000000000009</v>
      </c>
      <c r="Q85" s="433">
        <f>IF(COUNT(ngay10!$AQ$20)&gt;0,ngay10!$AQ$20,"")</f>
        <v>1007.6</v>
      </c>
      <c r="R85" s="425">
        <f t="shared" si="24"/>
        <v>0.10000000000002274</v>
      </c>
      <c r="S85" s="426">
        <f t="shared" si="25"/>
        <v>41.299999999999841</v>
      </c>
      <c r="T85" s="429"/>
      <c r="U85" s="433">
        <f>IF(COUNT(ngay10!$H$20)&gt;0,ngay10!$H$20,"")</f>
        <v>27.6</v>
      </c>
      <c r="V85" s="429">
        <f t="shared" si="26"/>
        <v>-1.5999999999999979</v>
      </c>
      <c r="W85" s="430">
        <f t="shared" si="27"/>
        <v>-29.999999999999996</v>
      </c>
      <c r="X85" s="433">
        <f>IF(COUNT(ngay10!$AQ$22)&gt;0,ngay10!$AQ$22,"")</f>
        <v>1007.7</v>
      </c>
      <c r="Y85" s="425">
        <f t="shared" si="28"/>
        <v>0.30000000000006821</v>
      </c>
      <c r="Z85" s="426">
        <f t="shared" si="29"/>
        <v>42.799999999999955</v>
      </c>
      <c r="AA85" s="429"/>
      <c r="AB85" s="433">
        <f>IF(COUNT(ngay10!$H$22)&gt;0,ngay10!$H$22,"")</f>
        <v>28</v>
      </c>
      <c r="AC85" s="429">
        <f t="shared" si="30"/>
        <v>-2</v>
      </c>
      <c r="AD85" s="430">
        <f t="shared" si="31"/>
        <v>-31.000000000000004</v>
      </c>
      <c r="AG85" s="433">
        <f>IF(COUNT(ngay10!$AQ$8)&gt;0,ngay10!$AQ$8,"")</f>
        <v>1007.3</v>
      </c>
    </row>
    <row r="86" spans="1:33">
      <c r="A86" s="442"/>
      <c r="B86" s="423">
        <v>10</v>
      </c>
      <c r="C86" s="433">
        <f>IF(COUNT(ngay10!$AR$8)&gt;0,ngay10!$AR$8,"")</f>
        <v>1007</v>
      </c>
      <c r="D86" s="425">
        <f t="shared" si="16"/>
        <v>-1.1000000000000227</v>
      </c>
      <c r="E86" s="426">
        <f t="shared" si="17"/>
        <v>39.700000000000045</v>
      </c>
      <c r="F86" s="429"/>
      <c r="G86" s="433">
        <f>IF(COUNT(ngay10!$I$8)&gt;0,ngay10!$I$8,"")</f>
        <v>30.5</v>
      </c>
      <c r="H86" s="429">
        <f t="shared" si="18"/>
        <v>-0.39999999999999858</v>
      </c>
      <c r="I86" s="430">
        <f t="shared" si="19"/>
        <v>-26.299999999999994</v>
      </c>
      <c r="J86" s="433">
        <f>IF(COUNT(ngay10!$AR$4)&gt;0,ngay10!$AR$4,"")</f>
        <v>1007.4</v>
      </c>
      <c r="K86" s="425">
        <f t="shared" si="20"/>
        <v>-0.89999999999997726</v>
      </c>
      <c r="L86" s="426">
        <f t="shared" si="21"/>
        <v>43.799999999999955</v>
      </c>
      <c r="M86" s="429"/>
      <c r="N86" s="433">
        <f>IF(COUNT(ngay10!$I$4)&gt;0,ngay10!$I$4,"")</f>
        <v>29.4</v>
      </c>
      <c r="O86" s="429">
        <f t="shared" si="22"/>
        <v>0.39999999999999858</v>
      </c>
      <c r="P86" s="430">
        <f t="shared" si="23"/>
        <v>-42.70000000000001</v>
      </c>
      <c r="Q86" s="433">
        <f>IF(COUNT(ngay10!$AR$20)&gt;0,ngay10!$AR$20,"")</f>
        <v>1007.7</v>
      </c>
      <c r="R86" s="425">
        <f t="shared" si="24"/>
        <v>-0.29999999999995453</v>
      </c>
      <c r="S86" s="426">
        <f t="shared" si="25"/>
        <v>40.999999999999886</v>
      </c>
      <c r="T86" s="429"/>
      <c r="U86" s="433">
        <f>IF(COUNT(ngay10!$I$20)&gt;0,ngay10!$I$20,"")</f>
        <v>33</v>
      </c>
      <c r="V86" s="429">
        <f t="shared" si="26"/>
        <v>-0.60000000000000142</v>
      </c>
      <c r="W86" s="430">
        <f t="shared" si="27"/>
        <v>-30.599999999999998</v>
      </c>
      <c r="X86" s="433">
        <f>IF(COUNT(ngay10!$AR$22)&gt;0,ngay10!$AR$22,"")</f>
        <v>1007.7</v>
      </c>
      <c r="Y86" s="425">
        <f t="shared" si="28"/>
        <v>-0.59999999999990905</v>
      </c>
      <c r="Z86" s="426">
        <f t="shared" si="29"/>
        <v>42.200000000000045</v>
      </c>
      <c r="AA86" s="429"/>
      <c r="AB86" s="433">
        <f>IF(COUNT(ngay10!$I$22)&gt;0,ngay10!$I$22,"")</f>
        <v>30.5</v>
      </c>
      <c r="AC86" s="429">
        <f t="shared" si="30"/>
        <v>-2.5</v>
      </c>
      <c r="AD86" s="430">
        <f t="shared" si="31"/>
        <v>-33.5</v>
      </c>
      <c r="AG86" s="433">
        <f>IF(COUNT(ngay10!$AR$8)&gt;0,ngay10!$AR$8,"")</f>
        <v>1007</v>
      </c>
    </row>
    <row r="87" spans="1:33">
      <c r="A87" s="442"/>
      <c r="B87" s="423">
        <v>13</v>
      </c>
      <c r="C87" s="433">
        <f>IF(COUNT(ngay10!$AS$8)&gt;0,ngay10!$AS$8,"")</f>
        <v>1005.3</v>
      </c>
      <c r="D87" s="425">
        <f t="shared" si="16"/>
        <v>-0.90000000000009095</v>
      </c>
      <c r="E87" s="426">
        <f t="shared" si="17"/>
        <v>38.799999999999955</v>
      </c>
      <c r="F87" s="429"/>
      <c r="G87" s="433">
        <f>IF(COUNT(ngay10!$J$8)&gt;0,ngay10!$J$8,"")</f>
        <v>34.5</v>
      </c>
      <c r="H87" s="429">
        <f t="shared" si="18"/>
        <v>0.5</v>
      </c>
      <c r="I87" s="430">
        <f t="shared" si="19"/>
        <v>-25.799999999999994</v>
      </c>
      <c r="J87" s="433">
        <f>IF(COUNT(ngay10!$AS$4)&gt;0,ngay10!$AS$4,"")</f>
        <v>1004.8</v>
      </c>
      <c r="K87" s="425">
        <f t="shared" si="20"/>
        <v>-1.5</v>
      </c>
      <c r="L87" s="426">
        <f t="shared" si="21"/>
        <v>42.299999999999955</v>
      </c>
      <c r="M87" s="429"/>
      <c r="N87" s="433">
        <f>IF(COUNT(ngay10!$J$4)&gt;0,ngay10!$J$4,"")</f>
        <v>35.200000000000003</v>
      </c>
      <c r="O87" s="429">
        <f t="shared" si="22"/>
        <v>1.3000000000000043</v>
      </c>
      <c r="P87" s="430">
        <f t="shared" si="23"/>
        <v>-41.400000000000006</v>
      </c>
      <c r="Q87" s="433">
        <f>IF(COUNT(ngay10!$AS$20)&gt;0,ngay10!$AS$20,"")</f>
        <v>1006.2</v>
      </c>
      <c r="R87" s="425">
        <f t="shared" si="24"/>
        <v>0.10000000000002274</v>
      </c>
      <c r="S87" s="426">
        <f t="shared" si="25"/>
        <v>41.099999999999909</v>
      </c>
      <c r="T87" s="429"/>
      <c r="U87" s="433">
        <f>IF(COUNT(ngay10!$J$20)&gt;0,ngay10!$J$20,"")</f>
        <v>35</v>
      </c>
      <c r="V87" s="429">
        <f t="shared" si="26"/>
        <v>0</v>
      </c>
      <c r="W87" s="430">
        <f t="shared" si="27"/>
        <v>-30.599999999999998</v>
      </c>
      <c r="X87" s="433">
        <f>IF(COUNT(ngay10!$AS$22)&gt;0,ngay10!$AS$22,"")</f>
        <v>1006.4</v>
      </c>
      <c r="Y87" s="425">
        <f t="shared" si="28"/>
        <v>0</v>
      </c>
      <c r="Z87" s="426">
        <f t="shared" si="29"/>
        <v>42.200000000000045</v>
      </c>
      <c r="AA87" s="429"/>
      <c r="AB87" s="433">
        <f>IF(COUNT(ngay10!$J$22)&gt;0,ngay10!$J$22,"")</f>
        <v>35.799999999999997</v>
      </c>
      <c r="AC87" s="429">
        <f t="shared" si="30"/>
        <v>0.79999999999999716</v>
      </c>
      <c r="AD87" s="430">
        <f t="shared" si="31"/>
        <v>-32.700000000000003</v>
      </c>
      <c r="AG87" s="433">
        <f>IF(COUNT(ngay10!$AS$8)&gt;0,ngay10!$AS$8,"")</f>
        <v>1005.3</v>
      </c>
    </row>
    <row r="88" spans="1:33">
      <c r="A88" s="442"/>
      <c r="B88" s="423">
        <v>16</v>
      </c>
      <c r="C88" s="433">
        <f>IF(COUNT(ngay10!$AT$8)&gt;0,ngay10!$AT$8,"")</f>
        <v>1003.5</v>
      </c>
      <c r="D88" s="425">
        <f t="shared" si="16"/>
        <v>-0.60000000000002274</v>
      </c>
      <c r="E88" s="426">
        <f t="shared" si="17"/>
        <v>38.199999999999932</v>
      </c>
      <c r="F88" s="429"/>
      <c r="G88" s="433">
        <f>IF(COUNT(ngay10!$K$8)&gt;0,ngay10!$K$8,"")</f>
        <v>33</v>
      </c>
      <c r="H88" s="429">
        <f t="shared" si="18"/>
        <v>-0.70000000000000284</v>
      </c>
      <c r="I88" s="430">
        <f t="shared" si="19"/>
        <v>-26.499999999999996</v>
      </c>
      <c r="J88" s="433">
        <f>IF(COUNT(ngay10!$AT$4)&gt;0,ngay10!$AT$4,"")</f>
        <v>1002.7</v>
      </c>
      <c r="K88" s="425">
        <f t="shared" si="20"/>
        <v>-1.6999999999999318</v>
      </c>
      <c r="L88" s="426">
        <f t="shared" si="21"/>
        <v>40.600000000000023</v>
      </c>
      <c r="M88" s="429"/>
      <c r="N88" s="433">
        <f>IF(COUNT(ngay10!$K$4)&gt;0,ngay10!$K$4,"")</f>
        <v>36.4</v>
      </c>
      <c r="O88" s="429">
        <f t="shared" si="22"/>
        <v>0.89999999999999858</v>
      </c>
      <c r="P88" s="430">
        <f t="shared" si="23"/>
        <v>-40.500000000000007</v>
      </c>
      <c r="Q88" s="433">
        <f>IF(COUNT(ngay10!$AT$20)&gt;0,ngay10!$AT$20,"")</f>
        <v>1004.7</v>
      </c>
      <c r="R88" s="425">
        <f t="shared" si="24"/>
        <v>-1.0999999999999091</v>
      </c>
      <c r="S88" s="426">
        <f t="shared" si="25"/>
        <v>40</v>
      </c>
      <c r="T88" s="429"/>
      <c r="U88" s="433">
        <f>IF(COUNT(ngay10!$K$20)&gt;0,ngay10!$K$20,"")</f>
        <v>33.4</v>
      </c>
      <c r="V88" s="429">
        <f t="shared" si="26"/>
        <v>2.1999999999999993</v>
      </c>
      <c r="W88" s="430">
        <f t="shared" si="27"/>
        <v>-28.4</v>
      </c>
      <c r="X88" s="433">
        <f>IF(COUNT(ngay10!$AT$22)&gt;0,ngay10!$AT$22,"")</f>
        <v>1004.7</v>
      </c>
      <c r="Y88" s="425">
        <f t="shared" si="28"/>
        <v>-1</v>
      </c>
      <c r="Z88" s="426">
        <f t="shared" si="29"/>
        <v>41.200000000000045</v>
      </c>
      <c r="AA88" s="429"/>
      <c r="AB88" s="433">
        <f>IF(COUNT(ngay10!$K$22)&gt;0,ngay10!$K$22,"")</f>
        <v>33.799999999999997</v>
      </c>
      <c r="AC88" s="429">
        <f t="shared" si="30"/>
        <v>4.4999999999999964</v>
      </c>
      <c r="AD88" s="430">
        <f t="shared" si="31"/>
        <v>-28.200000000000006</v>
      </c>
      <c r="AG88" s="433">
        <f>IF(COUNT(ngay10!$AT$8)&gt;0,ngay10!$AT$8,"")</f>
        <v>1003.5</v>
      </c>
    </row>
    <row r="89" spans="1:33">
      <c r="A89" s="442"/>
      <c r="B89" s="423">
        <v>19</v>
      </c>
      <c r="C89" s="433">
        <f>IF(COUNT(ngay10!$AU$8)&gt;0,ngay10!$AU$8,"")</f>
        <v>1004.5</v>
      </c>
      <c r="D89" s="425">
        <f t="shared" si="16"/>
        <v>-3.5</v>
      </c>
      <c r="E89" s="426">
        <f t="shared" si="17"/>
        <v>34.699999999999932</v>
      </c>
      <c r="F89" s="429"/>
      <c r="G89" s="433">
        <f>IF(COUNT(ngay10!$L$8)&gt;0,ngay10!$L$8,"")</f>
        <v>31.1</v>
      </c>
      <c r="H89" s="429">
        <f t="shared" si="18"/>
        <v>3.2000000000000028</v>
      </c>
      <c r="I89" s="430">
        <f t="shared" si="19"/>
        <v>-23.299999999999994</v>
      </c>
      <c r="J89" s="433">
        <f>IF(COUNT(ngay10!$AU$4)&gt;0,ngay10!$AU$4,"")</f>
        <v>1004.1</v>
      </c>
      <c r="K89" s="425">
        <f t="shared" si="20"/>
        <v>-4</v>
      </c>
      <c r="L89" s="426">
        <f t="shared" si="21"/>
        <v>36.600000000000023</v>
      </c>
      <c r="M89" s="429"/>
      <c r="N89" s="433">
        <f>IF(COUNT(ngay10!$L$4)&gt;0,ngay10!$L$4,"")</f>
        <v>30.2</v>
      </c>
      <c r="O89" s="429">
        <f t="shared" si="22"/>
        <v>6</v>
      </c>
      <c r="P89" s="430">
        <f t="shared" si="23"/>
        <v>-34.500000000000007</v>
      </c>
      <c r="Q89" s="433">
        <f>IF(COUNT(ngay10!$AU$20)&gt;0,ngay10!$AU$20,"")</f>
        <v>1005.4</v>
      </c>
      <c r="R89" s="425">
        <f t="shared" si="24"/>
        <v>-2.3999999999999773</v>
      </c>
      <c r="S89" s="426">
        <f t="shared" si="25"/>
        <v>37.600000000000023</v>
      </c>
      <c r="T89" s="429"/>
      <c r="U89" s="433">
        <f>IF(COUNT(ngay10!$L$20)&gt;0,ngay10!$L$20,"")</f>
        <v>29.9</v>
      </c>
      <c r="V89" s="429">
        <f t="shared" si="26"/>
        <v>-0.10000000000000142</v>
      </c>
      <c r="W89" s="430">
        <f t="shared" si="27"/>
        <v>-28.5</v>
      </c>
      <c r="X89" s="433">
        <f>IF(COUNT(ngay10!$AU$22)&gt;0,ngay10!$AU$22,"")</f>
        <v>1005.3</v>
      </c>
      <c r="Y89" s="425">
        <f t="shared" si="28"/>
        <v>-2.2000000000000455</v>
      </c>
      <c r="Z89" s="426">
        <f t="shared" si="29"/>
        <v>39</v>
      </c>
      <c r="AA89" s="429"/>
      <c r="AB89" s="433">
        <f>IF(COUNT(ngay10!$L$22)&gt;0,ngay10!$L$22,"")</f>
        <v>30.6</v>
      </c>
      <c r="AC89" s="429">
        <f t="shared" si="30"/>
        <v>1.4000000000000021</v>
      </c>
      <c r="AD89" s="430">
        <f t="shared" si="31"/>
        <v>-26.800000000000004</v>
      </c>
      <c r="AG89" s="433">
        <f>IF(COUNT(ngay10!$AU$8)&gt;0,ngay10!$AU$8,"")</f>
        <v>1004.5</v>
      </c>
    </row>
    <row r="90" spans="1:33">
      <c r="A90" s="442"/>
      <c r="B90" s="423">
        <v>22</v>
      </c>
      <c r="C90" s="433">
        <f>IF(COUNT(ngay11!$AN$8)&gt;0,ngay11!$AN$8,"")</f>
        <v>1006.5</v>
      </c>
      <c r="D90" s="425">
        <f t="shared" si="16"/>
        <v>-1.7999999999999545</v>
      </c>
      <c r="E90" s="426">
        <f t="shared" si="17"/>
        <v>32.899999999999977</v>
      </c>
      <c r="F90" s="429"/>
      <c r="G90" s="433">
        <f>IF(COUNT(ngay11!$E$8)&gt;0,ngay11!$E$8,"")</f>
        <v>29.9</v>
      </c>
      <c r="H90" s="429">
        <f t="shared" si="18"/>
        <v>2.0999999999999979</v>
      </c>
      <c r="I90" s="430">
        <f t="shared" si="19"/>
        <v>-21.199999999999996</v>
      </c>
      <c r="J90" s="433">
        <f>IF(COUNT(ngay11!$AN$4)&gt;0,ngay11!$AN$4,"")</f>
        <v>1007</v>
      </c>
      <c r="K90" s="425">
        <f t="shared" si="20"/>
        <v>-2.1000000000000227</v>
      </c>
      <c r="L90" s="426">
        <f t="shared" si="21"/>
        <v>34.5</v>
      </c>
      <c r="M90" s="429"/>
      <c r="N90" s="433">
        <f>IF(COUNT(ngay11!$E$4)&gt;0,ngay11!$E$4,"")</f>
        <v>28.8</v>
      </c>
      <c r="O90" s="429">
        <f t="shared" si="22"/>
        <v>4.6999999999999993</v>
      </c>
      <c r="P90" s="430">
        <f t="shared" si="23"/>
        <v>-29.800000000000008</v>
      </c>
      <c r="Q90" s="433">
        <f>IF(COUNT(ngay11!$AN$20)&gt;0,ngay11!$AN$20,"")</f>
        <v>1007</v>
      </c>
      <c r="R90" s="425">
        <f t="shared" si="24"/>
        <v>-2</v>
      </c>
      <c r="S90" s="426">
        <f t="shared" si="25"/>
        <v>35.600000000000023</v>
      </c>
      <c r="T90" s="429"/>
      <c r="U90" s="433">
        <f>IF(COUNT(ngay11!$E$20)&gt;0,ngay11!$E$20,"")</f>
        <v>29.2</v>
      </c>
      <c r="V90" s="429">
        <f t="shared" si="26"/>
        <v>1</v>
      </c>
      <c r="W90" s="430">
        <f t="shared" si="27"/>
        <v>-27.5</v>
      </c>
      <c r="X90" s="433">
        <f>IF(COUNT(ngay11!$AN$22)&gt;0,ngay11!$AN$22,"")</f>
        <v>1007.2</v>
      </c>
      <c r="Y90" s="425">
        <f t="shared" si="28"/>
        <v>-1.3999999999999773</v>
      </c>
      <c r="Z90" s="426">
        <f t="shared" si="29"/>
        <v>37.600000000000023</v>
      </c>
      <c r="AA90" s="429"/>
      <c r="AB90" s="433">
        <f>IF(COUNT(ngay11!$E$22)&gt;0,ngay11!$E$22,"")</f>
        <v>30.3</v>
      </c>
      <c r="AC90" s="429">
        <f t="shared" si="30"/>
        <v>2.1000000000000014</v>
      </c>
      <c r="AD90" s="430">
        <f t="shared" si="31"/>
        <v>-24.700000000000003</v>
      </c>
      <c r="AG90" s="433">
        <f>IF(COUNT(ngay11!$AN$8)&gt;0,ngay11!$AN$8,"")</f>
        <v>1006.5</v>
      </c>
    </row>
    <row r="91" spans="1:33" s="439" customFormat="1">
      <c r="A91" s="443">
        <v>11</v>
      </c>
      <c r="B91" s="423">
        <v>1</v>
      </c>
      <c r="C91" s="433">
        <f>IF(COUNT(ngay11!$AO$8)&gt;0,ngay11!$AO$8,"")</f>
        <v>1005.7</v>
      </c>
      <c r="D91" s="435">
        <f t="shared" si="16"/>
        <v>-1.5</v>
      </c>
      <c r="E91" s="436">
        <f t="shared" si="17"/>
        <v>31.399999999999977</v>
      </c>
      <c r="F91" s="437"/>
      <c r="G91" s="433">
        <f>IF(COUNT(ngay11!$F$8)&gt;0,ngay11!$F$8,"")</f>
        <v>29</v>
      </c>
      <c r="H91" s="437">
        <f t="shared" si="18"/>
        <v>2</v>
      </c>
      <c r="I91" s="438">
        <f t="shared" si="19"/>
        <v>-19.199999999999996</v>
      </c>
      <c r="J91" s="433">
        <f>IF(COUNT(ngay11!$AO$4)&gt;0,ngay11!$AO$4,"")</f>
        <v>1006.9</v>
      </c>
      <c r="K91" s="435">
        <f t="shared" si="20"/>
        <v>-1.6000000000000227</v>
      </c>
      <c r="L91" s="436">
        <f t="shared" si="21"/>
        <v>32.899999999999977</v>
      </c>
      <c r="M91" s="437"/>
      <c r="N91" s="433">
        <f>IF(COUNT(ngay11!$F$4)&gt;0,ngay11!$F$4,"")</f>
        <v>24.2</v>
      </c>
      <c r="O91" s="437">
        <f t="shared" si="22"/>
        <v>0.69999999999999929</v>
      </c>
      <c r="P91" s="438">
        <f t="shared" si="23"/>
        <v>-29.100000000000009</v>
      </c>
      <c r="Q91" s="433">
        <f>IF(COUNT(ngay11!$AO$20)&gt;0,ngay11!$AO$20,"")</f>
        <v>1006.2</v>
      </c>
      <c r="R91" s="435">
        <f t="shared" si="24"/>
        <v>-1.6999999999999318</v>
      </c>
      <c r="S91" s="436">
        <f t="shared" si="25"/>
        <v>33.900000000000091</v>
      </c>
      <c r="T91" s="437"/>
      <c r="U91" s="433">
        <f>IF(COUNT(ngay11!$F$20)&gt;0,ngay11!$F$20,"")</f>
        <v>28.8</v>
      </c>
      <c r="V91" s="437">
        <f t="shared" si="26"/>
        <v>1.5</v>
      </c>
      <c r="W91" s="438">
        <f t="shared" si="27"/>
        <v>-26</v>
      </c>
      <c r="X91" s="433">
        <f>IF(COUNT(ngay11!$AO$22)&gt;0,ngay11!$AO$22,"")</f>
        <v>1006.7</v>
      </c>
      <c r="Y91" s="435">
        <f t="shared" si="28"/>
        <v>-1.1999999999999318</v>
      </c>
      <c r="Z91" s="436">
        <f t="shared" si="29"/>
        <v>36.400000000000091</v>
      </c>
      <c r="AA91" s="437"/>
      <c r="AB91" s="433">
        <f>IF(COUNT(ngay11!$F$22)&gt;0,ngay11!$F$22,"")</f>
        <v>29.3</v>
      </c>
      <c r="AC91" s="437">
        <f t="shared" si="30"/>
        <v>1.3000000000000007</v>
      </c>
      <c r="AD91" s="438">
        <f t="shared" si="31"/>
        <v>-23.400000000000002</v>
      </c>
      <c r="AE91" s="431"/>
      <c r="AF91" s="431"/>
      <c r="AG91" s="433">
        <f>IF(COUNT(ngay11!$AO$8)&gt;0,ngay11!$AO$8,"")</f>
        <v>1005.7</v>
      </c>
    </row>
    <row r="92" spans="1:33">
      <c r="A92" s="442"/>
      <c r="B92" s="423">
        <v>4</v>
      </c>
      <c r="C92" s="433">
        <f>IF(COUNT(ngay11!$AP$8)&gt;0,ngay11!$AP$8,"")</f>
        <v>1005.5</v>
      </c>
      <c r="D92" s="425">
        <f t="shared" si="16"/>
        <v>-0.79999999999995453</v>
      </c>
      <c r="E92" s="426">
        <f t="shared" si="17"/>
        <v>30.600000000000023</v>
      </c>
      <c r="F92" s="429"/>
      <c r="G92" s="433">
        <f>IF(COUNT(ngay11!$G$8)&gt;0,ngay11!$G$8,"")</f>
        <v>28.3</v>
      </c>
      <c r="H92" s="429">
        <f t="shared" si="18"/>
        <v>2.1999999999999993</v>
      </c>
      <c r="I92" s="430">
        <f t="shared" si="19"/>
        <v>-16.999999999999996</v>
      </c>
      <c r="J92" s="433">
        <f>IF(COUNT(ngay11!$AP$4)&gt;0,ngay11!$AP$4,"")</f>
        <v>1006.7</v>
      </c>
      <c r="K92" s="425">
        <f t="shared" si="20"/>
        <v>-1.1999999999999318</v>
      </c>
      <c r="L92" s="426">
        <f t="shared" si="21"/>
        <v>31.700000000000045</v>
      </c>
      <c r="M92" s="429"/>
      <c r="N92" s="433">
        <f>IF(COUNT(ngay11!$G$4)&gt;0,ngay11!$G$4,"")</f>
        <v>23.8</v>
      </c>
      <c r="O92" s="429">
        <f t="shared" si="22"/>
        <v>0.60000000000000142</v>
      </c>
      <c r="P92" s="430">
        <f t="shared" si="23"/>
        <v>-28.500000000000007</v>
      </c>
      <c r="Q92" s="433">
        <f>IF(COUNT(ngay11!$AP$20)&gt;0,ngay11!$AP$20,"")</f>
        <v>1005.7</v>
      </c>
      <c r="R92" s="425">
        <f t="shared" si="24"/>
        <v>-1.5</v>
      </c>
      <c r="S92" s="426">
        <f t="shared" si="25"/>
        <v>32.400000000000091</v>
      </c>
      <c r="T92" s="429"/>
      <c r="U92" s="433">
        <f>IF(COUNT(ngay11!$G$20)&gt;0,ngay11!$G$20,"")</f>
        <v>28.2</v>
      </c>
      <c r="V92" s="429">
        <f t="shared" si="26"/>
        <v>1.3999999999999986</v>
      </c>
      <c r="W92" s="430">
        <f t="shared" si="27"/>
        <v>-24.6</v>
      </c>
      <c r="X92" s="433">
        <f>IF(COUNT(ngay11!$AP$22)&gt;0,ngay11!$AP$22,"")</f>
        <v>1005.8</v>
      </c>
      <c r="Y92" s="425">
        <f t="shared" si="28"/>
        <v>-1.6000000000000227</v>
      </c>
      <c r="Z92" s="426">
        <f t="shared" si="29"/>
        <v>34.800000000000068</v>
      </c>
      <c r="AA92" s="429"/>
      <c r="AB92" s="433">
        <f>IF(COUNT(ngay11!$G$22)&gt;0,ngay11!$G$22,"")</f>
        <v>28.3</v>
      </c>
      <c r="AC92" s="429">
        <f t="shared" si="30"/>
        <v>0.90000000000000213</v>
      </c>
      <c r="AD92" s="430">
        <f t="shared" si="31"/>
        <v>-22.5</v>
      </c>
      <c r="AG92" s="433">
        <f>IF(COUNT(ngay11!$AP$8)&gt;0,ngay11!$AP$8,"")</f>
        <v>1005.5</v>
      </c>
    </row>
    <row r="93" spans="1:33">
      <c r="A93" s="442"/>
      <c r="B93" s="441">
        <v>7</v>
      </c>
      <c r="C93" s="433">
        <f>IF(COUNT(ngay11!$AQ$8)&gt;0,ngay11!$AQ$8,"")</f>
        <v>1006.5</v>
      </c>
      <c r="D93" s="425">
        <f t="shared" si="16"/>
        <v>-0.79999999999995453</v>
      </c>
      <c r="E93" s="426">
        <f t="shared" si="17"/>
        <v>29.800000000000068</v>
      </c>
      <c r="F93" s="429"/>
      <c r="G93" s="433">
        <f>IF(COUNT(ngay11!$H$8)&gt;0,ngay11!$H$8,"")</f>
        <v>28.8</v>
      </c>
      <c r="H93" s="429">
        <f t="shared" si="18"/>
        <v>1.9000000000000021</v>
      </c>
      <c r="I93" s="430">
        <f t="shared" si="19"/>
        <v>-15.099999999999994</v>
      </c>
      <c r="J93" s="433">
        <f>IF(COUNT(ngay11!$AQ$4)&gt;0,ngay11!$AQ$4,"")</f>
        <v>1007.1</v>
      </c>
      <c r="K93" s="425">
        <f t="shared" si="20"/>
        <v>-1.5</v>
      </c>
      <c r="L93" s="426">
        <f t="shared" si="21"/>
        <v>30.200000000000045</v>
      </c>
      <c r="M93" s="429"/>
      <c r="N93" s="433">
        <f>IF(COUNT(ngay11!$H$4)&gt;0,ngay11!$H$4,"")</f>
        <v>24.4</v>
      </c>
      <c r="O93" s="429">
        <f t="shared" si="22"/>
        <v>0.79999999999999716</v>
      </c>
      <c r="P93" s="430">
        <f t="shared" si="23"/>
        <v>-27.70000000000001</v>
      </c>
      <c r="Q93" s="433">
        <f>IF(COUNT(ngay11!$AQ$20)&gt;0,ngay11!$AQ$20,"")</f>
        <v>1007.7</v>
      </c>
      <c r="R93" s="425">
        <f t="shared" si="24"/>
        <v>0.10000000000002274</v>
      </c>
      <c r="S93" s="426">
        <f t="shared" si="25"/>
        <v>32.500000000000114</v>
      </c>
      <c r="T93" s="429"/>
      <c r="U93" s="433">
        <f>IF(COUNT(ngay11!$H$20)&gt;0,ngay11!$H$20,"")</f>
        <v>29.2</v>
      </c>
      <c r="V93" s="429">
        <f t="shared" si="26"/>
        <v>1.5999999999999979</v>
      </c>
      <c r="W93" s="430">
        <f t="shared" si="27"/>
        <v>-23.000000000000004</v>
      </c>
      <c r="X93" s="433">
        <f>IF(COUNT(ngay11!$AQ$22)&gt;0,ngay11!$AQ$22,"")</f>
        <v>1007.7</v>
      </c>
      <c r="Y93" s="425">
        <f t="shared" si="28"/>
        <v>0</v>
      </c>
      <c r="Z93" s="426">
        <f t="shared" si="29"/>
        <v>34.800000000000068</v>
      </c>
      <c r="AA93" s="429"/>
      <c r="AB93" s="433">
        <f>IF(COUNT(ngay11!$H$22)&gt;0,ngay11!$H$22,"")</f>
        <v>29.4</v>
      </c>
      <c r="AC93" s="429">
        <f t="shared" si="30"/>
        <v>1.3999999999999986</v>
      </c>
      <c r="AD93" s="430">
        <f t="shared" si="31"/>
        <v>-21.1</v>
      </c>
      <c r="AG93" s="433">
        <f>IF(COUNT(ngay11!$AQ$8)&gt;0,ngay11!$AQ$8,"")</f>
        <v>1006.5</v>
      </c>
    </row>
    <row r="94" spans="1:33">
      <c r="A94" s="442"/>
      <c r="B94" s="423">
        <v>10</v>
      </c>
      <c r="C94" s="433">
        <f>IF(COUNT(ngay11!$AR$8)&gt;0,ngay11!$AR$8,"")</f>
        <v>1006.5</v>
      </c>
      <c r="D94" s="425">
        <f t="shared" si="16"/>
        <v>-0.5</v>
      </c>
      <c r="E94" s="426">
        <f t="shared" si="17"/>
        <v>29.300000000000068</v>
      </c>
      <c r="F94" s="429"/>
      <c r="G94" s="433">
        <f>IF(COUNT(ngay11!$I$8)&gt;0,ngay11!$I$8,"")</f>
        <v>32.799999999999997</v>
      </c>
      <c r="H94" s="429">
        <f t="shared" si="18"/>
        <v>2.2999999999999972</v>
      </c>
      <c r="I94" s="430">
        <f t="shared" si="19"/>
        <v>-12.799999999999997</v>
      </c>
      <c r="J94" s="433">
        <f>IF(COUNT(ngay11!$AR$4)&gt;0,ngay11!$AR$4,"")</f>
        <v>1006.6</v>
      </c>
      <c r="K94" s="425">
        <f t="shared" si="20"/>
        <v>-0.79999999999995453</v>
      </c>
      <c r="L94" s="426">
        <f t="shared" si="21"/>
        <v>29.400000000000091</v>
      </c>
      <c r="M94" s="429"/>
      <c r="N94" s="433">
        <f>IF(COUNT(ngay11!$I$4)&gt;0,ngay11!$I$4,"")</f>
        <v>30.6</v>
      </c>
      <c r="O94" s="429">
        <f t="shared" si="22"/>
        <v>1.2000000000000028</v>
      </c>
      <c r="P94" s="430">
        <f t="shared" si="23"/>
        <v>-26.500000000000007</v>
      </c>
      <c r="Q94" s="433">
        <f>IF(COUNT(ngay11!$AR$20)&gt;0,ngay11!$AR$20,"")</f>
        <v>1007.5</v>
      </c>
      <c r="R94" s="425">
        <f t="shared" si="24"/>
        <v>-0.20000000000004547</v>
      </c>
      <c r="S94" s="426">
        <f t="shared" si="25"/>
        <v>32.300000000000068</v>
      </c>
      <c r="T94" s="429"/>
      <c r="U94" s="433">
        <f>IF(COUNT(ngay11!$I$20)&gt;0,ngay11!$I$20,"")</f>
        <v>34.5</v>
      </c>
      <c r="V94" s="429">
        <f t="shared" si="26"/>
        <v>1.5</v>
      </c>
      <c r="W94" s="430">
        <f t="shared" si="27"/>
        <v>-21.500000000000004</v>
      </c>
      <c r="X94" s="433">
        <f>IF(COUNT(ngay11!$AR$22)&gt;0,ngay11!$AR$22,"")</f>
        <v>1008.5</v>
      </c>
      <c r="Y94" s="425">
        <f t="shared" si="28"/>
        <v>0.79999999999995453</v>
      </c>
      <c r="Z94" s="426">
        <f t="shared" si="29"/>
        <v>35.600000000000023</v>
      </c>
      <c r="AA94" s="429"/>
      <c r="AB94" s="433">
        <f>IF(COUNT(ngay11!$I$22)&gt;0,ngay11!$I$22,"")</f>
        <v>34.4</v>
      </c>
      <c r="AC94" s="429">
        <f t="shared" si="30"/>
        <v>3.8999999999999986</v>
      </c>
      <c r="AD94" s="430">
        <f t="shared" si="31"/>
        <v>-17.200000000000003</v>
      </c>
      <c r="AG94" s="433">
        <f>IF(COUNT(ngay11!$AR$8)&gt;0,ngay11!$AR$8,"")</f>
        <v>1006.5</v>
      </c>
    </row>
    <row r="95" spans="1:33">
      <c r="A95" s="442"/>
      <c r="B95" s="423">
        <v>13</v>
      </c>
      <c r="C95" s="433">
        <f>IF(COUNT(ngay11!$AS$8)&gt;0,ngay11!$AS$8,"")</f>
        <v>1005</v>
      </c>
      <c r="D95" s="425">
        <f t="shared" si="16"/>
        <v>-0.29999999999995453</v>
      </c>
      <c r="E95" s="426">
        <f t="shared" si="17"/>
        <v>29.000000000000114</v>
      </c>
      <c r="F95" s="429"/>
      <c r="G95" s="433">
        <f>IF(COUNT(ngay11!$J$8)&gt;0,ngay11!$J$8,"")</f>
        <v>35.1</v>
      </c>
      <c r="H95" s="429">
        <f t="shared" si="18"/>
        <v>0.60000000000000142</v>
      </c>
      <c r="I95" s="430">
        <f t="shared" si="19"/>
        <v>-12.199999999999996</v>
      </c>
      <c r="J95" s="433">
        <f>IF(COUNT(ngay11!$AS$4)&gt;0,ngay11!$AS$4,"")</f>
        <v>1004.4</v>
      </c>
      <c r="K95" s="425">
        <f t="shared" si="20"/>
        <v>-0.39999999999997726</v>
      </c>
      <c r="L95" s="426">
        <f t="shared" si="21"/>
        <v>29.000000000000114</v>
      </c>
      <c r="M95" s="429"/>
      <c r="N95" s="433">
        <f>IF(COUNT(ngay11!$J$4)&gt;0,ngay11!$J$4,"")</f>
        <v>35.799999999999997</v>
      </c>
      <c r="O95" s="429">
        <f t="shared" si="22"/>
        <v>0.59999999999999432</v>
      </c>
      <c r="P95" s="430">
        <f t="shared" si="23"/>
        <v>-25.900000000000013</v>
      </c>
      <c r="Q95" s="433">
        <f>IF(COUNT(ngay11!$AS$20)&gt;0,ngay11!$AS$20,"")</f>
        <v>1005.3</v>
      </c>
      <c r="R95" s="425">
        <f t="shared" si="24"/>
        <v>-0.90000000000009095</v>
      </c>
      <c r="S95" s="426">
        <f t="shared" si="25"/>
        <v>31.399999999999977</v>
      </c>
      <c r="T95" s="429"/>
      <c r="U95" s="433">
        <f>IF(COUNT(ngay11!$J$20)&gt;0,ngay11!$J$20,"")</f>
        <v>36.6</v>
      </c>
      <c r="V95" s="429">
        <f t="shared" si="26"/>
        <v>1.6000000000000014</v>
      </c>
      <c r="W95" s="430">
        <f t="shared" si="27"/>
        <v>-19.900000000000002</v>
      </c>
      <c r="X95" s="433">
        <f>IF(COUNT(ngay11!$AS$22)&gt;0,ngay11!$AS$22,"")</f>
        <v>1005.7</v>
      </c>
      <c r="Y95" s="425">
        <f t="shared" si="28"/>
        <v>-0.69999999999993179</v>
      </c>
      <c r="Z95" s="426">
        <f t="shared" si="29"/>
        <v>34.900000000000091</v>
      </c>
      <c r="AA95" s="429"/>
      <c r="AB95" s="433">
        <f>IF(COUNT(ngay11!$J$22)&gt;0,ngay11!$J$22,"")</f>
        <v>37</v>
      </c>
      <c r="AC95" s="429">
        <f t="shared" si="30"/>
        <v>1.2000000000000028</v>
      </c>
      <c r="AD95" s="430">
        <f t="shared" si="31"/>
        <v>-16</v>
      </c>
      <c r="AG95" s="433">
        <f>IF(COUNT(ngay11!$AS$8)&gt;0,ngay11!$AS$8,"")</f>
        <v>1005</v>
      </c>
    </row>
    <row r="96" spans="1:33">
      <c r="A96" s="442"/>
      <c r="B96" s="423">
        <v>16</v>
      </c>
      <c r="C96" s="433">
        <f>IF(COUNT(ngay11!$AT$8)&gt;0,ngay11!$AT$8,"")</f>
        <v>1003.3</v>
      </c>
      <c r="D96" s="425">
        <f t="shared" si="16"/>
        <v>-0.20000000000004547</v>
      </c>
      <c r="E96" s="426">
        <f t="shared" si="17"/>
        <v>28.800000000000068</v>
      </c>
      <c r="F96" s="429"/>
      <c r="G96" s="433">
        <f>IF(COUNT(ngay11!$K$8)&gt;0,ngay11!$K$8,"")</f>
        <v>34.9</v>
      </c>
      <c r="H96" s="429">
        <f t="shared" si="18"/>
        <v>1.8999999999999986</v>
      </c>
      <c r="I96" s="430">
        <f t="shared" si="19"/>
        <v>-10.299999999999997</v>
      </c>
      <c r="J96" s="433">
        <f>IF(COUNT(ngay11!$AT$4)&gt;0,ngay11!$AT$4,"")</f>
        <v>1003.7</v>
      </c>
      <c r="K96" s="425">
        <f t="shared" si="20"/>
        <v>1</v>
      </c>
      <c r="L96" s="426">
        <f t="shared" si="21"/>
        <v>30.000000000000114</v>
      </c>
      <c r="M96" s="429"/>
      <c r="N96" s="433">
        <f>IF(COUNT(ngay11!$K$4)&gt;0,ngay11!$K$4,"")</f>
        <v>32.799999999999997</v>
      </c>
      <c r="O96" s="429">
        <f t="shared" si="22"/>
        <v>-3.6000000000000014</v>
      </c>
      <c r="P96" s="430">
        <f t="shared" si="23"/>
        <v>-29.500000000000014</v>
      </c>
      <c r="Q96" s="433">
        <f>IF(COUNT(ngay11!$AT$20)&gt;0,ngay11!$AT$20,"")</f>
        <v>1003.4</v>
      </c>
      <c r="R96" s="425">
        <f t="shared" si="24"/>
        <v>-1.3000000000000682</v>
      </c>
      <c r="S96" s="426">
        <f t="shared" si="25"/>
        <v>30.099999999999909</v>
      </c>
      <c r="T96" s="429"/>
      <c r="U96" s="433">
        <f>IF(COUNT(ngay11!$K$20)&gt;0,ngay11!$K$20,"")</f>
        <v>35.200000000000003</v>
      </c>
      <c r="V96" s="429">
        <f t="shared" si="26"/>
        <v>1.8000000000000043</v>
      </c>
      <c r="W96" s="430">
        <f t="shared" si="27"/>
        <v>-18.099999999999998</v>
      </c>
      <c r="X96" s="433">
        <f>IF(COUNT(ngay11!$AT$22)&gt;0,ngay11!$AT$22,"")</f>
        <v>1004.7</v>
      </c>
      <c r="Y96" s="425">
        <f t="shared" si="28"/>
        <v>0</v>
      </c>
      <c r="Z96" s="426">
        <f t="shared" si="29"/>
        <v>34.900000000000091</v>
      </c>
      <c r="AA96" s="429"/>
      <c r="AB96" s="433">
        <f>IF(COUNT(ngay11!$K$22)&gt;0,ngay11!$K$22,"")</f>
        <v>34.299999999999997</v>
      </c>
      <c r="AC96" s="429">
        <f t="shared" si="30"/>
        <v>0.5</v>
      </c>
      <c r="AD96" s="430">
        <f t="shared" si="31"/>
        <v>-15.5</v>
      </c>
      <c r="AG96" s="433">
        <f>IF(COUNT(ngay11!$AT$8)&gt;0,ngay11!$AT$8,"")</f>
        <v>1003.3</v>
      </c>
    </row>
    <row r="97" spans="1:33">
      <c r="A97" s="442"/>
      <c r="B97" s="423">
        <v>19</v>
      </c>
      <c r="C97" s="433">
        <f>IF(COUNT(ngay11!$AU$8)&gt;0,ngay11!$AU$8,"")</f>
        <v>1003.8</v>
      </c>
      <c r="D97" s="425">
        <f t="shared" si="16"/>
        <v>-0.70000000000004547</v>
      </c>
      <c r="E97" s="426">
        <f t="shared" si="17"/>
        <v>28.100000000000023</v>
      </c>
      <c r="F97" s="429"/>
      <c r="G97" s="433">
        <f>IF(COUNT(ngay11!$L$8)&gt;0,ngay11!$L$8,"")</f>
        <v>31.3</v>
      </c>
      <c r="H97" s="429">
        <f t="shared" si="18"/>
        <v>0.19999999999999929</v>
      </c>
      <c r="I97" s="430">
        <f t="shared" si="19"/>
        <v>-10.099999999999998</v>
      </c>
      <c r="J97" s="433">
        <f>IF(COUNT(ngay11!$AU$4)&gt;0,ngay11!$AU$4,"")</f>
        <v>1004.8</v>
      </c>
      <c r="K97" s="425">
        <f t="shared" si="20"/>
        <v>0.69999999999993179</v>
      </c>
      <c r="L97" s="426">
        <f t="shared" si="21"/>
        <v>30.700000000000045</v>
      </c>
      <c r="M97" s="429"/>
      <c r="N97" s="433">
        <f>IF(COUNT(ngay11!$L$4)&gt;0,ngay11!$L$4,"")</f>
        <v>27</v>
      </c>
      <c r="O97" s="429">
        <f t="shared" si="22"/>
        <v>-3.1999999999999993</v>
      </c>
      <c r="P97" s="430">
        <f t="shared" si="23"/>
        <v>-32.700000000000017</v>
      </c>
      <c r="Q97" s="433">
        <f>IF(COUNT(ngay11!$AU$20)&gt;0,ngay11!$AU$20,"")</f>
        <v>1004.2</v>
      </c>
      <c r="R97" s="425">
        <f t="shared" si="24"/>
        <v>-1.1999999999999318</v>
      </c>
      <c r="S97" s="426">
        <f t="shared" si="25"/>
        <v>28.899999999999977</v>
      </c>
      <c r="T97" s="429"/>
      <c r="U97" s="433">
        <f>IF(COUNT(ngay11!$L$20)&gt;0,ngay11!$L$20,"")</f>
        <v>32.200000000000003</v>
      </c>
      <c r="V97" s="429">
        <f t="shared" si="26"/>
        <v>2.3000000000000043</v>
      </c>
      <c r="W97" s="430">
        <f t="shared" si="27"/>
        <v>-15.799999999999994</v>
      </c>
      <c r="X97" s="433">
        <f>IF(COUNT(ngay11!$AU$22)&gt;0,ngay11!$AU$22,"")</f>
        <v>1005</v>
      </c>
      <c r="Y97" s="425">
        <f t="shared" si="28"/>
        <v>-0.29999999999995453</v>
      </c>
      <c r="Z97" s="426">
        <f t="shared" si="29"/>
        <v>34.600000000000136</v>
      </c>
      <c r="AA97" s="429"/>
      <c r="AB97" s="433">
        <f>IF(COUNT(ngay11!$L$22)&gt;0,ngay11!$L$22,"")</f>
        <v>32.200000000000003</v>
      </c>
      <c r="AC97" s="429">
        <f t="shared" si="30"/>
        <v>1.6000000000000014</v>
      </c>
      <c r="AD97" s="430">
        <f t="shared" si="31"/>
        <v>-13.899999999999999</v>
      </c>
      <c r="AG97" s="433">
        <f>IF(COUNT(ngay11!$AU$8)&gt;0,ngay11!$AU$8,"")</f>
        <v>1003.8</v>
      </c>
    </row>
    <row r="98" spans="1:33">
      <c r="A98" s="442"/>
      <c r="B98" s="423">
        <v>22</v>
      </c>
      <c r="C98" s="433">
        <f>IF(COUNT(ngay12!$AN$8)&gt;0,ngay12!$AN$8,"")</f>
        <v>1005.3</v>
      </c>
      <c r="D98" s="425">
        <f t="shared" si="16"/>
        <v>-1.2000000000000455</v>
      </c>
      <c r="E98" s="426">
        <f t="shared" si="17"/>
        <v>26.899999999999977</v>
      </c>
      <c r="F98" s="429"/>
      <c r="G98" s="433">
        <f>IF(COUNT(ngay12!$E$8)&gt;0,ngay12!$E$8,"")</f>
        <v>29.8</v>
      </c>
      <c r="H98" s="429">
        <f t="shared" si="18"/>
        <v>-9.9999999999997868E-2</v>
      </c>
      <c r="I98" s="430">
        <f t="shared" si="19"/>
        <v>-10.199999999999996</v>
      </c>
      <c r="J98" s="433">
        <f>IF(COUNT(ngay12!$AN$4)&gt;0,ngay12!$AN$4,"")</f>
        <v>1006.2</v>
      </c>
      <c r="K98" s="425">
        <f t="shared" si="20"/>
        <v>-0.79999999999995453</v>
      </c>
      <c r="L98" s="426">
        <f t="shared" si="21"/>
        <v>29.900000000000091</v>
      </c>
      <c r="M98" s="429"/>
      <c r="N98" s="433">
        <f>IF(COUNT(ngay12!$E$4)&gt;0,ngay12!$E$4,"")</f>
        <v>25.8</v>
      </c>
      <c r="O98" s="429">
        <f t="shared" si="22"/>
        <v>-3</v>
      </c>
      <c r="P98" s="430">
        <f t="shared" si="23"/>
        <v>-35.700000000000017</v>
      </c>
      <c r="Q98" s="433">
        <f>IF(COUNT(ngay12!$AN$20)&gt;0,ngay12!$AN$20,"")</f>
        <v>1005.7</v>
      </c>
      <c r="R98" s="425">
        <f t="shared" si="24"/>
        <v>-1.2999999999999545</v>
      </c>
      <c r="S98" s="426">
        <f t="shared" si="25"/>
        <v>27.600000000000023</v>
      </c>
      <c r="T98" s="429"/>
      <c r="U98" s="433">
        <f>IF(COUNT(ngay12!$E$20)&gt;0,ngay12!$E$20,"")</f>
        <v>30.5</v>
      </c>
      <c r="V98" s="429">
        <f t="shared" si="26"/>
        <v>1.3000000000000007</v>
      </c>
      <c r="W98" s="430">
        <f t="shared" si="27"/>
        <v>-14.499999999999993</v>
      </c>
      <c r="X98" s="433">
        <f>IF(COUNT(ngay12!$AN$22)&gt;0,ngay12!$AN$22,"")</f>
        <v>1007.3</v>
      </c>
      <c r="Y98" s="425">
        <f t="shared" si="28"/>
        <v>9.9999999999909051E-2</v>
      </c>
      <c r="Z98" s="426">
        <f t="shared" si="29"/>
        <v>34.700000000000045</v>
      </c>
      <c r="AA98" s="429"/>
      <c r="AB98" s="433">
        <f>IF(COUNT(ngay12!$E$22)&gt;0,ngay12!$E$22,"")</f>
        <v>30.4</v>
      </c>
      <c r="AC98" s="429">
        <f t="shared" si="30"/>
        <v>9.9999999999997868E-2</v>
      </c>
      <c r="AD98" s="430">
        <f t="shared" si="31"/>
        <v>-13.8</v>
      </c>
      <c r="AG98" s="433">
        <f>IF(COUNT(ngay12!$AN$8)&gt;0,ngay12!$AN$8,"")</f>
        <v>1005.3</v>
      </c>
    </row>
    <row r="99" spans="1:33" s="439" customFormat="1">
      <c r="A99" s="443">
        <v>12</v>
      </c>
      <c r="B99" s="423">
        <v>1</v>
      </c>
      <c r="C99" s="433">
        <f>IF(COUNT(ngay12!$AO$8)&gt;0,ngay12!$AO$8,"")</f>
        <v>1005.8</v>
      </c>
      <c r="D99" s="435">
        <f t="shared" si="16"/>
        <v>9.9999999999909051E-2</v>
      </c>
      <c r="E99" s="436">
        <f t="shared" si="17"/>
        <v>26.999999999999886</v>
      </c>
      <c r="F99" s="437"/>
      <c r="G99" s="433">
        <f>IF(COUNT(ngay12!$F$8)&gt;0,ngay12!$F$8,"")</f>
        <v>28.7</v>
      </c>
      <c r="H99" s="437">
        <f t="shared" si="18"/>
        <v>-0.30000000000000071</v>
      </c>
      <c r="I99" s="438">
        <f t="shared" si="19"/>
        <v>-10.499999999999996</v>
      </c>
      <c r="J99" s="433">
        <f>IF(COUNT(ngay12!$AO$4)&gt;0,ngay12!$AO$4,"")</f>
        <v>1006.9</v>
      </c>
      <c r="K99" s="435">
        <f t="shared" si="20"/>
        <v>0</v>
      </c>
      <c r="L99" s="436">
        <f t="shared" si="21"/>
        <v>29.900000000000091</v>
      </c>
      <c r="M99" s="437"/>
      <c r="N99" s="433">
        <f>IF(COUNT(ngay12!$F$4)&gt;0,ngay12!$F$4,"")</f>
        <v>25.4</v>
      </c>
      <c r="O99" s="437">
        <f t="shared" si="22"/>
        <v>1.1999999999999993</v>
      </c>
      <c r="P99" s="438">
        <f t="shared" si="23"/>
        <v>-34.500000000000014</v>
      </c>
      <c r="Q99" s="433">
        <f>IF(COUNT(ngay12!$AO$20)&gt;0,ngay12!$AO$20,"")</f>
        <v>1005.5</v>
      </c>
      <c r="R99" s="435">
        <f t="shared" si="24"/>
        <v>-0.70000000000004547</v>
      </c>
      <c r="S99" s="436">
        <f t="shared" si="25"/>
        <v>26.899999999999977</v>
      </c>
      <c r="T99" s="437"/>
      <c r="U99" s="433">
        <f>IF(COUNT(ngay12!$F$20)&gt;0,ngay12!$F$20,"")</f>
        <v>30</v>
      </c>
      <c r="V99" s="437">
        <f t="shared" si="26"/>
        <v>1.1999999999999993</v>
      </c>
      <c r="W99" s="438">
        <f t="shared" si="27"/>
        <v>-13.299999999999994</v>
      </c>
      <c r="X99" s="433">
        <f>IF(COUNT(ngay12!$AO$22)&gt;0,ngay12!$AO$22,"")</f>
        <v>1006.8</v>
      </c>
      <c r="Y99" s="435">
        <f t="shared" si="28"/>
        <v>9.9999999999909051E-2</v>
      </c>
      <c r="Z99" s="436">
        <f t="shared" si="29"/>
        <v>34.799999999999955</v>
      </c>
      <c r="AA99" s="437"/>
      <c r="AB99" s="433">
        <f>IF(COUNT(ngay12!$F$22)&gt;0,ngay12!$F$22,"")</f>
        <v>29.6</v>
      </c>
      <c r="AC99" s="437">
        <f t="shared" si="30"/>
        <v>0.30000000000000071</v>
      </c>
      <c r="AD99" s="438">
        <f t="shared" si="31"/>
        <v>-13.5</v>
      </c>
      <c r="AE99" s="431"/>
      <c r="AF99" s="431"/>
      <c r="AG99" s="433">
        <f>IF(COUNT(ngay12!$AO$8)&gt;0,ngay12!$AO$8,"")</f>
        <v>1005.8</v>
      </c>
    </row>
    <row r="100" spans="1:33">
      <c r="A100" s="442"/>
      <c r="B100" s="423">
        <v>4</v>
      </c>
      <c r="C100" s="433">
        <f>IF(COUNT(ngay12!$AP$8)&gt;0,ngay12!$AP$8,"")</f>
        <v>1005.3</v>
      </c>
      <c r="D100" s="425">
        <f t="shared" si="16"/>
        <v>-0.20000000000004547</v>
      </c>
      <c r="E100" s="426">
        <f t="shared" si="17"/>
        <v>26.799999999999841</v>
      </c>
      <c r="F100" s="429"/>
      <c r="G100" s="433">
        <f>IF(COUNT(ngay12!$G$8)&gt;0,ngay12!$G$8,"")</f>
        <v>27.7</v>
      </c>
      <c r="H100" s="429">
        <f t="shared" si="18"/>
        <v>-0.60000000000000142</v>
      </c>
      <c r="I100" s="430">
        <f t="shared" si="19"/>
        <v>-11.099999999999998</v>
      </c>
      <c r="J100" s="433">
        <f>IF(COUNT(ngay12!$AP$4)&gt;0,ngay12!$AP$4,"")</f>
        <v>1005.8</v>
      </c>
      <c r="K100" s="425">
        <f t="shared" si="20"/>
        <v>-0.90000000000009095</v>
      </c>
      <c r="L100" s="426">
        <f t="shared" si="21"/>
        <v>29</v>
      </c>
      <c r="M100" s="429"/>
      <c r="N100" s="433">
        <f>IF(COUNT(ngay12!$G$4)&gt;0,ngay12!$G$4,"")</f>
        <v>25</v>
      </c>
      <c r="O100" s="429">
        <f t="shared" si="22"/>
        <v>1.1999999999999993</v>
      </c>
      <c r="P100" s="430">
        <f t="shared" si="23"/>
        <v>-33.300000000000011</v>
      </c>
      <c r="Q100" s="433">
        <f>IF(COUNT(ngay12!$AP$20)&gt;0,ngay12!$AP$20,"")</f>
        <v>1005.4</v>
      </c>
      <c r="R100" s="425">
        <f t="shared" si="24"/>
        <v>-0.30000000000006821</v>
      </c>
      <c r="S100" s="426">
        <f t="shared" si="25"/>
        <v>26.599999999999909</v>
      </c>
      <c r="T100" s="429"/>
      <c r="U100" s="433">
        <f>IF(COUNT(ngay12!$G$20)&gt;0,ngay12!$G$20,"")</f>
        <v>28.6</v>
      </c>
      <c r="V100" s="429">
        <f t="shared" si="26"/>
        <v>0.40000000000000213</v>
      </c>
      <c r="W100" s="430">
        <f t="shared" si="27"/>
        <v>-12.899999999999991</v>
      </c>
      <c r="X100" s="433">
        <f>IF(COUNT(ngay12!$AP$22)&gt;0,ngay12!$AP$22,"")</f>
        <v>1006.7</v>
      </c>
      <c r="Y100" s="425">
        <f t="shared" si="28"/>
        <v>0.90000000000009095</v>
      </c>
      <c r="Z100" s="426">
        <f t="shared" si="29"/>
        <v>35.700000000000045</v>
      </c>
      <c r="AA100" s="429"/>
      <c r="AB100" s="433">
        <f>IF(COUNT(ngay12!$G$22)&gt;0,ngay12!$G$22,"")</f>
        <v>29.2</v>
      </c>
      <c r="AC100" s="429">
        <f t="shared" si="30"/>
        <v>0.89999999999999858</v>
      </c>
      <c r="AD100" s="430">
        <f t="shared" si="31"/>
        <v>-12.600000000000001</v>
      </c>
      <c r="AG100" s="433">
        <f>IF(COUNT(ngay12!$AP$8)&gt;0,ngay12!$AP$8,"")</f>
        <v>1005.3</v>
      </c>
    </row>
    <row r="101" spans="1:33">
      <c r="A101" s="442"/>
      <c r="B101" s="441">
        <v>7</v>
      </c>
      <c r="C101" s="433">
        <f>IF(COUNT(ngay12!$AQ$8)&gt;0,ngay12!$AQ$8,"")</f>
        <v>1006.3</v>
      </c>
      <c r="D101" s="425">
        <f t="shared" si="16"/>
        <v>-0.20000000000004547</v>
      </c>
      <c r="E101" s="426">
        <f t="shared" si="17"/>
        <v>26.599999999999795</v>
      </c>
      <c r="F101" s="429"/>
      <c r="G101" s="433">
        <f>IF(COUNT(ngay12!$H$8)&gt;0,ngay12!$H$8,"")</f>
        <v>28.6</v>
      </c>
      <c r="H101" s="429">
        <f t="shared" si="18"/>
        <v>-0.19999999999999929</v>
      </c>
      <c r="I101" s="430">
        <f t="shared" si="19"/>
        <v>-11.299999999999997</v>
      </c>
      <c r="J101" s="433">
        <f>IF(COUNT(ngay12!$AQ$4)&gt;0,ngay12!$AQ$4,"")</f>
        <v>1006.8</v>
      </c>
      <c r="K101" s="425">
        <f t="shared" si="20"/>
        <v>-0.30000000000006821</v>
      </c>
      <c r="L101" s="426">
        <f t="shared" si="21"/>
        <v>28.699999999999932</v>
      </c>
      <c r="M101" s="429"/>
      <c r="N101" s="433">
        <f>IF(COUNT(ngay12!$H$4)&gt;0,ngay12!$H$4,"")</f>
        <v>25</v>
      </c>
      <c r="O101" s="429">
        <f t="shared" si="22"/>
        <v>0.60000000000000142</v>
      </c>
      <c r="P101" s="430">
        <f t="shared" si="23"/>
        <v>-32.70000000000001</v>
      </c>
      <c r="Q101" s="433">
        <f>IF(COUNT(ngay12!$AQ$20)&gt;0,ngay12!$AQ$20,"")</f>
        <v>1006.8</v>
      </c>
      <c r="R101" s="425">
        <f t="shared" si="24"/>
        <v>-0.90000000000009095</v>
      </c>
      <c r="S101" s="426">
        <f t="shared" si="25"/>
        <v>25.699999999999818</v>
      </c>
      <c r="T101" s="429"/>
      <c r="U101" s="433">
        <f>IF(COUNT(ngay12!$H$20)&gt;0,ngay12!$H$20,"")</f>
        <v>29</v>
      </c>
      <c r="V101" s="429">
        <f t="shared" si="26"/>
        <v>-0.19999999999999929</v>
      </c>
      <c r="W101" s="430">
        <f t="shared" si="27"/>
        <v>-13.099999999999991</v>
      </c>
      <c r="X101" s="433">
        <f>IF(COUNT(ngay12!$AQ$22)&gt;0,ngay12!$AQ$22,"")</f>
        <v>1007.6</v>
      </c>
      <c r="Y101" s="425">
        <f t="shared" si="28"/>
        <v>-0.10000000000002274</v>
      </c>
      <c r="Z101" s="426">
        <f t="shared" si="29"/>
        <v>35.600000000000023</v>
      </c>
      <c r="AA101" s="429"/>
      <c r="AB101" s="433">
        <f>IF(COUNT(ngay12!$H$22)&gt;0,ngay12!$H$22,"")</f>
        <v>29.8</v>
      </c>
      <c r="AC101" s="429">
        <f t="shared" si="30"/>
        <v>0.40000000000000213</v>
      </c>
      <c r="AD101" s="430">
        <f t="shared" si="31"/>
        <v>-12.2</v>
      </c>
      <c r="AG101" s="433">
        <f>IF(COUNT(ngay12!$AQ$8)&gt;0,ngay12!$AQ$8,"")</f>
        <v>1006.3</v>
      </c>
    </row>
    <row r="102" spans="1:33">
      <c r="A102" s="442"/>
      <c r="B102" s="423">
        <v>10</v>
      </c>
      <c r="C102" s="433">
        <f>IF(COUNT(ngay12!$AR$8)&gt;0,ngay12!$AR$8,"")</f>
        <v>1006.3</v>
      </c>
      <c r="D102" s="425">
        <f t="shared" si="16"/>
        <v>-0.20000000000004547</v>
      </c>
      <c r="E102" s="426">
        <f t="shared" si="17"/>
        <v>26.39999999999975</v>
      </c>
      <c r="F102" s="429"/>
      <c r="G102" s="433">
        <f>IF(COUNT(ngay12!$I$8)&gt;0,ngay12!$I$8,"")</f>
        <v>33.1</v>
      </c>
      <c r="H102" s="429">
        <f t="shared" si="18"/>
        <v>0.30000000000000426</v>
      </c>
      <c r="I102" s="430">
        <f t="shared" si="19"/>
        <v>-10.999999999999993</v>
      </c>
      <c r="J102" s="433">
        <f>IF(COUNT(ngay12!$AR$4)&gt;0,ngay12!$AR$4,"")</f>
        <v>1006</v>
      </c>
      <c r="K102" s="425">
        <f t="shared" si="20"/>
        <v>-0.60000000000002274</v>
      </c>
      <c r="L102" s="426">
        <f t="shared" si="21"/>
        <v>28.099999999999909</v>
      </c>
      <c r="M102" s="429"/>
      <c r="N102" s="433">
        <f>IF(COUNT(ngay12!$I$4)&gt;0,ngay12!$I$4,"")</f>
        <v>31.8</v>
      </c>
      <c r="O102" s="429">
        <f t="shared" si="22"/>
        <v>1.1999999999999993</v>
      </c>
      <c r="P102" s="430">
        <f t="shared" si="23"/>
        <v>-31.500000000000011</v>
      </c>
      <c r="Q102" s="433">
        <f>IF(COUNT(ngay12!$AR$20)&gt;0,ngay12!$AR$20,"")</f>
        <v>1007.2</v>
      </c>
      <c r="R102" s="425">
        <f t="shared" si="24"/>
        <v>-0.29999999999995453</v>
      </c>
      <c r="S102" s="426">
        <f t="shared" si="25"/>
        <v>25.399999999999864</v>
      </c>
      <c r="T102" s="429"/>
      <c r="U102" s="433">
        <f>IF(COUNT(ngay12!$I$20)&gt;0,ngay12!$I$20,"")</f>
        <v>35</v>
      </c>
      <c r="V102" s="429">
        <f t="shared" si="26"/>
        <v>0.5</v>
      </c>
      <c r="W102" s="430">
        <f t="shared" si="27"/>
        <v>-12.599999999999991</v>
      </c>
      <c r="X102" s="433">
        <f>IF(COUNT(ngay12!$AR$22)&gt;0,ngay12!$AR$22,"")</f>
        <v>1007.8</v>
      </c>
      <c r="Y102" s="425">
        <f t="shared" si="28"/>
        <v>-0.70000000000004547</v>
      </c>
      <c r="Z102" s="426">
        <f t="shared" si="29"/>
        <v>34.899999999999977</v>
      </c>
      <c r="AA102" s="429"/>
      <c r="AB102" s="433">
        <f>IF(COUNT(ngay12!$I$22)&gt;0,ngay12!$I$22,"")</f>
        <v>34.299999999999997</v>
      </c>
      <c r="AC102" s="429">
        <f t="shared" si="30"/>
        <v>-0.10000000000000142</v>
      </c>
      <c r="AD102" s="430">
        <f t="shared" si="31"/>
        <v>-12.3</v>
      </c>
      <c r="AG102" s="433">
        <f>IF(COUNT(ngay12!$AR$8)&gt;0,ngay12!$AR$8,"")</f>
        <v>1006.3</v>
      </c>
    </row>
    <row r="103" spans="1:33">
      <c r="A103" s="442"/>
      <c r="B103" s="423">
        <v>13</v>
      </c>
      <c r="C103" s="433">
        <f>IF(COUNT(ngay12!$AS$8)&gt;0,ngay12!$AS$8,"")</f>
        <v>1004.7</v>
      </c>
      <c r="D103" s="425">
        <f t="shared" si="16"/>
        <v>-0.29999999999995453</v>
      </c>
      <c r="E103" s="426">
        <f t="shared" si="17"/>
        <v>26.099999999999795</v>
      </c>
      <c r="F103" s="429"/>
      <c r="G103" s="433">
        <f>IF(COUNT(ngay12!$J$8)&gt;0,ngay12!$J$8,"")</f>
        <v>36.700000000000003</v>
      </c>
      <c r="H103" s="429">
        <f t="shared" si="18"/>
        <v>1.6000000000000014</v>
      </c>
      <c r="I103" s="430">
        <f t="shared" si="19"/>
        <v>-9.3999999999999915</v>
      </c>
      <c r="J103" s="433">
        <f>IF(COUNT(ngay12!$AS$4)&gt;0,ngay12!$AS$4,"")</f>
        <v>1004</v>
      </c>
      <c r="K103" s="425">
        <f t="shared" si="20"/>
        <v>-0.39999999999997726</v>
      </c>
      <c r="L103" s="426">
        <f t="shared" si="21"/>
        <v>27.699999999999932</v>
      </c>
      <c r="M103" s="429"/>
      <c r="N103" s="433">
        <f>IF(COUNT(ngay12!$J$4)&gt;0,ngay12!$J$4,"")</f>
        <v>36</v>
      </c>
      <c r="O103" s="429">
        <f t="shared" si="22"/>
        <v>0.20000000000000284</v>
      </c>
      <c r="P103" s="430">
        <f t="shared" si="23"/>
        <v>-31.300000000000008</v>
      </c>
      <c r="Q103" s="433">
        <f>IF(COUNT(ngay12!$AS$20)&gt;0,ngay12!$AS$20,"")</f>
        <v>1004.8</v>
      </c>
      <c r="R103" s="425">
        <f t="shared" si="24"/>
        <v>-0.5</v>
      </c>
      <c r="S103" s="426">
        <f t="shared" si="25"/>
        <v>24.899999999999864</v>
      </c>
      <c r="T103" s="429"/>
      <c r="U103" s="433">
        <f>IF(COUNT(ngay12!$J$20)&gt;0,ngay12!$J$20,"")</f>
        <v>38.1</v>
      </c>
      <c r="V103" s="429">
        <f t="shared" si="26"/>
        <v>1.5</v>
      </c>
      <c r="W103" s="430">
        <f t="shared" si="27"/>
        <v>-11.099999999999991</v>
      </c>
      <c r="X103" s="433">
        <f>IF(COUNT(ngay12!$AS$22)&gt;0,ngay12!$AS$22,"")</f>
        <v>1005.6</v>
      </c>
      <c r="Y103" s="425">
        <f t="shared" si="28"/>
        <v>-0.10000000000002274</v>
      </c>
      <c r="Z103" s="426">
        <f t="shared" si="29"/>
        <v>34.799999999999955</v>
      </c>
      <c r="AA103" s="429"/>
      <c r="AB103" s="433">
        <f>IF(COUNT(ngay12!$J$22)&gt;0,ngay12!$J$22,"")</f>
        <v>37.200000000000003</v>
      </c>
      <c r="AC103" s="429">
        <f t="shared" si="30"/>
        <v>0.20000000000000284</v>
      </c>
      <c r="AD103" s="430">
        <f t="shared" si="31"/>
        <v>-12.099999999999998</v>
      </c>
      <c r="AG103" s="433">
        <f>IF(COUNT(ngay12!$AS$8)&gt;0,ngay12!$AS$8,"")</f>
        <v>1004.7</v>
      </c>
    </row>
    <row r="104" spans="1:33">
      <c r="A104" s="442"/>
      <c r="B104" s="423">
        <v>16</v>
      </c>
      <c r="C104" s="433">
        <f>IF(COUNT(ngay12!$AT$8)&gt;0,ngay12!$AT$8,"")</f>
        <v>1002.8</v>
      </c>
      <c r="D104" s="425">
        <f t="shared" si="16"/>
        <v>-0.5</v>
      </c>
      <c r="E104" s="426">
        <f t="shared" si="17"/>
        <v>25.599999999999795</v>
      </c>
      <c r="F104" s="429"/>
      <c r="G104" s="433">
        <f>IF(COUNT(ngay12!$K$8)&gt;0,ngay12!$K$8,"")</f>
        <v>35</v>
      </c>
      <c r="H104" s="429">
        <f t="shared" si="18"/>
        <v>0.10000000000000142</v>
      </c>
      <c r="I104" s="430">
        <f t="shared" si="19"/>
        <v>-9.2999999999999901</v>
      </c>
      <c r="J104" s="433">
        <f>IF(COUNT(ngay12!$AT$4)&gt;0,ngay12!$AT$4,"")</f>
        <v>1001.7</v>
      </c>
      <c r="K104" s="425">
        <f t="shared" si="20"/>
        <v>-2</v>
      </c>
      <c r="L104" s="426">
        <f t="shared" si="21"/>
        <v>25.699999999999932</v>
      </c>
      <c r="M104" s="429"/>
      <c r="N104" s="433">
        <f>IF(COUNT(ngay12!$K$4)&gt;0,ngay12!$K$4,"")</f>
        <v>38</v>
      </c>
      <c r="O104" s="429">
        <f t="shared" si="22"/>
        <v>5.2000000000000028</v>
      </c>
      <c r="P104" s="430">
        <f t="shared" si="23"/>
        <v>-26.100000000000005</v>
      </c>
      <c r="Q104" s="433">
        <f>IF(COUNT(ngay12!$AT$20)&gt;0,ngay12!$AT$20,"")</f>
        <v>1002.7</v>
      </c>
      <c r="R104" s="425">
        <f t="shared" si="24"/>
        <v>-0.69999999999993179</v>
      </c>
      <c r="S104" s="426">
        <f t="shared" si="25"/>
        <v>24.199999999999932</v>
      </c>
      <c r="T104" s="429"/>
      <c r="U104" s="433">
        <f>IF(COUNT(ngay12!$K$20)&gt;0,ngay12!$K$20,"")</f>
        <v>37.4</v>
      </c>
      <c r="V104" s="429">
        <f t="shared" si="26"/>
        <v>2.1999999999999957</v>
      </c>
      <c r="W104" s="430">
        <f t="shared" si="27"/>
        <v>-8.899999999999995</v>
      </c>
      <c r="X104" s="433">
        <f>IF(COUNT(ngay12!$AT$22)&gt;0,ngay12!$AT$22,"")</f>
        <v>1003.6</v>
      </c>
      <c r="Y104" s="425">
        <f t="shared" si="28"/>
        <v>-1.1000000000000227</v>
      </c>
      <c r="Z104" s="426">
        <f t="shared" si="29"/>
        <v>33.699999999999932</v>
      </c>
      <c r="AA104" s="429"/>
      <c r="AB104" s="433">
        <f>IF(COUNT(ngay12!$K$22)&gt;0,ngay12!$K$22,"")</f>
        <v>36</v>
      </c>
      <c r="AC104" s="429">
        <f t="shared" si="30"/>
        <v>1.7000000000000028</v>
      </c>
      <c r="AD104" s="430">
        <f t="shared" si="31"/>
        <v>-10.399999999999995</v>
      </c>
      <c r="AG104" s="433">
        <f>IF(COUNT(ngay12!$AT$8)&gt;0,ngay12!$AT$8,"")</f>
        <v>1002.8</v>
      </c>
    </row>
    <row r="105" spans="1:33">
      <c r="A105" s="442"/>
      <c r="B105" s="423">
        <v>19</v>
      </c>
      <c r="C105" s="433">
        <f>IF(COUNT(ngay12!$AU$8)&gt;0,ngay12!$AU$8,"")</f>
        <v>1003.3</v>
      </c>
      <c r="D105" s="425">
        <f t="shared" si="16"/>
        <v>-0.5</v>
      </c>
      <c r="E105" s="426">
        <f t="shared" si="17"/>
        <v>25.099999999999795</v>
      </c>
      <c r="F105" s="429"/>
      <c r="G105" s="433">
        <f>IF(COUNT(ngay12!$L$8)&gt;0,ngay12!$L$8,"")</f>
        <v>32.1</v>
      </c>
      <c r="H105" s="429">
        <f t="shared" si="18"/>
        <v>0.80000000000000071</v>
      </c>
      <c r="I105" s="430">
        <f t="shared" si="19"/>
        <v>-8.4999999999999893</v>
      </c>
      <c r="J105" s="433">
        <f>IF(COUNT(ngay12!$AU$4)&gt;0,ngay12!$AU$4,"")</f>
        <v>1002.8</v>
      </c>
      <c r="K105" s="425">
        <f t="shared" si="20"/>
        <v>-2</v>
      </c>
      <c r="L105" s="426">
        <f t="shared" si="21"/>
        <v>23.699999999999932</v>
      </c>
      <c r="M105" s="429"/>
      <c r="N105" s="433">
        <f>IF(COUNT(ngay12!$L$4)&gt;0,ngay12!$L$4,"")</f>
        <v>32</v>
      </c>
      <c r="O105" s="429">
        <f t="shared" si="22"/>
        <v>5</v>
      </c>
      <c r="P105" s="430">
        <f t="shared" si="23"/>
        <v>-21.100000000000005</v>
      </c>
      <c r="Q105" s="433">
        <f>IF(COUNT(ngay12!$AU$20)&gt;0,ngay12!$AU$20,"")</f>
        <v>1003.8</v>
      </c>
      <c r="R105" s="425">
        <f t="shared" si="24"/>
        <v>-0.40000000000009095</v>
      </c>
      <c r="S105" s="426">
        <f t="shared" si="25"/>
        <v>23.799999999999841</v>
      </c>
      <c r="T105" s="429"/>
      <c r="U105" s="433">
        <f>IF(COUNT(ngay12!$L$20)&gt;0,ngay12!$L$20,"")</f>
        <v>34.4</v>
      </c>
      <c r="V105" s="429">
        <f t="shared" si="26"/>
        <v>2.1999999999999957</v>
      </c>
      <c r="W105" s="430">
        <f t="shared" si="27"/>
        <v>-6.6999999999999993</v>
      </c>
      <c r="X105" s="433">
        <f>IF(COUNT(ngay12!$AU$22)&gt;0,ngay12!$AU$22,"")</f>
        <v>1004.5</v>
      </c>
      <c r="Y105" s="425">
        <f t="shared" si="28"/>
        <v>-0.5</v>
      </c>
      <c r="Z105" s="426">
        <f t="shared" si="29"/>
        <v>33.199999999999932</v>
      </c>
      <c r="AA105" s="429"/>
      <c r="AB105" s="433">
        <f>IF(COUNT(ngay12!$L$22)&gt;0,ngay12!$L$22,"")</f>
        <v>32</v>
      </c>
      <c r="AC105" s="429">
        <f t="shared" si="30"/>
        <v>-0.20000000000000284</v>
      </c>
      <c r="AD105" s="430">
        <f t="shared" si="31"/>
        <v>-10.599999999999998</v>
      </c>
      <c r="AG105" s="433">
        <f>IF(COUNT(ngay12!$AU$8)&gt;0,ngay12!$AU$8,"")</f>
        <v>1003.3</v>
      </c>
    </row>
    <row r="106" spans="1:33">
      <c r="A106" s="442"/>
      <c r="B106" s="423">
        <v>22</v>
      </c>
      <c r="C106" s="433">
        <f>IF(COUNT(ngay13!$AN$8)&gt;0,ngay13!$AN$8,"")</f>
        <v>1006</v>
      </c>
      <c r="D106" s="425">
        <f t="shared" si="16"/>
        <v>0.70000000000004547</v>
      </c>
      <c r="E106" s="426">
        <f t="shared" si="17"/>
        <v>25.799999999999841</v>
      </c>
      <c r="F106" s="429"/>
      <c r="G106" s="433">
        <f>IF(COUNT(ngay13!$E$8)&gt;0,ngay13!$E$8,"")</f>
        <v>30.1</v>
      </c>
      <c r="H106" s="429">
        <f t="shared" si="18"/>
        <v>0.30000000000000071</v>
      </c>
      <c r="I106" s="430">
        <f t="shared" si="19"/>
        <v>-8.1999999999999886</v>
      </c>
      <c r="J106" s="433">
        <f>IF(COUNT(ngay13!$AN$4)&gt;0,ngay13!$AN$4,"")</f>
        <v>1007.6</v>
      </c>
      <c r="K106" s="425">
        <f t="shared" si="20"/>
        <v>1.3999999999999773</v>
      </c>
      <c r="L106" s="426">
        <f t="shared" si="21"/>
        <v>25.099999999999909</v>
      </c>
      <c r="M106" s="429"/>
      <c r="N106" s="433">
        <f>IF(COUNT(ngay13!$E$4)&gt;0,ngay13!$E$4,"")</f>
        <v>26.4</v>
      </c>
      <c r="O106" s="429">
        <f t="shared" si="22"/>
        <v>0.59999999999999787</v>
      </c>
      <c r="P106" s="430">
        <f t="shared" si="23"/>
        <v>-20.500000000000007</v>
      </c>
      <c r="Q106" s="433">
        <f>IF(COUNT(ngay13!$AN$20)&gt;0,ngay13!$AN$20,"")</f>
        <v>1006</v>
      </c>
      <c r="R106" s="425">
        <f t="shared" si="24"/>
        <v>0.29999999999995453</v>
      </c>
      <c r="S106" s="426">
        <f t="shared" si="25"/>
        <v>24.099999999999795</v>
      </c>
      <c r="T106" s="429"/>
      <c r="U106" s="433">
        <f>IF(COUNT(ngay13!$E$20)&gt;0,ngay13!$E$20,"")</f>
        <v>32.799999999999997</v>
      </c>
      <c r="V106" s="429">
        <f t="shared" si="26"/>
        <v>2.2999999999999972</v>
      </c>
      <c r="W106" s="430">
        <f t="shared" si="27"/>
        <v>-4.4000000000000021</v>
      </c>
      <c r="X106" s="433">
        <f>IF(COUNT(ngay13!$AN$22)&gt;0,ngay13!$AN$22,"")</f>
        <v>1007.3</v>
      </c>
      <c r="Y106" s="425">
        <f t="shared" si="28"/>
        <v>0</v>
      </c>
      <c r="Z106" s="426">
        <f t="shared" si="29"/>
        <v>33.199999999999932</v>
      </c>
      <c r="AA106" s="429"/>
      <c r="AB106" s="433">
        <f>IF(COUNT(ngay13!$E$22)&gt;0,ngay13!$E$22,"")</f>
        <v>30.9</v>
      </c>
      <c r="AC106" s="429">
        <f t="shared" si="30"/>
        <v>0.5</v>
      </c>
      <c r="AD106" s="430">
        <f t="shared" si="31"/>
        <v>-10.099999999999998</v>
      </c>
      <c r="AG106" s="433">
        <f>IF(COUNT(ngay13!$AN$8)&gt;0,ngay13!$AN$8,"")</f>
        <v>1006</v>
      </c>
    </row>
    <row r="107" spans="1:33" s="439" customFormat="1">
      <c r="A107" s="443">
        <v>13</v>
      </c>
      <c r="B107" s="423">
        <v>1</v>
      </c>
      <c r="C107" s="433">
        <f>IF(COUNT(ngay13!$AO$8)&gt;0,ngay13!$AO$8,"")</f>
        <v>1005.2</v>
      </c>
      <c r="D107" s="435">
        <f t="shared" si="16"/>
        <v>-0.59999999999990905</v>
      </c>
      <c r="E107" s="436">
        <f t="shared" si="17"/>
        <v>25.199999999999932</v>
      </c>
      <c r="F107" s="437"/>
      <c r="G107" s="433">
        <f>IF(COUNT(ngay13!$F$8)&gt;0,ngay13!$F$8,"")</f>
        <v>28.6</v>
      </c>
      <c r="H107" s="437">
        <f t="shared" si="18"/>
        <v>-9.9999999999997868E-2</v>
      </c>
      <c r="I107" s="438">
        <f t="shared" si="19"/>
        <v>-8.2999999999999865</v>
      </c>
      <c r="J107" s="433">
        <f>IF(COUNT(ngay13!$AO$4)&gt;0,ngay13!$AO$4,"")</f>
        <v>1005.7</v>
      </c>
      <c r="K107" s="435">
        <f t="shared" si="20"/>
        <v>-1.1999999999999318</v>
      </c>
      <c r="L107" s="436">
        <f t="shared" si="21"/>
        <v>23.899999999999977</v>
      </c>
      <c r="M107" s="437"/>
      <c r="N107" s="433">
        <f>IF(COUNT(ngay13!$F$4)&gt;0,ngay13!$F$4,"")</f>
        <v>25.5</v>
      </c>
      <c r="O107" s="437">
        <f t="shared" si="22"/>
        <v>0.10000000000000142</v>
      </c>
      <c r="P107" s="438">
        <f t="shared" si="23"/>
        <v>-20.400000000000006</v>
      </c>
      <c r="Q107" s="433">
        <f>IF(COUNT(ngay13!$AO$20)&gt;0,ngay13!$AO$20,"")</f>
        <v>1005.5</v>
      </c>
      <c r="R107" s="435">
        <f t="shared" si="24"/>
        <v>0</v>
      </c>
      <c r="S107" s="436">
        <f t="shared" si="25"/>
        <v>24.099999999999795</v>
      </c>
      <c r="T107" s="437"/>
      <c r="U107" s="433">
        <f>IF(COUNT(ngay13!$F$20)&gt;0,ngay13!$F$20,"")</f>
        <v>31.2</v>
      </c>
      <c r="V107" s="437">
        <f t="shared" si="26"/>
        <v>1.1999999999999993</v>
      </c>
      <c r="W107" s="438">
        <f t="shared" si="27"/>
        <v>-3.2000000000000028</v>
      </c>
      <c r="X107" s="433">
        <f>IF(COUNT(ngay13!$AO$22)&gt;0,ngay13!$AO$22,"")</f>
        <v>1006.3</v>
      </c>
      <c r="Y107" s="435">
        <f t="shared" si="28"/>
        <v>-0.5</v>
      </c>
      <c r="Z107" s="436">
        <f t="shared" si="29"/>
        <v>32.699999999999932</v>
      </c>
      <c r="AA107" s="437"/>
      <c r="AB107" s="433">
        <f>IF(COUNT(ngay13!$F$22)&gt;0,ngay13!$F$22,"")</f>
        <v>30.3</v>
      </c>
      <c r="AC107" s="437">
        <f t="shared" si="30"/>
        <v>0.69999999999999929</v>
      </c>
      <c r="AD107" s="438">
        <f t="shared" si="31"/>
        <v>-9.3999999999999986</v>
      </c>
      <c r="AE107" s="431"/>
      <c r="AF107" s="431"/>
      <c r="AG107" s="433">
        <f>IF(COUNT(ngay13!$AO$8)&gt;0,ngay13!$AO$8,"")</f>
        <v>1005.2</v>
      </c>
    </row>
    <row r="108" spans="1:33">
      <c r="A108" s="442"/>
      <c r="B108" s="423">
        <v>4</v>
      </c>
      <c r="C108" s="433">
        <f>IF(COUNT(ngay13!$AP$8)&gt;0,ngay13!$AP$8,"")</f>
        <v>1004.6</v>
      </c>
      <c r="D108" s="425">
        <f t="shared" si="16"/>
        <v>-0.69999999999993179</v>
      </c>
      <c r="E108" s="426">
        <f t="shared" si="17"/>
        <v>24.5</v>
      </c>
      <c r="F108" s="429"/>
      <c r="G108" s="433">
        <f>IF(COUNT(ngay13!$G$8)&gt;0,ngay13!$G$8,"")</f>
        <v>27.2</v>
      </c>
      <c r="H108" s="429">
        <f t="shared" si="18"/>
        <v>-0.5</v>
      </c>
      <c r="I108" s="430">
        <f t="shared" si="19"/>
        <v>-8.7999999999999865</v>
      </c>
      <c r="J108" s="433">
        <f>IF(COUNT(ngay13!$AP$4)&gt;0,ngay13!$AP$4,"")</f>
        <v>1005.3</v>
      </c>
      <c r="K108" s="425">
        <f t="shared" si="20"/>
        <v>-0.5</v>
      </c>
      <c r="L108" s="426">
        <f t="shared" si="21"/>
        <v>23.399999999999977</v>
      </c>
      <c r="M108" s="429"/>
      <c r="N108" s="433">
        <f>IF(COUNT(ngay13!$G$4)&gt;0,ngay13!$G$4,"")</f>
        <v>25</v>
      </c>
      <c r="O108" s="429">
        <f t="shared" si="22"/>
        <v>0</v>
      </c>
      <c r="P108" s="430">
        <f t="shared" si="23"/>
        <v>-20.400000000000006</v>
      </c>
      <c r="Q108" s="433">
        <f>IF(COUNT(ngay13!$AP$20)&gt;0,ngay13!$AP$20,"")</f>
        <v>1004.7</v>
      </c>
      <c r="R108" s="425">
        <f t="shared" si="24"/>
        <v>-0.69999999999993179</v>
      </c>
      <c r="S108" s="426">
        <f t="shared" si="25"/>
        <v>23.399999999999864</v>
      </c>
      <c r="T108" s="429"/>
      <c r="U108" s="433">
        <f>IF(COUNT(ngay13!$G$20)&gt;0,ngay13!$G$20,"")</f>
        <v>29</v>
      </c>
      <c r="V108" s="429">
        <f t="shared" si="26"/>
        <v>0.39999999999999858</v>
      </c>
      <c r="W108" s="430">
        <f t="shared" si="27"/>
        <v>-2.8000000000000043</v>
      </c>
      <c r="X108" s="433">
        <f>IF(COUNT(ngay13!$AP$22)&gt;0,ngay13!$AP$22,"")</f>
        <v>1005.5</v>
      </c>
      <c r="Y108" s="425">
        <f t="shared" si="28"/>
        <v>-1.2000000000000455</v>
      </c>
      <c r="Z108" s="426">
        <f t="shared" si="29"/>
        <v>31.499999999999886</v>
      </c>
      <c r="AA108" s="429"/>
      <c r="AB108" s="433">
        <f>IF(COUNT(ngay13!$G$22)&gt;0,ngay13!$G$22,"")</f>
        <v>29</v>
      </c>
      <c r="AC108" s="429">
        <f t="shared" si="30"/>
        <v>-0.19999999999999929</v>
      </c>
      <c r="AD108" s="430">
        <f t="shared" si="31"/>
        <v>-9.5999999999999979</v>
      </c>
      <c r="AG108" s="433">
        <f>IF(COUNT(ngay13!$AP$8)&gt;0,ngay13!$AP$8,"")</f>
        <v>1004.6</v>
      </c>
    </row>
    <row r="109" spans="1:33">
      <c r="A109" s="442"/>
      <c r="B109" s="441">
        <v>7</v>
      </c>
      <c r="C109" s="433">
        <f>IF(COUNT(ngay13!$AQ$8)&gt;0,ngay13!$AQ$8,"")</f>
        <v>1005.1</v>
      </c>
      <c r="D109" s="425">
        <f t="shared" si="16"/>
        <v>-1.1999999999999318</v>
      </c>
      <c r="E109" s="426">
        <f t="shared" si="17"/>
        <v>23.300000000000068</v>
      </c>
      <c r="F109" s="429"/>
      <c r="G109" s="433">
        <f>IF(COUNT(ngay13!$H$8)&gt;0,ngay13!$H$8,"")</f>
        <v>27.9</v>
      </c>
      <c r="H109" s="429">
        <f t="shared" si="18"/>
        <v>-0.70000000000000284</v>
      </c>
      <c r="I109" s="430">
        <f t="shared" si="19"/>
        <v>-9.4999999999999893</v>
      </c>
      <c r="J109" s="433">
        <f>IF(COUNT(ngay13!$AQ$4)&gt;0,ngay13!$AQ$4,"")</f>
        <v>1005.8</v>
      </c>
      <c r="K109" s="425">
        <f t="shared" si="20"/>
        <v>-1</v>
      </c>
      <c r="L109" s="426">
        <f t="shared" si="21"/>
        <v>22.399999999999977</v>
      </c>
      <c r="M109" s="429"/>
      <c r="N109" s="433">
        <f>IF(COUNT(ngay13!$H$4)&gt;0,ngay13!$H$4,"")</f>
        <v>25.1</v>
      </c>
      <c r="O109" s="429">
        <f t="shared" si="22"/>
        <v>0.10000000000000142</v>
      </c>
      <c r="P109" s="430">
        <f t="shared" si="23"/>
        <v>-20.300000000000004</v>
      </c>
      <c r="Q109" s="433">
        <f>IF(COUNT(ngay13!$AQ$20)&gt;0,ngay13!$AQ$20,"")</f>
        <v>1005.7</v>
      </c>
      <c r="R109" s="425">
        <f t="shared" si="24"/>
        <v>-1.0999999999999091</v>
      </c>
      <c r="S109" s="426">
        <f t="shared" si="25"/>
        <v>22.299999999999955</v>
      </c>
      <c r="T109" s="429"/>
      <c r="U109" s="433">
        <f>IF(COUNT(ngay13!$H$20)&gt;0,ngay13!$H$20,"")</f>
        <v>30.5</v>
      </c>
      <c r="V109" s="429">
        <f t="shared" si="26"/>
        <v>1.5</v>
      </c>
      <c r="W109" s="430">
        <f t="shared" si="27"/>
        <v>-1.3000000000000043</v>
      </c>
      <c r="X109" s="433">
        <f>IF(COUNT(ngay13!$AQ$22)&gt;0,ngay13!$AQ$22,"")</f>
        <v>1006.4</v>
      </c>
      <c r="Y109" s="425">
        <f t="shared" si="28"/>
        <v>-1.2000000000000455</v>
      </c>
      <c r="Z109" s="426">
        <f t="shared" si="29"/>
        <v>30.299999999999841</v>
      </c>
      <c r="AA109" s="429"/>
      <c r="AB109" s="433">
        <f>IF(COUNT(ngay13!$H$22)&gt;0,ngay13!$H$22,"")</f>
        <v>30.4</v>
      </c>
      <c r="AC109" s="429">
        <f t="shared" si="30"/>
        <v>0.59999999999999787</v>
      </c>
      <c r="AD109" s="430">
        <f t="shared" si="31"/>
        <v>-9</v>
      </c>
      <c r="AG109" s="433">
        <f>IF(COUNT(ngay13!$AQ$8)&gt;0,ngay13!$AQ$8,"")</f>
        <v>1005.1</v>
      </c>
    </row>
    <row r="110" spans="1:33">
      <c r="A110" s="442"/>
      <c r="B110" s="423">
        <v>10</v>
      </c>
      <c r="C110" s="433">
        <f>IF(COUNT(ngay13!$AR$8)&gt;0,ngay13!$AR$8,"")</f>
        <v>1005</v>
      </c>
      <c r="D110" s="425">
        <f t="shared" si="16"/>
        <v>-1.2999999999999545</v>
      </c>
      <c r="E110" s="426">
        <f t="shared" si="17"/>
        <v>22.000000000000114</v>
      </c>
      <c r="F110" s="429"/>
      <c r="G110" s="433">
        <f>IF(COUNT(ngay13!$I$8)&gt;0,ngay13!$I$8,"")</f>
        <v>32.200000000000003</v>
      </c>
      <c r="H110" s="429">
        <f t="shared" si="18"/>
        <v>-0.89999999999999858</v>
      </c>
      <c r="I110" s="430">
        <f t="shared" si="19"/>
        <v>-10.399999999999988</v>
      </c>
      <c r="J110" s="433">
        <f>IF(COUNT(ngay13!$AR$4)&gt;0,ngay13!$AR$4,"")</f>
        <v>1004.9</v>
      </c>
      <c r="K110" s="425">
        <f t="shared" si="20"/>
        <v>-1.1000000000000227</v>
      </c>
      <c r="L110" s="426">
        <f t="shared" si="21"/>
        <v>21.299999999999955</v>
      </c>
      <c r="M110" s="429"/>
      <c r="N110" s="433">
        <f>IF(COUNT(ngay13!$I$4)&gt;0,ngay13!$I$4,"")</f>
        <v>29.7</v>
      </c>
      <c r="O110" s="429">
        <f t="shared" si="22"/>
        <v>-2.1000000000000014</v>
      </c>
      <c r="P110" s="430">
        <f t="shared" si="23"/>
        <v>-22.400000000000006</v>
      </c>
      <c r="Q110" s="433">
        <f>IF(COUNT(ngay13!$AR$20)&gt;0,ngay13!$AR$20,"")</f>
        <v>1005.8</v>
      </c>
      <c r="R110" s="425">
        <f t="shared" si="24"/>
        <v>-1.4000000000000909</v>
      </c>
      <c r="S110" s="426">
        <f t="shared" si="25"/>
        <v>20.899999999999864</v>
      </c>
      <c r="T110" s="429"/>
      <c r="U110" s="433">
        <f>IF(COUNT(ngay13!$I$20)&gt;0,ngay13!$I$20,"")</f>
        <v>35.799999999999997</v>
      </c>
      <c r="V110" s="429">
        <f t="shared" si="26"/>
        <v>0.79999999999999716</v>
      </c>
      <c r="W110" s="430">
        <f t="shared" si="27"/>
        <v>-0.50000000000000711</v>
      </c>
      <c r="X110" s="433">
        <f>IF(COUNT(ngay13!$AR$22)&gt;0,ngay13!$AR$22,"")</f>
        <v>1006.5</v>
      </c>
      <c r="Y110" s="425">
        <f t="shared" si="28"/>
        <v>-1.2999999999999545</v>
      </c>
      <c r="Z110" s="426">
        <f t="shared" si="29"/>
        <v>28.999999999999886</v>
      </c>
      <c r="AA110" s="429"/>
      <c r="AB110" s="433">
        <f>IF(COUNT(ngay13!$I$22)&gt;0,ngay13!$I$22,"")</f>
        <v>35.299999999999997</v>
      </c>
      <c r="AC110" s="429">
        <f t="shared" si="30"/>
        <v>1</v>
      </c>
      <c r="AD110" s="430">
        <f t="shared" si="31"/>
        <v>-8</v>
      </c>
      <c r="AG110" s="433">
        <f>IF(COUNT(ngay13!$AR$8)&gt;0,ngay13!$AR$8,"")</f>
        <v>1005</v>
      </c>
    </row>
    <row r="111" spans="1:33">
      <c r="A111" s="442"/>
      <c r="B111" s="423">
        <v>13</v>
      </c>
      <c r="C111" s="433">
        <f>IF(COUNT(ngay13!$AS$8)&gt;0,ngay13!$AS$8,"")</f>
        <v>1003.1</v>
      </c>
      <c r="D111" s="425">
        <f t="shared" si="16"/>
        <v>-1.6000000000000227</v>
      </c>
      <c r="E111" s="426">
        <f t="shared" si="17"/>
        <v>20.400000000000091</v>
      </c>
      <c r="F111" s="429"/>
      <c r="G111" s="433">
        <f>IF(COUNT(ngay13!$J$8)&gt;0,ngay13!$J$8,"")</f>
        <v>36.1</v>
      </c>
      <c r="H111" s="429">
        <f t="shared" si="18"/>
        <v>-0.60000000000000142</v>
      </c>
      <c r="I111" s="430">
        <f t="shared" si="19"/>
        <v>-10.999999999999989</v>
      </c>
      <c r="J111" s="433">
        <f>IF(COUNT(ngay13!$AS$4)&gt;0,ngay13!$AS$4,"")</f>
        <v>1002.7</v>
      </c>
      <c r="K111" s="425">
        <f t="shared" si="20"/>
        <v>-1.2999999999999545</v>
      </c>
      <c r="L111" s="426">
        <f t="shared" si="21"/>
        <v>20</v>
      </c>
      <c r="M111" s="429"/>
      <c r="N111" s="433">
        <f>IF(COUNT(ngay13!$J$4)&gt;0,ngay13!$J$4,"")</f>
        <v>35.4</v>
      </c>
      <c r="O111" s="429">
        <f t="shared" si="22"/>
        <v>-0.60000000000000142</v>
      </c>
      <c r="P111" s="430">
        <f t="shared" si="23"/>
        <v>-23.000000000000007</v>
      </c>
      <c r="Q111" s="433">
        <f>IF(COUNT(ngay13!$AS$20)&gt;0,ngay13!$AS$20,"")</f>
        <v>1003.8</v>
      </c>
      <c r="R111" s="425">
        <f t="shared" si="24"/>
        <v>-1</v>
      </c>
      <c r="S111" s="426">
        <f t="shared" si="25"/>
        <v>19.899999999999864</v>
      </c>
      <c r="T111" s="429"/>
      <c r="U111" s="433">
        <f>IF(COUNT(ngay13!$J$20)&gt;0,ngay13!$J$20,"")</f>
        <v>38.200000000000003</v>
      </c>
      <c r="V111" s="429">
        <f t="shared" si="26"/>
        <v>0.10000000000000142</v>
      </c>
      <c r="W111" s="430">
        <f t="shared" si="27"/>
        <v>-0.40000000000000568</v>
      </c>
      <c r="X111" s="433">
        <f>IF(COUNT(ngay13!$AS$22)&gt;0,ngay13!$AS$22,"")</f>
        <v>1004.3</v>
      </c>
      <c r="Y111" s="425">
        <f t="shared" si="28"/>
        <v>-1.3000000000000682</v>
      </c>
      <c r="Z111" s="426">
        <f t="shared" si="29"/>
        <v>27.699999999999818</v>
      </c>
      <c r="AA111" s="429"/>
      <c r="AB111" s="433">
        <f>IF(COUNT(ngay13!$J$22)&gt;0,ngay13!$J$22,"")</f>
        <v>38.200000000000003</v>
      </c>
      <c r="AC111" s="429">
        <f t="shared" si="30"/>
        <v>1</v>
      </c>
      <c r="AD111" s="430">
        <f t="shared" si="31"/>
        <v>-7</v>
      </c>
      <c r="AG111" s="433">
        <f>IF(COUNT(ngay13!$AS$8)&gt;0,ngay13!$AS$8,"")</f>
        <v>1003.1</v>
      </c>
    </row>
    <row r="112" spans="1:33">
      <c r="A112" s="442"/>
      <c r="B112" s="423">
        <v>16</v>
      </c>
      <c r="C112" s="433">
        <f>IF(COUNT(ngay13!$AT$8)&gt;0,ngay13!$AT$8,"")</f>
        <v>1001.1</v>
      </c>
      <c r="D112" s="425">
        <f t="shared" si="16"/>
        <v>-1.6999999999999318</v>
      </c>
      <c r="E112" s="426">
        <f t="shared" si="17"/>
        <v>18.700000000000159</v>
      </c>
      <c r="F112" s="429"/>
      <c r="G112" s="433">
        <f>IF(COUNT(ngay13!$K$8)&gt;0,ngay13!$K$8,"")</f>
        <v>35.799999999999997</v>
      </c>
      <c r="H112" s="429">
        <f t="shared" si="18"/>
        <v>0.79999999999999716</v>
      </c>
      <c r="I112" s="430">
        <f t="shared" si="19"/>
        <v>-10.199999999999992</v>
      </c>
      <c r="J112" s="433">
        <f>IF(COUNT(ngay13!$AT$4)&gt;0,ngay13!$AT$4,"")</f>
        <v>1000.2</v>
      </c>
      <c r="K112" s="425">
        <f t="shared" si="20"/>
        <v>-1.5</v>
      </c>
      <c r="L112" s="426">
        <f t="shared" si="21"/>
        <v>18.5</v>
      </c>
      <c r="M112" s="429"/>
      <c r="N112" s="433">
        <f>IF(COUNT(ngay13!$K$4)&gt;0,ngay13!$K$4,"")</f>
        <v>37.700000000000003</v>
      </c>
      <c r="O112" s="429">
        <f t="shared" si="22"/>
        <v>-0.29999999999999716</v>
      </c>
      <c r="P112" s="430">
        <f t="shared" si="23"/>
        <v>-23.300000000000004</v>
      </c>
      <c r="Q112" s="433">
        <f>IF(COUNT(ngay13!$AT$20)&gt;0,ngay13!$AT$20,"")</f>
        <v>1001</v>
      </c>
      <c r="R112" s="425">
        <f t="shared" si="24"/>
        <v>-1.7000000000000455</v>
      </c>
      <c r="S112" s="426">
        <f t="shared" si="25"/>
        <v>18.199999999999818</v>
      </c>
      <c r="T112" s="429"/>
      <c r="U112" s="433">
        <f>IF(COUNT(ngay13!$K$20)&gt;0,ngay13!$K$20,"")</f>
        <v>38.9</v>
      </c>
      <c r="V112" s="429">
        <f t="shared" si="26"/>
        <v>1.5</v>
      </c>
      <c r="W112" s="430">
        <f t="shared" si="27"/>
        <v>1.0999999999999943</v>
      </c>
      <c r="X112" s="433">
        <f>IF(COUNT(ngay13!$AT$22)&gt;0,ngay13!$AT$22,"")</f>
        <v>1002.6</v>
      </c>
      <c r="Y112" s="425">
        <f t="shared" si="28"/>
        <v>-1</v>
      </c>
      <c r="Z112" s="426">
        <f t="shared" si="29"/>
        <v>26.699999999999818</v>
      </c>
      <c r="AA112" s="429"/>
      <c r="AB112" s="433">
        <f>IF(COUNT(ngay13!$K$22)&gt;0,ngay13!$K$22,"")</f>
        <v>37</v>
      </c>
      <c r="AC112" s="429">
        <f t="shared" si="30"/>
        <v>1</v>
      </c>
      <c r="AD112" s="430">
        <f t="shared" si="31"/>
        <v>-6</v>
      </c>
      <c r="AG112" s="433">
        <f>IF(COUNT(ngay13!$AT$8)&gt;0,ngay13!$AT$8,"")</f>
        <v>1001.1</v>
      </c>
    </row>
    <row r="113" spans="1:33">
      <c r="A113" s="442"/>
      <c r="B113" s="423">
        <v>19</v>
      </c>
      <c r="C113" s="433">
        <f>IF(COUNT(ngay13!$AU$8)&gt;0,ngay13!$AU$8,"")</f>
        <v>1001.8</v>
      </c>
      <c r="D113" s="425">
        <f t="shared" si="16"/>
        <v>-1.5</v>
      </c>
      <c r="E113" s="426">
        <f t="shared" si="17"/>
        <v>17.200000000000159</v>
      </c>
      <c r="F113" s="429"/>
      <c r="G113" s="433">
        <f>IF(COUNT(ngay13!$L$8)&gt;0,ngay13!$L$8,"")</f>
        <v>32.200000000000003</v>
      </c>
      <c r="H113" s="429">
        <f t="shared" si="18"/>
        <v>0.10000000000000142</v>
      </c>
      <c r="I113" s="430">
        <f t="shared" si="19"/>
        <v>-10.099999999999991</v>
      </c>
      <c r="J113" s="433">
        <f>IF(COUNT(ngay13!$AU$4)&gt;0,ngay13!$AU$4,"")</f>
        <v>1001.3</v>
      </c>
      <c r="K113" s="425">
        <f t="shared" si="20"/>
        <v>-1.5</v>
      </c>
      <c r="L113" s="426">
        <f t="shared" si="21"/>
        <v>17</v>
      </c>
      <c r="M113" s="429"/>
      <c r="N113" s="433">
        <f>IF(COUNT(ngay13!$L$4)&gt;0,ngay13!$L$4,"")</f>
        <v>31.6</v>
      </c>
      <c r="O113" s="429">
        <f t="shared" si="22"/>
        <v>-0.39999999999999858</v>
      </c>
      <c r="P113" s="430">
        <f t="shared" si="23"/>
        <v>-23.700000000000003</v>
      </c>
      <c r="Q113" s="433">
        <f>IF(COUNT(ngay13!$AU$20)&gt;0,ngay13!$AU$20,"")</f>
        <v>1002.6</v>
      </c>
      <c r="R113" s="425">
        <f t="shared" si="24"/>
        <v>-1.1999999999999318</v>
      </c>
      <c r="S113" s="426">
        <f t="shared" si="25"/>
        <v>16.999999999999886</v>
      </c>
      <c r="T113" s="429"/>
      <c r="U113" s="433">
        <f>IF(COUNT(ngay13!$L$20)&gt;0,ngay13!$L$20,"")</f>
        <v>33.200000000000003</v>
      </c>
      <c r="V113" s="429">
        <f t="shared" si="26"/>
        <v>-1.1999999999999957</v>
      </c>
      <c r="W113" s="430">
        <f t="shared" si="27"/>
        <v>-0.10000000000000142</v>
      </c>
      <c r="X113" s="433">
        <f>IF(COUNT(ngay13!$AU$22)&gt;0,ngay13!$AU$22,"")</f>
        <v>1002.6</v>
      </c>
      <c r="Y113" s="425">
        <f t="shared" si="28"/>
        <v>-1.8999999999999773</v>
      </c>
      <c r="Z113" s="426">
        <f t="shared" si="29"/>
        <v>24.799999999999841</v>
      </c>
      <c r="AA113" s="429"/>
      <c r="AB113" s="433">
        <f>IF(COUNT(ngay13!$L$22)&gt;0,ngay13!$L$22,"")</f>
        <v>33.9</v>
      </c>
      <c r="AC113" s="429">
        <f t="shared" si="30"/>
        <v>1.8999999999999986</v>
      </c>
      <c r="AD113" s="430">
        <f t="shared" si="31"/>
        <v>-4.1000000000000014</v>
      </c>
      <c r="AG113" s="433">
        <f>IF(COUNT(ngay13!$AU$8)&gt;0,ngay13!$AU$8,"")</f>
        <v>1001.8</v>
      </c>
    </row>
    <row r="114" spans="1:33">
      <c r="A114" s="442"/>
      <c r="B114" s="423">
        <v>22</v>
      </c>
      <c r="C114" s="433">
        <f>IF(COUNT(ngay14!$AN$8)&gt;0,ngay14!$AN$8,"")</f>
        <v>1004.4</v>
      </c>
      <c r="D114" s="425">
        <f t="shared" si="16"/>
        <v>-1.6000000000000227</v>
      </c>
      <c r="E114" s="426">
        <f t="shared" si="17"/>
        <v>15.600000000000136</v>
      </c>
      <c r="F114" s="429"/>
      <c r="G114" s="433">
        <f>IF(COUNT(ngay14!$E$8)&gt;0,ngay14!$E$8,"")</f>
        <v>30.8</v>
      </c>
      <c r="H114" s="429">
        <f t="shared" si="18"/>
        <v>0.69999999999999929</v>
      </c>
      <c r="I114" s="430">
        <f t="shared" si="19"/>
        <v>-9.3999999999999915</v>
      </c>
      <c r="J114" s="433">
        <f>IF(COUNT(ngay14!$AN$4)&gt;0,ngay14!$AN$4,"")</f>
        <v>1004.4</v>
      </c>
      <c r="K114" s="425">
        <f t="shared" si="20"/>
        <v>-3.2000000000000455</v>
      </c>
      <c r="L114" s="426">
        <f t="shared" si="21"/>
        <v>13.799999999999955</v>
      </c>
      <c r="M114" s="429"/>
      <c r="N114" s="433">
        <f>IF(COUNT(ngay14!$E$4)&gt;0,ngay14!$E$4,"")</f>
        <v>28</v>
      </c>
      <c r="O114" s="429">
        <f t="shared" si="22"/>
        <v>1.6000000000000014</v>
      </c>
      <c r="P114" s="430">
        <f t="shared" si="23"/>
        <v>-22.1</v>
      </c>
      <c r="Q114" s="433">
        <f>IF(COUNT(ngay14!$AN$20)&gt;0,ngay14!$AN$20,"")</f>
        <v>1004.4</v>
      </c>
      <c r="R114" s="425">
        <f t="shared" si="24"/>
        <v>-1.6000000000000227</v>
      </c>
      <c r="S114" s="426">
        <f t="shared" si="25"/>
        <v>15.399999999999864</v>
      </c>
      <c r="T114" s="429"/>
      <c r="U114" s="433">
        <f>IF(COUNT(ngay14!$E$20)&gt;0,ngay14!$E$20,"")</f>
        <v>31.2</v>
      </c>
      <c r="V114" s="429">
        <f t="shared" si="26"/>
        <v>-1.5999999999999979</v>
      </c>
      <c r="W114" s="430">
        <f t="shared" si="27"/>
        <v>-1.6999999999999993</v>
      </c>
      <c r="X114" s="433">
        <f>IF(COUNT(ngay14!$AN$22)&gt;0,ngay14!$AN$22,"")</f>
        <v>1005.5</v>
      </c>
      <c r="Y114" s="425">
        <f t="shared" si="28"/>
        <v>-1.7999999999999545</v>
      </c>
      <c r="Z114" s="426">
        <f t="shared" si="29"/>
        <v>22.999999999999886</v>
      </c>
      <c r="AA114" s="429"/>
      <c r="AB114" s="433">
        <f>IF(COUNT(ngay14!$E$22)&gt;0,ngay14!$E$22,"")</f>
        <v>32</v>
      </c>
      <c r="AC114" s="429">
        <f t="shared" si="30"/>
        <v>1.1000000000000014</v>
      </c>
      <c r="AD114" s="430">
        <f t="shared" si="31"/>
        <v>-3</v>
      </c>
      <c r="AG114" s="433">
        <f>IF(COUNT(ngay14!$AN$8)&gt;0,ngay14!$AN$8,"")</f>
        <v>1004.4</v>
      </c>
    </row>
    <row r="115" spans="1:33" s="439" customFormat="1">
      <c r="A115" s="443">
        <v>14</v>
      </c>
      <c r="B115" s="423">
        <v>1</v>
      </c>
      <c r="C115" s="433">
        <f>IF(COUNT(ngay14!$AO$8)&gt;0,ngay14!$AO$8,"")</f>
        <v>1004</v>
      </c>
      <c r="D115" s="435">
        <f t="shared" si="16"/>
        <v>-1.2000000000000455</v>
      </c>
      <c r="E115" s="436">
        <f t="shared" si="17"/>
        <v>14.400000000000091</v>
      </c>
      <c r="F115" s="437"/>
      <c r="G115" s="433">
        <f>IF(COUNT(ngay14!$F$8)&gt;0,ngay14!$F$8,"")</f>
        <v>29</v>
      </c>
      <c r="H115" s="437">
        <f t="shared" si="18"/>
        <v>0.39999999999999858</v>
      </c>
      <c r="I115" s="438">
        <f t="shared" si="19"/>
        <v>-8.9999999999999929</v>
      </c>
      <c r="J115" s="433">
        <f>IF(COUNT(ngay14!$AO$4)&gt;0,ngay14!$AO$4,"")</f>
        <v>1003.7</v>
      </c>
      <c r="K115" s="435">
        <f t="shared" si="20"/>
        <v>-2</v>
      </c>
      <c r="L115" s="436">
        <f t="shared" si="21"/>
        <v>11.799999999999955</v>
      </c>
      <c r="M115" s="437"/>
      <c r="N115" s="433">
        <f>IF(COUNT(ngay14!$F$4)&gt;0,ngay14!$F$4,"")</f>
        <v>26.7</v>
      </c>
      <c r="O115" s="437">
        <f t="shared" si="22"/>
        <v>1.1999999999999993</v>
      </c>
      <c r="P115" s="438">
        <f t="shared" si="23"/>
        <v>-20.900000000000002</v>
      </c>
      <c r="Q115" s="433">
        <f>IF(COUNT(ngay14!$AO$20)&gt;0,ngay14!$AO$20,"")</f>
        <v>1003.8</v>
      </c>
      <c r="R115" s="435">
        <f t="shared" si="24"/>
        <v>-1.7000000000000455</v>
      </c>
      <c r="S115" s="436">
        <f t="shared" si="25"/>
        <v>13.699999999999818</v>
      </c>
      <c r="T115" s="437"/>
      <c r="U115" s="433">
        <f>IF(COUNT(ngay14!$F$20)&gt;0,ngay14!$F$20,"")</f>
        <v>30.4</v>
      </c>
      <c r="V115" s="437">
        <f t="shared" si="26"/>
        <v>-0.80000000000000071</v>
      </c>
      <c r="W115" s="438">
        <f t="shared" si="27"/>
        <v>-2.5</v>
      </c>
      <c r="X115" s="433">
        <f>IF(COUNT(ngay14!$AO$22)&gt;0,ngay14!$AO$22,"")</f>
        <v>1005.5</v>
      </c>
      <c r="Y115" s="435">
        <f t="shared" si="28"/>
        <v>-0.79999999999995453</v>
      </c>
      <c r="Z115" s="436">
        <f t="shared" si="29"/>
        <v>22.199999999999932</v>
      </c>
      <c r="AA115" s="437"/>
      <c r="AB115" s="433">
        <f>IF(COUNT(ngay14!$F$22)&gt;0,ngay14!$F$22,"")</f>
        <v>30.5</v>
      </c>
      <c r="AC115" s="437">
        <f t="shared" si="30"/>
        <v>0.19999999999999929</v>
      </c>
      <c r="AD115" s="438">
        <f t="shared" si="31"/>
        <v>-2.8000000000000007</v>
      </c>
      <c r="AE115" s="431"/>
      <c r="AF115" s="431"/>
      <c r="AG115" s="433">
        <f>IF(COUNT(ngay14!$AO$8)&gt;0,ngay14!$AO$8,"")</f>
        <v>1004</v>
      </c>
    </row>
    <row r="116" spans="1:33">
      <c r="A116" s="442"/>
      <c r="B116" s="423">
        <v>4</v>
      </c>
      <c r="C116" s="433">
        <f>IF(COUNT(ngay14!$AP$8)&gt;0,ngay14!$AP$8,"")</f>
        <v>1003.1</v>
      </c>
      <c r="D116" s="425">
        <f t="shared" si="16"/>
        <v>-1.5</v>
      </c>
      <c r="E116" s="426">
        <f t="shared" si="17"/>
        <v>12.900000000000091</v>
      </c>
      <c r="F116" s="429"/>
      <c r="G116" s="433">
        <f>IF(COUNT(ngay14!$G$8)&gt;0,ngay14!$G$8,"")</f>
        <v>28.9</v>
      </c>
      <c r="H116" s="429">
        <f t="shared" si="18"/>
        <v>1.6999999999999993</v>
      </c>
      <c r="I116" s="430">
        <f t="shared" si="19"/>
        <v>-7.2999999999999936</v>
      </c>
      <c r="J116" s="433">
        <f>IF(COUNT(ngay14!$AP$4)&gt;0,ngay14!$AP$4,"")</f>
        <v>1003.3</v>
      </c>
      <c r="K116" s="425">
        <f t="shared" si="20"/>
        <v>-2</v>
      </c>
      <c r="L116" s="426">
        <f t="shared" si="21"/>
        <v>9.7999999999999545</v>
      </c>
      <c r="M116" s="429"/>
      <c r="N116" s="433">
        <f>IF(COUNT(ngay14!$G$4)&gt;0,ngay14!$G$4,"")</f>
        <v>26.1</v>
      </c>
      <c r="O116" s="429">
        <f t="shared" si="22"/>
        <v>1.1000000000000014</v>
      </c>
      <c r="P116" s="430">
        <f t="shared" si="23"/>
        <v>-19.8</v>
      </c>
      <c r="Q116" s="433">
        <f>IF(COUNT(ngay14!$AP$20)&gt;0,ngay14!$AP$20,"")</f>
        <v>1003.3</v>
      </c>
      <c r="R116" s="425">
        <f t="shared" si="24"/>
        <v>-1.4000000000000909</v>
      </c>
      <c r="S116" s="426">
        <f t="shared" si="25"/>
        <v>12.299999999999727</v>
      </c>
      <c r="T116" s="429"/>
      <c r="U116" s="433">
        <f>IF(COUNT(ngay14!$G$20)&gt;0,ngay14!$G$20,"")</f>
        <v>29.8</v>
      </c>
      <c r="V116" s="429">
        <f t="shared" si="26"/>
        <v>0.80000000000000071</v>
      </c>
      <c r="W116" s="430">
        <f t="shared" si="27"/>
        <v>-1.6999999999999993</v>
      </c>
      <c r="X116" s="433">
        <f>IF(COUNT(ngay14!$AP$22)&gt;0,ngay14!$AP$22,"")</f>
        <v>1004.6</v>
      </c>
      <c r="Y116" s="425">
        <f t="shared" si="28"/>
        <v>-0.89999999999997726</v>
      </c>
      <c r="Z116" s="426">
        <f t="shared" si="29"/>
        <v>21.299999999999955</v>
      </c>
      <c r="AA116" s="429"/>
      <c r="AB116" s="433">
        <f>IF(COUNT(ngay14!$G$22)&gt;0,ngay14!$G$22,"")</f>
        <v>30.3</v>
      </c>
      <c r="AC116" s="429">
        <f t="shared" si="30"/>
        <v>1.3000000000000007</v>
      </c>
      <c r="AD116" s="430">
        <f t="shared" si="31"/>
        <v>-1.5</v>
      </c>
      <c r="AG116" s="433">
        <f>IF(COUNT(ngay14!$AP$8)&gt;0,ngay14!$AP$8,"")</f>
        <v>1003.1</v>
      </c>
    </row>
    <row r="117" spans="1:33">
      <c r="A117" s="442"/>
      <c r="B117" s="441">
        <v>7</v>
      </c>
      <c r="C117" s="433">
        <f>IF(COUNT(ngay14!$AQ$8)&gt;0,ngay14!$AQ$8,"")</f>
        <v>1004.1</v>
      </c>
      <c r="D117" s="425">
        <f t="shared" si="16"/>
        <v>-1</v>
      </c>
      <c r="E117" s="426">
        <f t="shared" si="17"/>
        <v>11.900000000000091</v>
      </c>
      <c r="F117" s="429"/>
      <c r="G117" s="433">
        <f>IF(COUNT(ngay14!$H$8)&gt;0,ngay14!$H$8,"")</f>
        <v>28.8</v>
      </c>
      <c r="H117" s="429">
        <f t="shared" si="18"/>
        <v>0.90000000000000213</v>
      </c>
      <c r="I117" s="430">
        <f t="shared" si="19"/>
        <v>-6.3999999999999915</v>
      </c>
      <c r="J117" s="433">
        <f>IF(COUNT(ngay14!$AQ$4)&gt;0,ngay14!$AQ$4,"")</f>
        <v>1004.7</v>
      </c>
      <c r="K117" s="425">
        <f t="shared" si="20"/>
        <v>-1.0999999999999091</v>
      </c>
      <c r="L117" s="426">
        <f t="shared" si="21"/>
        <v>8.7000000000000455</v>
      </c>
      <c r="M117" s="429"/>
      <c r="N117" s="433">
        <f>IF(COUNT(ngay14!$H$4)&gt;0,ngay14!$H$4,"")</f>
        <v>26.6</v>
      </c>
      <c r="O117" s="429">
        <f t="shared" si="22"/>
        <v>1.5</v>
      </c>
      <c r="P117" s="430">
        <f t="shared" si="23"/>
        <v>-18.3</v>
      </c>
      <c r="Q117" s="433">
        <f>IF(COUNT(ngay14!$AQ$20)&gt;0,ngay14!$AQ$20,"")</f>
        <v>1004.7</v>
      </c>
      <c r="R117" s="425">
        <f t="shared" si="24"/>
        <v>-1</v>
      </c>
      <c r="S117" s="426">
        <f t="shared" si="25"/>
        <v>11.299999999999727</v>
      </c>
      <c r="T117" s="429"/>
      <c r="U117" s="433">
        <f>IF(COUNT(ngay14!$H$20)&gt;0,ngay14!$H$20,"")</f>
        <v>30.7</v>
      </c>
      <c r="V117" s="429">
        <f t="shared" si="26"/>
        <v>0.19999999999999929</v>
      </c>
      <c r="W117" s="430">
        <f t="shared" si="27"/>
        <v>-1.5</v>
      </c>
      <c r="X117" s="433">
        <f>IF(COUNT(ngay14!$AQ$22)&gt;0,ngay14!$AQ$22,"")</f>
        <v>1005.5</v>
      </c>
      <c r="Y117" s="425">
        <f t="shared" si="28"/>
        <v>-0.89999999999997726</v>
      </c>
      <c r="Z117" s="426">
        <f t="shared" si="29"/>
        <v>20.399999999999977</v>
      </c>
      <c r="AA117" s="429"/>
      <c r="AB117" s="433">
        <f>IF(COUNT(ngay14!$H$22)&gt;0,ngay14!$H$22,"")</f>
        <v>31.1</v>
      </c>
      <c r="AC117" s="429">
        <f t="shared" si="30"/>
        <v>0.70000000000000284</v>
      </c>
      <c r="AD117" s="430">
        <f t="shared" si="31"/>
        <v>-0.79999999999999716</v>
      </c>
      <c r="AG117" s="433">
        <f>IF(COUNT(ngay14!$AQ$8)&gt;0,ngay14!$AQ$8,"")</f>
        <v>1004.1</v>
      </c>
    </row>
    <row r="118" spans="1:33">
      <c r="A118" s="442"/>
      <c r="B118" s="423">
        <v>10</v>
      </c>
      <c r="C118" s="433">
        <f>IF(COUNT(ngay14!$AR$8)&gt;0,ngay14!$AR$8,"")</f>
        <v>1004.1</v>
      </c>
      <c r="D118" s="425">
        <f t="shared" si="16"/>
        <v>-0.89999999999997726</v>
      </c>
      <c r="E118" s="426">
        <f t="shared" si="17"/>
        <v>11.000000000000114</v>
      </c>
      <c r="F118" s="429"/>
      <c r="G118" s="433">
        <f>IF(COUNT(ngay14!$I$8)&gt;0,ngay14!$I$8,"")</f>
        <v>33.4</v>
      </c>
      <c r="H118" s="429">
        <f t="shared" si="18"/>
        <v>1.1999999999999957</v>
      </c>
      <c r="I118" s="430">
        <f t="shared" si="19"/>
        <v>-5.1999999999999957</v>
      </c>
      <c r="J118" s="433">
        <f>IF(COUNT(ngay14!$AR$4)&gt;0,ngay14!$AR$4,"")</f>
        <v>1004</v>
      </c>
      <c r="K118" s="425">
        <f t="shared" si="20"/>
        <v>-0.89999999999997726</v>
      </c>
      <c r="L118" s="426">
        <f t="shared" si="21"/>
        <v>7.8000000000000682</v>
      </c>
      <c r="M118" s="429"/>
      <c r="N118" s="433">
        <f>IF(COUNT(ngay14!$I$4)&gt;0,ngay14!$I$4,"")</f>
        <v>32.4</v>
      </c>
      <c r="O118" s="429">
        <f t="shared" si="22"/>
        <v>2.6999999999999993</v>
      </c>
      <c r="P118" s="430">
        <f t="shared" si="23"/>
        <v>-15.600000000000001</v>
      </c>
      <c r="Q118" s="433">
        <f>IF(COUNT(ngay14!$AR$20)&gt;0,ngay14!$AR$20,"")</f>
        <v>1004.4</v>
      </c>
      <c r="R118" s="425">
        <f t="shared" si="24"/>
        <v>-1.3999999999999773</v>
      </c>
      <c r="S118" s="426">
        <f t="shared" si="25"/>
        <v>9.8999999999997499</v>
      </c>
      <c r="T118" s="429"/>
      <c r="U118" s="433">
        <f>IF(COUNT(ngay14!$I$20)&gt;0,ngay14!$I$20,"")</f>
        <v>35.200000000000003</v>
      </c>
      <c r="V118" s="429">
        <f t="shared" si="26"/>
        <v>-0.59999999999999432</v>
      </c>
      <c r="W118" s="430">
        <f t="shared" si="27"/>
        <v>-2.0999999999999943</v>
      </c>
      <c r="X118" s="433">
        <f>IF(COUNT(ngay14!$AR$22)&gt;0,ngay14!$AR$22,"")</f>
        <v>1004.8</v>
      </c>
      <c r="Y118" s="425">
        <f t="shared" si="28"/>
        <v>-1.7000000000000455</v>
      </c>
      <c r="Z118" s="426">
        <f t="shared" si="29"/>
        <v>18.699999999999932</v>
      </c>
      <c r="AA118" s="429"/>
      <c r="AB118" s="433">
        <f>IF(COUNT(ngay14!$I$22)&gt;0,ngay14!$I$22,"")</f>
        <v>35.299999999999997</v>
      </c>
      <c r="AC118" s="429">
        <f t="shared" si="30"/>
        <v>0</v>
      </c>
      <c r="AD118" s="430">
        <f t="shared" si="31"/>
        <v>-0.79999999999999716</v>
      </c>
      <c r="AG118" s="433">
        <f>IF(COUNT(ngay14!$AR$8)&gt;0,ngay14!$AR$8,"")</f>
        <v>1004.1</v>
      </c>
    </row>
    <row r="119" spans="1:33">
      <c r="A119" s="442"/>
      <c r="B119" s="423">
        <v>13</v>
      </c>
      <c r="C119" s="433">
        <f>IF(COUNT(ngay14!$AS$8)&gt;0,ngay14!$AS$8,"")</f>
        <v>1001.8</v>
      </c>
      <c r="D119" s="425">
        <f t="shared" si="16"/>
        <v>-1.3000000000000682</v>
      </c>
      <c r="E119" s="426">
        <f t="shared" si="17"/>
        <v>9.7000000000000455</v>
      </c>
      <c r="F119" s="429"/>
      <c r="G119" s="433">
        <f>IF(COUNT(ngay14!$J$8)&gt;0,ngay14!$J$8,"")</f>
        <v>36.700000000000003</v>
      </c>
      <c r="H119" s="429">
        <f t="shared" si="18"/>
        <v>0.60000000000000142</v>
      </c>
      <c r="I119" s="430">
        <f t="shared" si="19"/>
        <v>-4.5999999999999943</v>
      </c>
      <c r="J119" s="433">
        <f>IF(COUNT(ngay14!$AS$4)&gt;0,ngay14!$AS$4,"")</f>
        <v>1001.7</v>
      </c>
      <c r="K119" s="425">
        <f t="shared" si="20"/>
        <v>-1</v>
      </c>
      <c r="L119" s="426">
        <f t="shared" si="21"/>
        <v>6.8000000000000682</v>
      </c>
      <c r="M119" s="429"/>
      <c r="N119" s="433">
        <f>IF(COUNT(ngay14!$J$4)&gt;0,ngay14!$J$4,"")</f>
        <v>36</v>
      </c>
      <c r="O119" s="429">
        <f t="shared" si="22"/>
        <v>0.60000000000000142</v>
      </c>
      <c r="P119" s="430">
        <f t="shared" si="23"/>
        <v>-15</v>
      </c>
      <c r="Q119" s="433">
        <f>IF(COUNT(ngay14!$AS$20)&gt;0,ngay14!$AS$20,"")</f>
        <v>1001.9</v>
      </c>
      <c r="R119" s="425">
        <f t="shared" si="24"/>
        <v>-1.8999999999999773</v>
      </c>
      <c r="S119" s="426">
        <f t="shared" si="25"/>
        <v>7.9999999999997726</v>
      </c>
      <c r="T119" s="429"/>
      <c r="U119" s="433">
        <f>IF(COUNT(ngay14!$J$20)&gt;0,ngay14!$J$20,"")</f>
        <v>38.4</v>
      </c>
      <c r="V119" s="429">
        <f t="shared" si="26"/>
        <v>0.19999999999999574</v>
      </c>
      <c r="W119" s="430">
        <f t="shared" si="27"/>
        <v>-1.8999999999999986</v>
      </c>
      <c r="X119" s="433">
        <f>IF(COUNT(ngay14!$AS$22)&gt;0,ngay14!$AS$22,"")</f>
        <v>1002.7</v>
      </c>
      <c r="Y119" s="425">
        <f t="shared" si="28"/>
        <v>-1.5999999999999091</v>
      </c>
      <c r="Z119" s="426">
        <f t="shared" si="29"/>
        <v>17.100000000000023</v>
      </c>
      <c r="AA119" s="429"/>
      <c r="AB119" s="433">
        <f>IF(COUNT(ngay14!$J$22)&gt;0,ngay14!$J$22,"")</f>
        <v>38.1</v>
      </c>
      <c r="AC119" s="429">
        <f t="shared" si="30"/>
        <v>-0.10000000000000142</v>
      </c>
      <c r="AD119" s="430">
        <f t="shared" si="31"/>
        <v>-0.89999999999999858</v>
      </c>
      <c r="AG119" s="433">
        <f>IF(COUNT(ngay14!$AS$8)&gt;0,ngay14!$AS$8,"")</f>
        <v>1001.8</v>
      </c>
    </row>
    <row r="120" spans="1:33">
      <c r="A120" s="442"/>
      <c r="B120" s="423">
        <v>16</v>
      </c>
      <c r="C120" s="433">
        <f>IF(COUNT(ngay14!$AT$8)&gt;0,ngay14!$AT$8,"")</f>
        <v>999.9</v>
      </c>
      <c r="D120" s="425">
        <f t="shared" si="16"/>
        <v>-1.2000000000000455</v>
      </c>
      <c r="E120" s="426">
        <f t="shared" si="17"/>
        <v>8.5</v>
      </c>
      <c r="F120" s="429"/>
      <c r="G120" s="433">
        <f>IF(COUNT(ngay14!$K$8)&gt;0,ngay14!$K$8,"")</f>
        <v>35.299999999999997</v>
      </c>
      <c r="H120" s="429">
        <f t="shared" si="18"/>
        <v>-0.5</v>
      </c>
      <c r="I120" s="430">
        <f t="shared" si="19"/>
        <v>-5.0999999999999943</v>
      </c>
      <c r="J120" s="433">
        <f>IF(COUNT(ngay14!$AT$4)&gt;0,ngay14!$AT$4,"")</f>
        <v>999.5</v>
      </c>
      <c r="K120" s="425">
        <f t="shared" si="20"/>
        <v>-0.70000000000004547</v>
      </c>
      <c r="L120" s="426">
        <f t="shared" si="21"/>
        <v>6.1000000000000227</v>
      </c>
      <c r="M120" s="429"/>
      <c r="N120" s="433">
        <f>IF(COUNT(ngay14!$K$4)&gt;0,ngay14!$K$4,"")</f>
        <v>37.200000000000003</v>
      </c>
      <c r="O120" s="429">
        <f t="shared" si="22"/>
        <v>-0.5</v>
      </c>
      <c r="P120" s="430">
        <f t="shared" si="23"/>
        <v>-15.5</v>
      </c>
      <c r="Q120" s="433">
        <f>IF(COUNT(ngay14!$AT$20)&gt;0,ngay14!$AT$20,"")</f>
        <v>1000.8</v>
      </c>
      <c r="R120" s="425">
        <f t="shared" si="24"/>
        <v>-0.20000000000004547</v>
      </c>
      <c r="S120" s="426">
        <f t="shared" si="25"/>
        <v>7.7999999999997272</v>
      </c>
      <c r="T120" s="429"/>
      <c r="U120" s="433">
        <f>IF(COUNT(ngay14!$K$20)&gt;0,ngay14!$K$20,"")</f>
        <v>34.799999999999997</v>
      </c>
      <c r="V120" s="429">
        <f t="shared" si="26"/>
        <v>-4.1000000000000014</v>
      </c>
      <c r="W120" s="430">
        <f t="shared" si="27"/>
        <v>-6</v>
      </c>
      <c r="X120" s="433">
        <f>IF(COUNT(ngay14!$AT$22)&gt;0,ngay14!$AT$22,"")</f>
        <v>1001.3</v>
      </c>
      <c r="Y120" s="425">
        <f t="shared" si="28"/>
        <v>-1.3000000000000682</v>
      </c>
      <c r="Z120" s="426">
        <f t="shared" si="29"/>
        <v>15.799999999999955</v>
      </c>
      <c r="AA120" s="429"/>
      <c r="AB120" s="433">
        <f>IF(COUNT(ngay14!$K$22)&gt;0,ngay14!$K$22,"")</f>
        <v>36.5</v>
      </c>
      <c r="AC120" s="429">
        <f t="shared" si="30"/>
        <v>-0.5</v>
      </c>
      <c r="AD120" s="430">
        <f t="shared" si="31"/>
        <v>-1.3999999999999986</v>
      </c>
      <c r="AG120" s="433">
        <f>IF(COUNT(ngay14!$AT$8)&gt;0,ngay14!$AT$8,"")</f>
        <v>999.9</v>
      </c>
    </row>
    <row r="121" spans="1:33">
      <c r="A121" s="442"/>
      <c r="B121" s="423">
        <v>19</v>
      </c>
      <c r="C121" s="433">
        <f>IF(COUNT(ngay14!$AU$8)&gt;0,ngay14!$AU$8,"")</f>
        <v>1002.1</v>
      </c>
      <c r="D121" s="425">
        <f t="shared" si="16"/>
        <v>0.30000000000006821</v>
      </c>
      <c r="E121" s="426">
        <f t="shared" si="17"/>
        <v>8.8000000000000682</v>
      </c>
      <c r="F121" s="429"/>
      <c r="G121" s="433">
        <f>IF(COUNT(ngay14!$L$8)&gt;0,ngay14!$L$8,"")</f>
        <v>27.6</v>
      </c>
      <c r="H121" s="429">
        <f t="shared" si="18"/>
        <v>-4.6000000000000014</v>
      </c>
      <c r="I121" s="430">
        <f t="shared" si="19"/>
        <v>-9.6999999999999957</v>
      </c>
      <c r="J121" s="433">
        <f>IF(COUNT(ngay14!$AU$4)&gt;0,ngay14!$AU$4,"")</f>
        <v>1003.2</v>
      </c>
      <c r="K121" s="425">
        <f t="shared" si="20"/>
        <v>1.9000000000000909</v>
      </c>
      <c r="L121" s="426">
        <f t="shared" si="21"/>
        <v>8.0000000000001137</v>
      </c>
      <c r="M121" s="429"/>
      <c r="N121" s="433">
        <f>IF(COUNT(ngay14!$L$4)&gt;0,ngay14!$L$4,"")</f>
        <v>25.8</v>
      </c>
      <c r="O121" s="429">
        <f t="shared" si="22"/>
        <v>-5.8000000000000007</v>
      </c>
      <c r="P121" s="430">
        <f t="shared" si="23"/>
        <v>-21.3</v>
      </c>
      <c r="Q121" s="433">
        <f>IF(COUNT(ngay14!$AU$20)&gt;0,ngay14!$AU$20,"")</f>
        <v>1001.5</v>
      </c>
      <c r="R121" s="425">
        <f t="shared" si="24"/>
        <v>-1.1000000000000227</v>
      </c>
      <c r="S121" s="426">
        <f t="shared" si="25"/>
        <v>6.6999999999997044</v>
      </c>
      <c r="T121" s="429"/>
      <c r="U121" s="433">
        <f>IF(COUNT(ngay14!$L$20)&gt;0,ngay14!$L$20,"")</f>
        <v>33.4</v>
      </c>
      <c r="V121" s="429">
        <f t="shared" si="26"/>
        <v>0.19999999999999574</v>
      </c>
      <c r="W121" s="430">
        <f t="shared" si="27"/>
        <v>-5.8000000000000043</v>
      </c>
      <c r="X121" s="433">
        <f>IF(COUNT(ngay14!$AU$22)&gt;0,ngay14!$AU$22,"")</f>
        <v>1001.3</v>
      </c>
      <c r="Y121" s="425">
        <f t="shared" si="28"/>
        <v>-1.3000000000000682</v>
      </c>
      <c r="Z121" s="426">
        <f t="shared" si="29"/>
        <v>14.499999999999886</v>
      </c>
      <c r="AA121" s="429"/>
      <c r="AB121" s="433">
        <f>IF(COUNT(ngay14!$L$22)&gt;0,ngay14!$L$22,"")</f>
        <v>33.4</v>
      </c>
      <c r="AC121" s="429">
        <f t="shared" si="30"/>
        <v>-0.5</v>
      </c>
      <c r="AD121" s="430">
        <f t="shared" si="31"/>
        <v>-1.8999999999999986</v>
      </c>
      <c r="AG121" s="433">
        <f>IF(COUNT(ngay14!$AU$8)&gt;0,ngay14!$AU$8,"")</f>
        <v>1002.1</v>
      </c>
    </row>
    <row r="122" spans="1:33">
      <c r="A122" s="442"/>
      <c r="B122" s="423">
        <v>22</v>
      </c>
      <c r="C122" s="433">
        <f>IF(COUNT(ngay15!$AN$8)&gt;0,ngay15!$AN$8,"")</f>
        <v>1003.9</v>
      </c>
      <c r="D122" s="425">
        <f t="shared" si="16"/>
        <v>-0.5</v>
      </c>
      <c r="E122" s="426">
        <f t="shared" si="17"/>
        <v>8.3000000000000682</v>
      </c>
      <c r="F122" s="429"/>
      <c r="G122" s="433">
        <f>IF(COUNT(ngay15!$E$8)&gt;0,ngay15!$E$8,"")</f>
        <v>27.5</v>
      </c>
      <c r="H122" s="429">
        <f t="shared" si="18"/>
        <v>-3.3000000000000007</v>
      </c>
      <c r="I122" s="430">
        <f t="shared" si="19"/>
        <v>-12.999999999999996</v>
      </c>
      <c r="J122" s="433">
        <f>IF(COUNT(ngay15!$AN$4)&gt;0,ngay15!$AN$4,"")</f>
        <v>1004.4</v>
      </c>
      <c r="K122" s="425">
        <f t="shared" si="20"/>
        <v>0</v>
      </c>
      <c r="L122" s="426">
        <f t="shared" si="21"/>
        <v>8.0000000000001137</v>
      </c>
      <c r="M122" s="429"/>
      <c r="N122" s="433">
        <f>IF(COUNT(ngay15!$E$4)&gt;0,ngay15!$E$4,"")</f>
        <v>25.6</v>
      </c>
      <c r="O122" s="429">
        <f t="shared" si="22"/>
        <v>-2.3999999999999986</v>
      </c>
      <c r="P122" s="430">
        <f t="shared" si="23"/>
        <v>-23.7</v>
      </c>
      <c r="Q122" s="433">
        <f>IF(COUNT(ngay15!$AN$20)&gt;0,ngay15!$AN$20,"")</f>
        <v>1003.4</v>
      </c>
      <c r="R122" s="425">
        <f t="shared" si="24"/>
        <v>-1</v>
      </c>
      <c r="S122" s="426">
        <f t="shared" si="25"/>
        <v>5.6999999999997044</v>
      </c>
      <c r="T122" s="429"/>
      <c r="U122" s="433">
        <f>IF(COUNT(ngay15!$E$20)&gt;0,ngay15!$E$20,"")</f>
        <v>31.5</v>
      </c>
      <c r="V122" s="429">
        <f t="shared" si="26"/>
        <v>0.30000000000000071</v>
      </c>
      <c r="W122" s="430">
        <f t="shared" si="27"/>
        <v>-5.5000000000000036</v>
      </c>
      <c r="X122" s="433">
        <f>IF(COUNT(ngay15!$AN$22)&gt;0,ngay15!$AN$22,"")</f>
        <v>1003.6</v>
      </c>
      <c r="Y122" s="425">
        <f t="shared" si="28"/>
        <v>-1.8999999999999773</v>
      </c>
      <c r="Z122" s="426">
        <f t="shared" si="29"/>
        <v>12.599999999999909</v>
      </c>
      <c r="AA122" s="429"/>
      <c r="AB122" s="433">
        <f>IF(COUNT(ngay15!$E$22)&gt;0,ngay15!$E$22,"")</f>
        <v>31.7</v>
      </c>
      <c r="AC122" s="429">
        <f t="shared" si="30"/>
        <v>-0.30000000000000071</v>
      </c>
      <c r="AD122" s="430">
        <f t="shared" si="31"/>
        <v>-2.1999999999999993</v>
      </c>
      <c r="AG122" s="433">
        <f>IF(COUNT(ngay15!$AN$8)&gt;0,ngay15!$AN$8,"")</f>
        <v>1003.9</v>
      </c>
    </row>
    <row r="123" spans="1:33" s="439" customFormat="1">
      <c r="A123" s="443">
        <v>15</v>
      </c>
      <c r="B123" s="423">
        <v>1</v>
      </c>
      <c r="C123" s="433">
        <f>IF(COUNT(ngay15!$AO$8)&gt;0,ngay15!$AO$8,"")</f>
        <v>1003.8</v>
      </c>
      <c r="D123" s="435">
        <f t="shared" si="16"/>
        <v>-0.20000000000004547</v>
      </c>
      <c r="E123" s="436">
        <f t="shared" si="17"/>
        <v>8.1000000000000227</v>
      </c>
      <c r="F123" s="437"/>
      <c r="G123" s="433">
        <f>IF(COUNT(ngay15!$F$8)&gt;0,ngay15!$F$8,"")</f>
        <v>27.4</v>
      </c>
      <c r="H123" s="437">
        <f t="shared" si="18"/>
        <v>-1.6000000000000014</v>
      </c>
      <c r="I123" s="438">
        <f t="shared" si="19"/>
        <v>-14.599999999999998</v>
      </c>
      <c r="J123" s="433">
        <f>IF(COUNT(ngay15!$AO$4)&gt;0,ngay15!$AO$4,"")</f>
        <v>1003.7</v>
      </c>
      <c r="K123" s="435">
        <f t="shared" si="20"/>
        <v>0</v>
      </c>
      <c r="L123" s="436">
        <f t="shared" si="21"/>
        <v>8.0000000000001137</v>
      </c>
      <c r="M123" s="437"/>
      <c r="N123" s="433">
        <f>IF(COUNT(ngay15!$F$4)&gt;0,ngay15!$F$4,"")</f>
        <v>25.2</v>
      </c>
      <c r="O123" s="437">
        <f t="shared" si="22"/>
        <v>-1.5</v>
      </c>
      <c r="P123" s="438">
        <f t="shared" si="23"/>
        <v>-25.2</v>
      </c>
      <c r="Q123" s="433">
        <f>IF(COUNT(ngay15!$AO$20)&gt;0,ngay15!$AO$20,"")</f>
        <v>1003.3</v>
      </c>
      <c r="R123" s="435">
        <f t="shared" si="24"/>
        <v>-0.5</v>
      </c>
      <c r="S123" s="436">
        <f t="shared" si="25"/>
        <v>5.1999999999997044</v>
      </c>
      <c r="T123" s="437"/>
      <c r="U123" s="433">
        <f>IF(COUNT(ngay15!$F$20)&gt;0,ngay15!$F$20,"")</f>
        <v>30.5</v>
      </c>
      <c r="V123" s="437">
        <f t="shared" si="26"/>
        <v>0.10000000000000142</v>
      </c>
      <c r="W123" s="438">
        <f t="shared" si="27"/>
        <v>-5.4000000000000021</v>
      </c>
      <c r="X123" s="433">
        <f>IF(COUNT(ngay15!$AO$22)&gt;0,ngay15!$AO$22,"")</f>
        <v>1004.1</v>
      </c>
      <c r="Y123" s="435">
        <f t="shared" si="28"/>
        <v>-1.3999999999999773</v>
      </c>
      <c r="Z123" s="436">
        <f t="shared" si="29"/>
        <v>11.199999999999932</v>
      </c>
      <c r="AA123" s="437"/>
      <c r="AB123" s="433">
        <f>IF(COUNT(ngay15!$F$22)&gt;0,ngay15!$F$22,"")</f>
        <v>30.9</v>
      </c>
      <c r="AC123" s="437">
        <f t="shared" si="30"/>
        <v>0.39999999999999858</v>
      </c>
      <c r="AD123" s="438">
        <f t="shared" si="31"/>
        <v>-1.8000000000000007</v>
      </c>
      <c r="AE123" s="431"/>
      <c r="AF123" s="431"/>
      <c r="AG123" s="433">
        <f>IF(COUNT(ngay15!$AO$8)&gt;0,ngay15!$AO$8,"")</f>
        <v>1003.8</v>
      </c>
    </row>
    <row r="124" spans="1:33">
      <c r="A124" s="442"/>
      <c r="B124" s="423">
        <v>4</v>
      </c>
      <c r="C124" s="433" t="str">
        <f>IF(COUNT(ngay15!$AP$8)&gt;0,ngay15!$AP$8,"")</f>
        <v/>
      </c>
      <c r="D124" s="425" t="str">
        <f t="shared" si="16"/>
        <v>x</v>
      </c>
      <c r="E124" s="426">
        <f t="shared" si="17"/>
        <v>8.1000000000000227</v>
      </c>
      <c r="F124" s="429"/>
      <c r="G124" s="433" t="str">
        <f>IF(COUNT(ngay15!$G$8)&gt;0,ngay15!$G$8,"")</f>
        <v/>
      </c>
      <c r="H124" s="429" t="str">
        <f t="shared" si="18"/>
        <v>x</v>
      </c>
      <c r="I124" s="430">
        <f t="shared" si="19"/>
        <v>-14.599999999999998</v>
      </c>
      <c r="J124" s="433" t="str">
        <f>IF(COUNT(ngay15!$AP$4)&gt;0,ngay15!$AP$4,"")</f>
        <v/>
      </c>
      <c r="K124" s="425" t="str">
        <f t="shared" si="20"/>
        <v>x</v>
      </c>
      <c r="L124" s="426">
        <f t="shared" si="21"/>
        <v>8.0000000000001137</v>
      </c>
      <c r="M124" s="429"/>
      <c r="N124" s="433" t="str">
        <f>IF(COUNT(ngay15!$G$4)&gt;0,ngay15!$G$4,"")</f>
        <v/>
      </c>
      <c r="O124" s="429" t="str">
        <f t="shared" si="22"/>
        <v>x</v>
      </c>
      <c r="P124" s="430">
        <f t="shared" si="23"/>
        <v>-25.2</v>
      </c>
      <c r="Q124" s="433" t="str">
        <f>IF(COUNT(ngay15!$AP$20)&gt;0,ngay15!$AP$20,"")</f>
        <v/>
      </c>
      <c r="R124" s="425" t="str">
        <f t="shared" si="24"/>
        <v>x</v>
      </c>
      <c r="S124" s="426">
        <f t="shared" si="25"/>
        <v>5.1999999999997044</v>
      </c>
      <c r="T124" s="429"/>
      <c r="U124" s="433" t="str">
        <f>IF(COUNT(ngay15!$G$20)&gt;0,ngay15!$G$20,"")</f>
        <v/>
      </c>
      <c r="V124" s="429" t="str">
        <f t="shared" si="26"/>
        <v>x</v>
      </c>
      <c r="W124" s="430">
        <f t="shared" si="27"/>
        <v>-5.4000000000000021</v>
      </c>
      <c r="X124" s="433" t="str">
        <f>IF(COUNT(ngay15!$AP$22)&gt;0,ngay15!$AP$22,"")</f>
        <v/>
      </c>
      <c r="Y124" s="425" t="str">
        <f t="shared" si="28"/>
        <v>x</v>
      </c>
      <c r="Z124" s="426">
        <f t="shared" si="29"/>
        <v>11.199999999999932</v>
      </c>
      <c r="AA124" s="429"/>
      <c r="AB124" s="433" t="str">
        <f>IF(COUNT(ngay15!$G$22)&gt;0,ngay15!$G$22,"")</f>
        <v/>
      </c>
      <c r="AC124" s="429" t="str">
        <f t="shared" si="30"/>
        <v>x</v>
      </c>
      <c r="AD124" s="430">
        <f t="shared" si="31"/>
        <v>-1.8000000000000007</v>
      </c>
      <c r="AG124" s="433" t="str">
        <f>IF(COUNT(ngay15!$AP$8)&gt;0,ngay15!$AP$8,"")</f>
        <v/>
      </c>
    </row>
    <row r="125" spans="1:33">
      <c r="A125" s="442"/>
      <c r="B125" s="441">
        <v>7</v>
      </c>
      <c r="C125" s="433">
        <f>IF(COUNT(ngay15!$AQ$8)&gt;0,ngay15!$AQ$8,"")</f>
        <v>1003.5</v>
      </c>
      <c r="D125" s="425">
        <f t="shared" si="16"/>
        <v>-0.60000000000002274</v>
      </c>
      <c r="E125" s="426">
        <f t="shared" si="17"/>
        <v>7.5</v>
      </c>
      <c r="F125" s="429"/>
      <c r="G125" s="433">
        <f>IF(COUNT(ngay15!$H$8)&gt;0,ngay15!$H$8,"")</f>
        <v>28.1</v>
      </c>
      <c r="H125" s="429">
        <f t="shared" si="18"/>
        <v>-0.69999999999999929</v>
      </c>
      <c r="I125" s="430">
        <f t="shared" si="19"/>
        <v>-15.299999999999997</v>
      </c>
      <c r="J125" s="433">
        <f>IF(COUNT(ngay15!$AQ$4)&gt;0,ngay15!$AQ$4,"")</f>
        <v>1003.2</v>
      </c>
      <c r="K125" s="425">
        <f t="shared" si="20"/>
        <v>-1.5</v>
      </c>
      <c r="L125" s="426">
        <f t="shared" si="21"/>
        <v>6.5000000000001137</v>
      </c>
      <c r="M125" s="429"/>
      <c r="N125" s="433">
        <f>IF(COUNT(ngay15!$H$4)&gt;0,ngay15!$H$4,"")</f>
        <v>26</v>
      </c>
      <c r="O125" s="429">
        <f t="shared" si="22"/>
        <v>-0.60000000000000142</v>
      </c>
      <c r="P125" s="430">
        <f t="shared" si="23"/>
        <v>-25.8</v>
      </c>
      <c r="Q125" s="433">
        <f>IF(COUNT(ngay15!$AQ$20)&gt;0,ngay15!$AQ$20,"")</f>
        <v>1002.7</v>
      </c>
      <c r="R125" s="425">
        <f t="shared" si="24"/>
        <v>-2</v>
      </c>
      <c r="S125" s="426">
        <f t="shared" si="25"/>
        <v>3.1999999999997044</v>
      </c>
      <c r="T125" s="429"/>
      <c r="U125" s="433">
        <f>IF(COUNT(ngay15!$H$20)&gt;0,ngay15!$H$20,"")</f>
        <v>30.6</v>
      </c>
      <c r="V125" s="429">
        <f t="shared" si="26"/>
        <v>-9.9999999999997868E-2</v>
      </c>
      <c r="W125" s="430">
        <f t="shared" si="27"/>
        <v>-5.5</v>
      </c>
      <c r="X125" s="433">
        <f>IF(COUNT(ngay15!$AQ$22)&gt;0,ngay15!$AQ$22,"")</f>
        <v>1002.6</v>
      </c>
      <c r="Y125" s="425">
        <f t="shared" si="28"/>
        <v>-2.8999999999999773</v>
      </c>
      <c r="Z125" s="426">
        <f t="shared" si="29"/>
        <v>8.2999999999999545</v>
      </c>
      <c r="AA125" s="429"/>
      <c r="AB125" s="433">
        <f>IF(COUNT(ngay15!$H$22)&gt;0,ngay15!$H$22,"")</f>
        <v>31.4</v>
      </c>
      <c r="AC125" s="429">
        <f t="shared" si="30"/>
        <v>0.29999999999999716</v>
      </c>
      <c r="AD125" s="430">
        <f t="shared" si="31"/>
        <v>-1.5000000000000036</v>
      </c>
      <c r="AG125" s="433">
        <f>IF(COUNT(ngay15!$AQ$8)&gt;0,ngay15!$AQ$8,"")</f>
        <v>1003.5</v>
      </c>
    </row>
    <row r="126" spans="1:33">
      <c r="A126" s="442"/>
      <c r="B126" s="423">
        <v>10</v>
      </c>
      <c r="C126" s="433">
        <f>IF(COUNT(ngay15!$AR$8)&gt;0,ngay15!$AR$8,"")</f>
        <v>1002.7</v>
      </c>
      <c r="D126" s="425">
        <f t="shared" si="16"/>
        <v>-1.3999999999999773</v>
      </c>
      <c r="E126" s="426">
        <f t="shared" si="17"/>
        <v>6.1000000000000227</v>
      </c>
      <c r="F126" s="429"/>
      <c r="G126" s="433">
        <f>IF(COUNT(ngay15!$I$8)&gt;0,ngay15!$I$8,"")</f>
        <v>32.200000000000003</v>
      </c>
      <c r="H126" s="429">
        <f t="shared" si="18"/>
        <v>-1.1999999999999957</v>
      </c>
      <c r="I126" s="430">
        <f t="shared" si="19"/>
        <v>-16.499999999999993</v>
      </c>
      <c r="J126" s="433">
        <f>IF(COUNT(ngay15!$AR$4)&gt;0,ngay15!$AR$4,"")</f>
        <v>1002.9</v>
      </c>
      <c r="K126" s="425">
        <f t="shared" si="20"/>
        <v>-1.1000000000000227</v>
      </c>
      <c r="L126" s="426">
        <f t="shared" si="21"/>
        <v>5.4000000000000909</v>
      </c>
      <c r="M126" s="429"/>
      <c r="N126" s="433">
        <f>IF(COUNT(ngay15!$I$4)&gt;0,ngay15!$I$4,"")</f>
        <v>31.5</v>
      </c>
      <c r="O126" s="429">
        <f t="shared" si="22"/>
        <v>-0.89999999999999858</v>
      </c>
      <c r="P126" s="430">
        <f t="shared" si="23"/>
        <v>-26.7</v>
      </c>
      <c r="Q126" s="433">
        <f>IF(COUNT(ngay15!$AR$20)&gt;0,ngay15!$AR$20,"")</f>
        <v>1003.1</v>
      </c>
      <c r="R126" s="425">
        <f t="shared" si="24"/>
        <v>-1.2999999999999545</v>
      </c>
      <c r="S126" s="426">
        <f t="shared" si="25"/>
        <v>1.8999999999997499</v>
      </c>
      <c r="T126" s="429"/>
      <c r="U126" s="433">
        <f>IF(COUNT(ngay15!$I$20)&gt;0,ngay15!$I$20,"")</f>
        <v>34.4</v>
      </c>
      <c r="V126" s="429">
        <f t="shared" si="26"/>
        <v>-0.80000000000000426</v>
      </c>
      <c r="W126" s="430">
        <f t="shared" si="27"/>
        <v>-6.3000000000000043</v>
      </c>
      <c r="X126" s="433">
        <f>IF(COUNT(ngay15!$AR$22)&gt;0,ngay15!$AR$22,"")</f>
        <v>1003.4</v>
      </c>
      <c r="Y126" s="425">
        <f t="shared" si="28"/>
        <v>-1.3999999999999773</v>
      </c>
      <c r="Z126" s="426">
        <f t="shared" si="29"/>
        <v>6.8999999999999773</v>
      </c>
      <c r="AA126" s="429"/>
      <c r="AB126" s="433">
        <f>IF(COUNT(ngay15!$I$22)&gt;0,ngay15!$I$22,"")</f>
        <v>34.6</v>
      </c>
      <c r="AC126" s="429">
        <f t="shared" si="30"/>
        <v>-0.69999999999999574</v>
      </c>
      <c r="AD126" s="430">
        <f t="shared" si="31"/>
        <v>-2.1999999999999993</v>
      </c>
      <c r="AG126" s="433">
        <f>IF(COUNT(ngay15!$AR$8)&gt;0,ngay15!$AR$8,"")</f>
        <v>1002.7</v>
      </c>
    </row>
    <row r="127" spans="1:33">
      <c r="A127" s="442"/>
      <c r="B127" s="423">
        <v>13</v>
      </c>
      <c r="C127" s="433">
        <f>IF(COUNT(ngay15!$AS$8)&gt;0,ngay15!$AS$8,"")</f>
        <v>1001</v>
      </c>
      <c r="D127" s="425">
        <f t="shared" si="16"/>
        <v>-0.79999999999995453</v>
      </c>
      <c r="E127" s="426">
        <f t="shared" si="17"/>
        <v>5.3000000000000682</v>
      </c>
      <c r="F127" s="429"/>
      <c r="G127" s="433">
        <f>IF(COUNT(ngay15!$J$8)&gt;0,ngay15!$J$8,"")</f>
        <v>34.6</v>
      </c>
      <c r="H127" s="429">
        <f t="shared" si="18"/>
        <v>-2.1000000000000014</v>
      </c>
      <c r="I127" s="430">
        <f t="shared" si="19"/>
        <v>-18.599999999999994</v>
      </c>
      <c r="J127" s="433">
        <f>IF(COUNT(ngay15!$AS$4)&gt;0,ngay15!$AS$4,"")</f>
        <v>1000.6</v>
      </c>
      <c r="K127" s="425">
        <f t="shared" si="20"/>
        <v>-1.1000000000000227</v>
      </c>
      <c r="L127" s="426">
        <f t="shared" si="21"/>
        <v>4.3000000000000682</v>
      </c>
      <c r="M127" s="429"/>
      <c r="N127" s="433">
        <f>IF(COUNT(ngay15!$J$4)&gt;0,ngay15!$J$4,"")</f>
        <v>35.5</v>
      </c>
      <c r="O127" s="429">
        <f t="shared" si="22"/>
        <v>-0.5</v>
      </c>
      <c r="P127" s="430">
        <f t="shared" si="23"/>
        <v>-27.2</v>
      </c>
      <c r="Q127" s="433">
        <f>IF(COUNT(ngay15!$AS$20)&gt;0,ngay15!$AS$20,"")</f>
        <v>1001.1</v>
      </c>
      <c r="R127" s="425">
        <f t="shared" si="24"/>
        <v>-0.79999999999995453</v>
      </c>
      <c r="S127" s="426">
        <f t="shared" si="25"/>
        <v>1.0999999999997954</v>
      </c>
      <c r="T127" s="429"/>
      <c r="U127" s="433">
        <f>IF(COUNT(ngay15!$J$20)&gt;0,ngay15!$J$20,"")</f>
        <v>35</v>
      </c>
      <c r="V127" s="429">
        <f t="shared" si="26"/>
        <v>-3.3999999999999986</v>
      </c>
      <c r="W127" s="430">
        <f t="shared" si="27"/>
        <v>-9.7000000000000028</v>
      </c>
      <c r="X127" s="433">
        <f>IF(COUNT(ngay15!$AS$22)&gt;0,ngay15!$AS$22,"")</f>
        <v>1001.9</v>
      </c>
      <c r="Y127" s="425">
        <f t="shared" si="28"/>
        <v>-0.80000000000006821</v>
      </c>
      <c r="Z127" s="426">
        <f t="shared" si="29"/>
        <v>6.0999999999999091</v>
      </c>
      <c r="AA127" s="429"/>
      <c r="AB127" s="433">
        <f>IF(COUNT(ngay15!$J$22)&gt;0,ngay15!$J$22,"")</f>
        <v>34.6</v>
      </c>
      <c r="AC127" s="429">
        <f t="shared" si="30"/>
        <v>-3.5</v>
      </c>
      <c r="AD127" s="430">
        <f t="shared" si="31"/>
        <v>-5.6999999999999993</v>
      </c>
      <c r="AG127" s="433">
        <f>IF(COUNT(ngay15!$AS$8)&gt;0,ngay15!$AS$8,"")</f>
        <v>1001</v>
      </c>
    </row>
    <row r="128" spans="1:33">
      <c r="A128" s="442"/>
      <c r="B128" s="423">
        <v>16</v>
      </c>
      <c r="C128" s="433">
        <f>IF(COUNT(ngay15!$AT$8)&gt;0,ngay15!$AT$8,"")</f>
        <v>998.9</v>
      </c>
      <c r="D128" s="425">
        <f t="shared" si="16"/>
        <v>-1</v>
      </c>
      <c r="E128" s="426">
        <f t="shared" si="17"/>
        <v>4.3000000000000682</v>
      </c>
      <c r="F128" s="429"/>
      <c r="G128" s="433">
        <f>IF(COUNT(ngay15!$K$8)&gt;0,ngay15!$K$8,"")</f>
        <v>33.700000000000003</v>
      </c>
      <c r="H128" s="429">
        <f t="shared" si="18"/>
        <v>-1.5999999999999943</v>
      </c>
      <c r="I128" s="430">
        <f t="shared" si="19"/>
        <v>-20.199999999999989</v>
      </c>
      <c r="J128" s="433">
        <f>IF(COUNT(ngay15!$AT$4)&gt;0,ngay15!$AT$4,"")</f>
        <v>1008.6</v>
      </c>
      <c r="K128" s="425">
        <f t="shared" si="20"/>
        <v>9.1000000000000227</v>
      </c>
      <c r="L128" s="426">
        <f t="shared" si="21"/>
        <v>13.400000000000091</v>
      </c>
      <c r="M128" s="429"/>
      <c r="N128" s="433">
        <f>IF(COUNT(ngay15!$K$4)&gt;0,ngay15!$K$4,"")</f>
        <v>35.700000000000003</v>
      </c>
      <c r="O128" s="429">
        <f t="shared" si="22"/>
        <v>-1.5</v>
      </c>
      <c r="P128" s="430">
        <f t="shared" si="23"/>
        <v>-28.7</v>
      </c>
      <c r="Q128" s="433">
        <f>IF(COUNT(ngay15!$AT$20)&gt;0,ngay15!$AT$20,"")</f>
        <v>999.5</v>
      </c>
      <c r="R128" s="425">
        <f t="shared" si="24"/>
        <v>-1.2999999999999545</v>
      </c>
      <c r="S128" s="426">
        <f t="shared" si="25"/>
        <v>-0.20000000000015916</v>
      </c>
      <c r="T128" s="429"/>
      <c r="U128" s="433">
        <f>IF(COUNT(ngay15!$K$20)&gt;0,ngay15!$K$20,"")</f>
        <v>33.200000000000003</v>
      </c>
      <c r="V128" s="429">
        <f t="shared" si="26"/>
        <v>-1.5999999999999943</v>
      </c>
      <c r="W128" s="430">
        <f t="shared" si="27"/>
        <v>-11.299999999999997</v>
      </c>
      <c r="X128" s="433">
        <f>IF(COUNT(ngay15!$AT$22)&gt;0,ngay15!$AT$22,"")</f>
        <v>1000.5</v>
      </c>
      <c r="Y128" s="425">
        <f t="shared" si="28"/>
        <v>-0.79999999999995453</v>
      </c>
      <c r="Z128" s="426">
        <f t="shared" si="29"/>
        <v>5.2999999999999545</v>
      </c>
      <c r="AA128" s="429"/>
      <c r="AB128" s="433">
        <f>IF(COUNT(ngay15!$K$22)&gt;0,ngay15!$K$22,"")</f>
        <v>33.299999999999997</v>
      </c>
      <c r="AC128" s="429">
        <f t="shared" si="30"/>
        <v>-3.2000000000000028</v>
      </c>
      <c r="AD128" s="430">
        <f t="shared" si="31"/>
        <v>-8.9000000000000021</v>
      </c>
      <c r="AG128" s="433">
        <f>IF(COUNT(ngay15!$AT$8)&gt;0,ngay15!$AT$8,"")</f>
        <v>998.9</v>
      </c>
    </row>
    <row r="129" spans="1:33">
      <c r="A129" s="442"/>
      <c r="B129" s="423">
        <v>19</v>
      </c>
      <c r="C129" s="433">
        <f>IF(COUNT(ngay15!$AU$8)&gt;0,ngay15!$AU$8,"")</f>
        <v>1000.3</v>
      </c>
      <c r="D129" s="425">
        <f t="shared" si="16"/>
        <v>-1.8000000000000682</v>
      </c>
      <c r="E129" s="426">
        <f t="shared" si="17"/>
        <v>2.5</v>
      </c>
      <c r="F129" s="429"/>
      <c r="G129" s="433">
        <f>IF(COUNT(ngay15!$L$8)&gt;0,ngay15!$L$8,"")</f>
        <v>30.5</v>
      </c>
      <c r="H129" s="429">
        <f t="shared" si="18"/>
        <v>2.8999999999999986</v>
      </c>
      <c r="I129" s="430">
        <f t="shared" si="19"/>
        <v>-17.29999999999999</v>
      </c>
      <c r="J129" s="433">
        <f>IF(COUNT(ngay15!$AU$4)&gt;0,ngay15!$AU$4,"")</f>
        <v>1000.7</v>
      </c>
      <c r="K129" s="425">
        <f t="shared" si="20"/>
        <v>-2.5</v>
      </c>
      <c r="L129" s="426">
        <f t="shared" si="21"/>
        <v>10.900000000000091</v>
      </c>
      <c r="M129" s="429"/>
      <c r="N129" s="433">
        <f>IF(COUNT(ngay15!$L$4)&gt;0,ngay15!$L$4,"")</f>
        <v>31.4</v>
      </c>
      <c r="O129" s="429">
        <f t="shared" si="22"/>
        <v>5.5999999999999979</v>
      </c>
      <c r="P129" s="430">
        <f t="shared" si="23"/>
        <v>-23.1</v>
      </c>
      <c r="Q129" s="433">
        <f>IF(COUNT(ngay15!$AU$20)&gt;0,ngay15!$AU$20,"")</f>
        <v>1001.6</v>
      </c>
      <c r="R129" s="425">
        <f t="shared" si="24"/>
        <v>0.10000000000002274</v>
      </c>
      <c r="S129" s="426">
        <f t="shared" si="25"/>
        <v>-0.10000000000013642</v>
      </c>
      <c r="T129" s="429"/>
      <c r="U129" s="433">
        <f>IF(COUNT(ngay15!$L$20)&gt;0,ngay15!$L$20,"")</f>
        <v>30.1</v>
      </c>
      <c r="V129" s="429">
        <f t="shared" si="26"/>
        <v>-3.2999999999999972</v>
      </c>
      <c r="W129" s="430">
        <f t="shared" si="27"/>
        <v>-14.599999999999994</v>
      </c>
      <c r="X129" s="433">
        <f>IF(COUNT(ngay15!$AU$22)&gt;0,ngay15!$AU$22,"")</f>
        <v>1001</v>
      </c>
      <c r="Y129" s="425">
        <f t="shared" si="28"/>
        <v>-0.29999999999995453</v>
      </c>
      <c r="Z129" s="426">
        <f t="shared" si="29"/>
        <v>5</v>
      </c>
      <c r="AA129" s="429"/>
      <c r="AB129" s="433">
        <f>IF(COUNT(ngay15!$L$22)&gt;0,ngay15!$L$22,"")</f>
        <v>31.4</v>
      </c>
      <c r="AC129" s="429">
        <f t="shared" si="30"/>
        <v>-2</v>
      </c>
      <c r="AD129" s="430">
        <f t="shared" si="31"/>
        <v>-10.900000000000002</v>
      </c>
      <c r="AG129" s="433">
        <f>IF(COUNT(ngay15!$AU$8)&gt;0,ngay15!$AU$8,"")</f>
        <v>1000.3</v>
      </c>
    </row>
    <row r="130" spans="1:33">
      <c r="A130" s="442"/>
      <c r="B130" s="423">
        <v>22</v>
      </c>
      <c r="C130" s="433">
        <f>IF(COUNT(ngay16!$AN$8)&gt;0,ngay16!$AN$8,"")</f>
        <v>1003.1</v>
      </c>
      <c r="D130" s="425">
        <f t="shared" si="16"/>
        <v>-0.79999999999995453</v>
      </c>
      <c r="E130" s="426">
        <f t="shared" si="17"/>
        <v>1.7000000000000455</v>
      </c>
      <c r="F130" s="429"/>
      <c r="G130" s="433">
        <f>IF(COUNT(ngay16!$E$8)&gt;0,ngay16!$E$8,"")</f>
        <v>28</v>
      </c>
      <c r="H130" s="429">
        <f t="shared" si="18"/>
        <v>0.5</v>
      </c>
      <c r="I130" s="430">
        <f t="shared" si="19"/>
        <v>-16.79999999999999</v>
      </c>
      <c r="J130" s="433">
        <f>IF(COUNT(ngay16!$AN$4)&gt;0,ngay16!$AN$4,"")</f>
        <v>1003.6</v>
      </c>
      <c r="K130" s="425">
        <f t="shared" si="20"/>
        <v>-0.79999999999995453</v>
      </c>
      <c r="L130" s="426">
        <f t="shared" si="21"/>
        <v>10.100000000000136</v>
      </c>
      <c r="M130" s="429"/>
      <c r="N130" s="433">
        <f>IF(COUNT(ngay16!$E$4)&gt;0,ngay16!$E$4,"")</f>
        <v>28.5</v>
      </c>
      <c r="O130" s="429">
        <f t="shared" si="22"/>
        <v>2.8999999999999986</v>
      </c>
      <c r="P130" s="430">
        <f t="shared" si="23"/>
        <v>-20.200000000000003</v>
      </c>
      <c r="Q130" s="433">
        <f>IF(COUNT(ngay16!$AN$20)&gt;0,ngay16!$AN$20,"")</f>
        <v>1003.5</v>
      </c>
      <c r="R130" s="425">
        <f t="shared" si="24"/>
        <v>0.10000000000002274</v>
      </c>
      <c r="S130" s="426">
        <f t="shared" si="25"/>
        <v>-1.1368683772161603E-13</v>
      </c>
      <c r="T130" s="429"/>
      <c r="U130" s="433">
        <f>IF(COUNT(ngay16!$E$20)&gt;0,ngay16!$E$20,"")</f>
        <v>28.2</v>
      </c>
      <c r="V130" s="429">
        <f t="shared" si="26"/>
        <v>-3.3000000000000007</v>
      </c>
      <c r="W130" s="430">
        <f t="shared" si="27"/>
        <v>-17.899999999999995</v>
      </c>
      <c r="X130" s="433">
        <f>IF(COUNT(ngay16!$AN$22)&gt;0,ngay16!$AN$22,"")</f>
        <v>1004.1</v>
      </c>
      <c r="Y130" s="425">
        <f t="shared" si="28"/>
        <v>0.5</v>
      </c>
      <c r="Z130" s="426">
        <f t="shared" si="29"/>
        <v>5.5</v>
      </c>
      <c r="AA130" s="429"/>
      <c r="AB130" s="433">
        <f>IF(COUNT(ngay16!$E$22)&gt;0,ngay16!$E$22,"")</f>
        <v>28.1</v>
      </c>
      <c r="AC130" s="429">
        <f t="shared" si="30"/>
        <v>-3.5999999999999979</v>
      </c>
      <c r="AD130" s="430">
        <f t="shared" si="31"/>
        <v>-14.5</v>
      </c>
      <c r="AG130" s="433">
        <f>IF(COUNT(ngay16!$AN$8)&gt;0,ngay16!$AN$8,"")</f>
        <v>1003.1</v>
      </c>
    </row>
    <row r="131" spans="1:33" s="439" customFormat="1">
      <c r="A131" s="443">
        <v>16</v>
      </c>
      <c r="B131" s="423">
        <v>1</v>
      </c>
      <c r="C131" s="433">
        <f>IF(COUNT(ngay16!$AO$8)&gt;0,ngay16!$AO$8,"")</f>
        <v>1001.5</v>
      </c>
      <c r="D131" s="435">
        <f t="shared" si="16"/>
        <v>-2.2999999999999545</v>
      </c>
      <c r="E131" s="436">
        <f t="shared" si="17"/>
        <v>-0.59999999999990905</v>
      </c>
      <c r="F131" s="437"/>
      <c r="G131" s="433">
        <f>IF(COUNT(ngay16!$F$8)&gt;0,ngay16!$F$8,"")</f>
        <v>28.3</v>
      </c>
      <c r="H131" s="437">
        <f t="shared" si="18"/>
        <v>0.90000000000000213</v>
      </c>
      <c r="I131" s="438">
        <f t="shared" si="19"/>
        <v>-15.899999999999988</v>
      </c>
      <c r="J131" s="433">
        <f>IF(COUNT(ngay16!$AO$4)&gt;0,ngay16!$AO$4,"")</f>
        <v>1002.3</v>
      </c>
      <c r="K131" s="435">
        <f t="shared" si="20"/>
        <v>-1.4000000000000909</v>
      </c>
      <c r="L131" s="436">
        <f t="shared" si="21"/>
        <v>8.7000000000000455</v>
      </c>
      <c r="M131" s="437"/>
      <c r="N131" s="433">
        <f>IF(COUNT(ngay16!$F$4)&gt;0,ngay16!$F$4,"")</f>
        <v>27</v>
      </c>
      <c r="O131" s="437">
        <f t="shared" si="22"/>
        <v>1.8000000000000007</v>
      </c>
      <c r="P131" s="438">
        <f t="shared" si="23"/>
        <v>-18.400000000000002</v>
      </c>
      <c r="Q131" s="433">
        <f>IF(COUNT(ngay16!$AO$20)&gt;0,ngay16!$AO$20,"")</f>
        <v>1001.9</v>
      </c>
      <c r="R131" s="435">
        <f t="shared" si="24"/>
        <v>-1.3999999999999773</v>
      </c>
      <c r="S131" s="436">
        <f t="shared" si="25"/>
        <v>-1.4000000000000909</v>
      </c>
      <c r="T131" s="437"/>
      <c r="U131" s="433">
        <f>IF(COUNT(ngay16!$F$20)&gt;0,ngay16!$F$20,"")</f>
        <v>27.4</v>
      </c>
      <c r="V131" s="437">
        <f t="shared" si="26"/>
        <v>-3.1000000000000014</v>
      </c>
      <c r="W131" s="438">
        <f t="shared" si="27"/>
        <v>-20.999999999999996</v>
      </c>
      <c r="X131" s="433">
        <f>IF(COUNT(ngay16!$AO$22)&gt;0,ngay16!$AO$22,"")</f>
        <v>1002.9</v>
      </c>
      <c r="Y131" s="435">
        <f t="shared" si="28"/>
        <v>-1.2000000000000455</v>
      </c>
      <c r="Z131" s="436">
        <f t="shared" si="29"/>
        <v>4.2999999999999545</v>
      </c>
      <c r="AA131" s="437"/>
      <c r="AB131" s="433">
        <f>IF(COUNT(ngay16!$F$22)&gt;0,ngay16!$F$22,"")</f>
        <v>27</v>
      </c>
      <c r="AC131" s="437">
        <f t="shared" si="30"/>
        <v>-3.8999999999999986</v>
      </c>
      <c r="AD131" s="438">
        <f t="shared" si="31"/>
        <v>-18.399999999999999</v>
      </c>
      <c r="AE131" s="431"/>
      <c r="AF131" s="431"/>
      <c r="AG131" s="433">
        <f>IF(COUNT(ngay16!$AO$8)&gt;0,ngay16!$AO$8,"")</f>
        <v>1001.5</v>
      </c>
    </row>
    <row r="132" spans="1:33">
      <c r="A132" s="442"/>
      <c r="B132" s="423">
        <v>4</v>
      </c>
      <c r="C132" s="433">
        <f>IF(COUNT(ngay16!$AP$8)&gt;0,ngay16!$AP$8,"")</f>
        <v>1000.1</v>
      </c>
      <c r="D132" s="425" t="str">
        <f t="shared" si="16"/>
        <v>x</v>
      </c>
      <c r="E132" s="426">
        <f t="shared" si="17"/>
        <v>-0.59999999999990905</v>
      </c>
      <c r="F132" s="429"/>
      <c r="G132" s="433">
        <f>IF(COUNT(ngay16!$G$8)&gt;0,ngay16!$G$8,"")</f>
        <v>27.8</v>
      </c>
      <c r="H132" s="429" t="str">
        <f t="shared" si="18"/>
        <v>x</v>
      </c>
      <c r="I132" s="430">
        <f t="shared" si="19"/>
        <v>-15.899999999999988</v>
      </c>
      <c r="J132" s="433">
        <f>IF(COUNT(ngay16!$AP$4)&gt;0,ngay16!$AP$4,"")</f>
        <v>1000.4</v>
      </c>
      <c r="K132" s="425" t="str">
        <f t="shared" si="20"/>
        <v>x</v>
      </c>
      <c r="L132" s="426">
        <f t="shared" si="21"/>
        <v>8.7000000000000455</v>
      </c>
      <c r="M132" s="429"/>
      <c r="N132" s="433">
        <f>IF(COUNT(ngay16!$G$4)&gt;0,ngay16!$G$4,"")</f>
        <v>26.5</v>
      </c>
      <c r="O132" s="429" t="str">
        <f t="shared" si="22"/>
        <v>x</v>
      </c>
      <c r="P132" s="430">
        <f t="shared" si="23"/>
        <v>-18.400000000000002</v>
      </c>
      <c r="Q132" s="433">
        <f>IF(COUNT(ngay16!$AP$20)&gt;0,ngay16!$AP$20,"")</f>
        <v>1000.5</v>
      </c>
      <c r="R132" s="425" t="str">
        <f t="shared" si="24"/>
        <v>x</v>
      </c>
      <c r="S132" s="426">
        <f t="shared" si="25"/>
        <v>-1.4000000000000909</v>
      </c>
      <c r="T132" s="429"/>
      <c r="U132" s="433">
        <f>IF(COUNT(ngay16!$G$20)&gt;0,ngay16!$G$20,"")</f>
        <v>27</v>
      </c>
      <c r="V132" s="429" t="str">
        <f t="shared" si="26"/>
        <v>x</v>
      </c>
      <c r="W132" s="430">
        <f t="shared" si="27"/>
        <v>-20.999999999999996</v>
      </c>
      <c r="X132" s="433">
        <f>IF(COUNT(ngay16!$AP$22)&gt;0,ngay16!$AP$22,"")</f>
        <v>1001.4</v>
      </c>
      <c r="Y132" s="425" t="str">
        <f t="shared" si="28"/>
        <v>x</v>
      </c>
      <c r="Z132" s="426">
        <f t="shared" si="29"/>
        <v>4.2999999999999545</v>
      </c>
      <c r="AA132" s="429"/>
      <c r="AB132" s="433">
        <f>IF(COUNT(ngay16!$G$22)&gt;0,ngay16!$G$22,"")</f>
        <v>26.6</v>
      </c>
      <c r="AC132" s="429" t="str">
        <f t="shared" si="30"/>
        <v>x</v>
      </c>
      <c r="AD132" s="430">
        <f t="shared" si="31"/>
        <v>-18.399999999999999</v>
      </c>
      <c r="AG132" s="433">
        <f>IF(COUNT(ngay16!$AP$8)&gt;0,ngay16!$AP$8,"")</f>
        <v>1000.1</v>
      </c>
    </row>
    <row r="133" spans="1:33">
      <c r="A133" s="442"/>
      <c r="B133" s="441">
        <v>7</v>
      </c>
      <c r="C133" s="433">
        <f>IF(COUNT(ngay16!$AQ$8)&gt;0,ngay16!$AQ$8,"")</f>
        <v>1000.8</v>
      </c>
      <c r="D133" s="425">
        <f t="shared" si="16"/>
        <v>-2.7000000000000455</v>
      </c>
      <c r="E133" s="426">
        <f t="shared" si="17"/>
        <v>-3.2999999999999545</v>
      </c>
      <c r="F133" s="429"/>
      <c r="G133" s="433">
        <f>IF(COUNT(ngay16!$H$8)&gt;0,ngay16!$H$8,"")</f>
        <v>28</v>
      </c>
      <c r="H133" s="429">
        <f t="shared" si="18"/>
        <v>-0.10000000000000142</v>
      </c>
      <c r="I133" s="430">
        <f t="shared" si="19"/>
        <v>-15.999999999999989</v>
      </c>
      <c r="J133" s="433">
        <f>IF(COUNT(ngay16!$AQ$4)&gt;0,ngay16!$AQ$4,"")</f>
        <v>1001.7</v>
      </c>
      <c r="K133" s="425">
        <f t="shared" si="20"/>
        <v>-1.5</v>
      </c>
      <c r="L133" s="426">
        <f t="shared" si="21"/>
        <v>7.2000000000000455</v>
      </c>
      <c r="M133" s="429"/>
      <c r="N133" s="433">
        <f>IF(COUNT(ngay16!$H$4)&gt;0,ngay16!$H$4,"")</f>
        <v>26.7</v>
      </c>
      <c r="O133" s="429">
        <f t="shared" si="22"/>
        <v>0.69999999999999929</v>
      </c>
      <c r="P133" s="430">
        <f t="shared" si="23"/>
        <v>-17.700000000000003</v>
      </c>
      <c r="Q133" s="433">
        <f>IF(COUNT(ngay16!$AQ$20)&gt;0,ngay16!$AQ$20,"")</f>
        <v>1001.7</v>
      </c>
      <c r="R133" s="425">
        <f t="shared" si="24"/>
        <v>-1</v>
      </c>
      <c r="S133" s="426">
        <f t="shared" si="25"/>
        <v>-2.4000000000000909</v>
      </c>
      <c r="T133" s="429"/>
      <c r="U133" s="433">
        <f>IF(COUNT(ngay16!$H$20)&gt;0,ngay16!$H$20,"")</f>
        <v>27.6</v>
      </c>
      <c r="V133" s="429">
        <f t="shared" si="26"/>
        <v>-3</v>
      </c>
      <c r="W133" s="430">
        <f t="shared" si="27"/>
        <v>-23.999999999999996</v>
      </c>
      <c r="X133" s="433">
        <f>IF(COUNT(ngay16!$AQ$22)&gt;0,ngay16!$AQ$22,"")</f>
        <v>1001.7</v>
      </c>
      <c r="Y133" s="425">
        <f t="shared" si="28"/>
        <v>-0.89999999999997726</v>
      </c>
      <c r="Z133" s="426">
        <f t="shared" si="29"/>
        <v>3.3999999999999773</v>
      </c>
      <c r="AA133" s="429"/>
      <c r="AB133" s="433">
        <f>IF(COUNT(ngay16!$H$22)&gt;0,ngay16!$H$22,"")</f>
        <v>27.5</v>
      </c>
      <c r="AC133" s="429">
        <f t="shared" si="30"/>
        <v>-3.8999999999999986</v>
      </c>
      <c r="AD133" s="430">
        <f t="shared" si="31"/>
        <v>-22.299999999999997</v>
      </c>
      <c r="AG133" s="433">
        <f>IF(COUNT(ngay16!$AQ$8)&gt;0,ngay16!$AQ$8,"")</f>
        <v>1000.8</v>
      </c>
    </row>
    <row r="134" spans="1:33">
      <c r="A134" s="442"/>
      <c r="B134" s="423">
        <v>10</v>
      </c>
      <c r="C134" s="433">
        <f>IF(COUNT(ngay16!$AR$8)&gt;0,ngay16!$AR$8,"")</f>
        <v>1000.8</v>
      </c>
      <c r="D134" s="425">
        <f t="shared" si="16"/>
        <v>-1.9000000000000909</v>
      </c>
      <c r="E134" s="426">
        <f t="shared" si="17"/>
        <v>-5.2000000000000455</v>
      </c>
      <c r="F134" s="429"/>
      <c r="G134" s="433">
        <f>IF(COUNT(ngay16!$I$8)&gt;0,ngay16!$I$8,"")</f>
        <v>31.6</v>
      </c>
      <c r="H134" s="429">
        <f t="shared" si="18"/>
        <v>-0.60000000000000142</v>
      </c>
      <c r="I134" s="430">
        <f t="shared" si="19"/>
        <v>-16.599999999999991</v>
      </c>
      <c r="J134" s="433">
        <f>IF(COUNT(ngay16!$AR$4)&gt;0,ngay16!$AR$4,"")</f>
        <v>1002</v>
      </c>
      <c r="K134" s="425">
        <f t="shared" si="20"/>
        <v>-0.89999999999997726</v>
      </c>
      <c r="L134" s="426">
        <f t="shared" si="21"/>
        <v>6.3000000000000682</v>
      </c>
      <c r="M134" s="429"/>
      <c r="N134" s="433">
        <f>IF(COUNT(ngay16!$I$4)&gt;0,ngay16!$I$4,"")</f>
        <v>29.8</v>
      </c>
      <c r="O134" s="429">
        <f t="shared" si="22"/>
        <v>-1.6999999999999993</v>
      </c>
      <c r="P134" s="430">
        <f t="shared" si="23"/>
        <v>-19.400000000000002</v>
      </c>
      <c r="Q134" s="433">
        <f>IF(COUNT(ngay16!$AR$20)&gt;0,ngay16!$AR$20,"")</f>
        <v>1001.8</v>
      </c>
      <c r="R134" s="425">
        <f t="shared" si="24"/>
        <v>-1.3000000000000682</v>
      </c>
      <c r="S134" s="426">
        <f t="shared" si="25"/>
        <v>-3.7000000000001592</v>
      </c>
      <c r="T134" s="429"/>
      <c r="U134" s="433">
        <f>IF(COUNT(ngay16!$I$20)&gt;0,ngay16!$I$20,"")</f>
        <v>32.799999999999997</v>
      </c>
      <c r="V134" s="429">
        <f t="shared" si="26"/>
        <v>-1.6000000000000014</v>
      </c>
      <c r="W134" s="430">
        <f t="shared" si="27"/>
        <v>-25.599999999999998</v>
      </c>
      <c r="X134" s="433">
        <f>IF(COUNT(ngay16!$AR$22)&gt;0,ngay16!$AR$22,"")</f>
        <v>1001.9</v>
      </c>
      <c r="Y134" s="425">
        <f t="shared" si="28"/>
        <v>-1.5</v>
      </c>
      <c r="Z134" s="426">
        <f t="shared" si="29"/>
        <v>1.8999999999999773</v>
      </c>
      <c r="AA134" s="429"/>
      <c r="AB134" s="433">
        <f>IF(COUNT(ngay16!$I$22)&gt;0,ngay16!$I$22,"")</f>
        <v>32.299999999999997</v>
      </c>
      <c r="AC134" s="429">
        <f t="shared" si="30"/>
        <v>-2.3000000000000043</v>
      </c>
      <c r="AD134" s="430">
        <f t="shared" si="31"/>
        <v>-24.6</v>
      </c>
      <c r="AG134" s="433">
        <f>IF(COUNT(ngay16!$AR$8)&gt;0,ngay16!$AR$8,"")</f>
        <v>1000.8</v>
      </c>
    </row>
    <row r="135" spans="1:33">
      <c r="A135" s="442"/>
      <c r="B135" s="423">
        <v>13</v>
      </c>
      <c r="C135" s="433">
        <f>IF(COUNT(ngay16!$AS$8)&gt;0,ngay16!$AS$8,"")</f>
        <v>999.7</v>
      </c>
      <c r="D135" s="425">
        <f t="shared" si="16"/>
        <v>-1.2999999999999545</v>
      </c>
      <c r="E135" s="426">
        <f t="shared" si="17"/>
        <v>-6.5</v>
      </c>
      <c r="F135" s="429"/>
      <c r="G135" s="433">
        <f>IF(COUNT(ngay16!$J$8)&gt;0,ngay16!$J$8,"")</f>
        <v>35.4</v>
      </c>
      <c r="H135" s="429">
        <f t="shared" si="18"/>
        <v>0.79999999999999716</v>
      </c>
      <c r="I135" s="430">
        <f t="shared" si="19"/>
        <v>-15.799999999999994</v>
      </c>
      <c r="J135" s="433">
        <f>IF(COUNT(ngay16!$AS$4)&gt;0,ngay16!$AS$4,"")</f>
        <v>999.8</v>
      </c>
      <c r="K135" s="425">
        <f t="shared" si="20"/>
        <v>-0.80000000000006821</v>
      </c>
      <c r="L135" s="426">
        <f t="shared" si="21"/>
        <v>5.5</v>
      </c>
      <c r="M135" s="429"/>
      <c r="N135" s="433">
        <f>IF(COUNT(ngay16!$J$4)&gt;0,ngay16!$J$4,"")</f>
        <v>33.4</v>
      </c>
      <c r="O135" s="429">
        <f t="shared" si="22"/>
        <v>-2.1000000000000014</v>
      </c>
      <c r="P135" s="430">
        <f t="shared" si="23"/>
        <v>-21.500000000000004</v>
      </c>
      <c r="Q135" s="433">
        <f>IF(COUNT(ngay16!$AS$20)&gt;0,ngay16!$AS$20,"")</f>
        <v>1000.6</v>
      </c>
      <c r="R135" s="425">
        <f t="shared" si="24"/>
        <v>-0.5</v>
      </c>
      <c r="S135" s="426">
        <f t="shared" si="25"/>
        <v>-4.2000000000001592</v>
      </c>
      <c r="T135" s="429"/>
      <c r="U135" s="433">
        <f>IF(COUNT(ngay16!$J$20)&gt;0,ngay16!$J$20,"")</f>
        <v>30.1</v>
      </c>
      <c r="V135" s="429">
        <f t="shared" si="26"/>
        <v>-4.8999999999999986</v>
      </c>
      <c r="W135" s="430">
        <f t="shared" si="27"/>
        <v>-30.499999999999996</v>
      </c>
      <c r="X135" s="433">
        <f>IF(COUNT(ngay16!$AS$22)&gt;0,ngay16!$AS$22,"")</f>
        <v>1000.8</v>
      </c>
      <c r="Y135" s="425">
        <f t="shared" si="28"/>
        <v>-1.1000000000000227</v>
      </c>
      <c r="Z135" s="426">
        <f t="shared" si="29"/>
        <v>0.79999999999995453</v>
      </c>
      <c r="AA135" s="429"/>
      <c r="AB135" s="433">
        <f>IF(COUNT(ngay16!$J$22)&gt;0,ngay16!$J$22,"")</f>
        <v>34.299999999999997</v>
      </c>
      <c r="AC135" s="429">
        <f t="shared" si="30"/>
        <v>-0.30000000000000426</v>
      </c>
      <c r="AD135" s="430">
        <f t="shared" si="31"/>
        <v>-24.900000000000006</v>
      </c>
      <c r="AG135" s="433">
        <f>IF(COUNT(ngay16!$AS$8)&gt;0,ngay16!$AS$8,"")</f>
        <v>999.7</v>
      </c>
    </row>
    <row r="136" spans="1:33">
      <c r="A136" s="442"/>
      <c r="B136" s="423">
        <v>16</v>
      </c>
      <c r="C136" s="433">
        <f>IF(COUNT(ngay16!$AT$8)&gt;0,ngay16!$AT$8,"")</f>
        <v>998.8</v>
      </c>
      <c r="D136" s="425">
        <f t="shared" si="16"/>
        <v>-0.10000000000002274</v>
      </c>
      <c r="E136" s="426">
        <f t="shared" si="17"/>
        <v>-6.6000000000000227</v>
      </c>
      <c r="F136" s="429"/>
      <c r="G136" s="433">
        <f>IF(COUNT(ngay16!$K$8)&gt;0,ngay16!$K$8,"")</f>
        <v>35.9</v>
      </c>
      <c r="H136" s="429">
        <f t="shared" si="18"/>
        <v>2.1999999999999957</v>
      </c>
      <c r="I136" s="430">
        <f t="shared" si="19"/>
        <v>-13.599999999999998</v>
      </c>
      <c r="J136" s="433">
        <f>IF(COUNT(ngay16!$AT$4)&gt;0,ngay16!$AT$4,"")</f>
        <v>998.1</v>
      </c>
      <c r="K136" s="425">
        <f t="shared" si="20"/>
        <v>-10.5</v>
      </c>
      <c r="L136" s="426">
        <f t="shared" si="21"/>
        <v>-5</v>
      </c>
      <c r="M136" s="429"/>
      <c r="N136" s="433">
        <f>IF(COUNT(ngay16!$K$4)&gt;0,ngay16!$K$4,"")</f>
        <v>35.5</v>
      </c>
      <c r="O136" s="429">
        <f t="shared" si="22"/>
        <v>-0.20000000000000284</v>
      </c>
      <c r="P136" s="430">
        <f t="shared" si="23"/>
        <v>-21.700000000000006</v>
      </c>
      <c r="Q136" s="433">
        <f>IF(COUNT(ngay16!$AT$20)&gt;0,ngay16!$AT$20,"")</f>
        <v>998.7</v>
      </c>
      <c r="R136" s="425">
        <f t="shared" si="24"/>
        <v>-0.79999999999995453</v>
      </c>
      <c r="S136" s="426">
        <f t="shared" si="25"/>
        <v>-5.0000000000001137</v>
      </c>
      <c r="T136" s="429"/>
      <c r="U136" s="433">
        <f>IF(COUNT(ngay16!$K$20)&gt;0,ngay16!$K$20,"")</f>
        <v>33.200000000000003</v>
      </c>
      <c r="V136" s="429">
        <f t="shared" si="26"/>
        <v>0</v>
      </c>
      <c r="W136" s="430">
        <f t="shared" si="27"/>
        <v>-30.499999999999996</v>
      </c>
      <c r="X136" s="433">
        <f>IF(COUNT(ngay16!$AT$22)&gt;0,ngay16!$AT$22,"")</f>
        <v>1000.4</v>
      </c>
      <c r="Y136" s="425">
        <f t="shared" si="28"/>
        <v>-0.10000000000002274</v>
      </c>
      <c r="Z136" s="426">
        <f t="shared" si="29"/>
        <v>0.69999999999993179</v>
      </c>
      <c r="AA136" s="429"/>
      <c r="AB136" s="433">
        <f>IF(COUNT(ngay16!$K$22)&gt;0,ngay16!$K$22,"")</f>
        <v>32.6</v>
      </c>
      <c r="AC136" s="429">
        <f t="shared" si="30"/>
        <v>-0.69999999999999574</v>
      </c>
      <c r="AD136" s="430">
        <f t="shared" si="31"/>
        <v>-25.6</v>
      </c>
      <c r="AG136" s="433">
        <f>IF(COUNT(ngay16!$AT$8)&gt;0,ngay16!$AT$8,"")</f>
        <v>998.8</v>
      </c>
    </row>
    <row r="137" spans="1:33">
      <c r="A137" s="442"/>
      <c r="B137" s="423">
        <v>19</v>
      </c>
      <c r="C137" s="433">
        <f>IF(COUNT(ngay16!$AU$8)&gt;0,ngay16!$AU$8,"")</f>
        <v>999</v>
      </c>
      <c r="D137" s="425">
        <f t="shared" si="16"/>
        <v>-1.2999999999999545</v>
      </c>
      <c r="E137" s="426">
        <f t="shared" si="17"/>
        <v>-7.8999999999999773</v>
      </c>
      <c r="F137" s="429"/>
      <c r="G137" s="433">
        <f>IF(COUNT(ngay16!$L$8)&gt;0,ngay16!$L$8,"")</f>
        <v>33.299999999999997</v>
      </c>
      <c r="H137" s="429">
        <f t="shared" si="18"/>
        <v>2.7999999999999972</v>
      </c>
      <c r="I137" s="430">
        <f t="shared" si="19"/>
        <v>-10.8</v>
      </c>
      <c r="J137" s="433">
        <f>IF(COUNT(ngay16!$AU$4)&gt;0,ngay16!$AU$4,"")</f>
        <v>999.2</v>
      </c>
      <c r="K137" s="425">
        <f t="shared" si="20"/>
        <v>-1.5</v>
      </c>
      <c r="L137" s="426">
        <f t="shared" si="21"/>
        <v>-6.5</v>
      </c>
      <c r="M137" s="429"/>
      <c r="N137" s="433">
        <f>IF(COUNT(ngay16!$L$4)&gt;0,ngay16!$L$4,"")</f>
        <v>31.4</v>
      </c>
      <c r="O137" s="429">
        <f t="shared" si="22"/>
        <v>0</v>
      </c>
      <c r="P137" s="430">
        <f t="shared" si="23"/>
        <v>-21.700000000000006</v>
      </c>
      <c r="Q137" s="433">
        <f>IF(COUNT(ngay16!$AU$20)&gt;0,ngay16!$AU$20,"")</f>
        <v>998.7</v>
      </c>
      <c r="R137" s="425">
        <f t="shared" si="24"/>
        <v>-2.8999999999999773</v>
      </c>
      <c r="S137" s="426">
        <f t="shared" si="25"/>
        <v>-7.9000000000000909</v>
      </c>
      <c r="T137" s="429"/>
      <c r="U137" s="433">
        <f>IF(COUNT(ngay16!$L$20)&gt;0,ngay16!$L$20,"")</f>
        <v>32.200000000000003</v>
      </c>
      <c r="V137" s="429">
        <f t="shared" si="26"/>
        <v>2.1000000000000014</v>
      </c>
      <c r="W137" s="430">
        <f t="shared" si="27"/>
        <v>-28.399999999999995</v>
      </c>
      <c r="X137" s="433">
        <f>IF(COUNT(ngay16!$AU$22)&gt;0,ngay16!$AU$22,"")</f>
        <v>999.8</v>
      </c>
      <c r="Y137" s="425">
        <f t="shared" si="28"/>
        <v>-1.2000000000000455</v>
      </c>
      <c r="Z137" s="426">
        <f t="shared" si="29"/>
        <v>-0.50000000000011369</v>
      </c>
      <c r="AA137" s="429"/>
      <c r="AB137" s="433">
        <f>IF(COUNT(ngay16!$L$22)&gt;0,ngay16!$L$22,"")</f>
        <v>30.4</v>
      </c>
      <c r="AC137" s="429">
        <f t="shared" si="30"/>
        <v>-1</v>
      </c>
      <c r="AD137" s="430">
        <f t="shared" si="31"/>
        <v>-26.6</v>
      </c>
      <c r="AG137" s="433">
        <f>IF(COUNT(ngay16!$AU$8)&gt;0,ngay16!$AU$8,"")</f>
        <v>999</v>
      </c>
    </row>
    <row r="138" spans="1:33">
      <c r="A138" s="442"/>
      <c r="B138" s="423">
        <v>22</v>
      </c>
      <c r="C138" s="433">
        <f>IF(COUNT(ngay17!$AN$8)&gt;0,ngay17!$AN$8,"")</f>
        <v>1000.5</v>
      </c>
      <c r="D138" s="425">
        <f t="shared" si="16"/>
        <v>-2.6000000000000227</v>
      </c>
      <c r="E138" s="426">
        <f t="shared" si="17"/>
        <v>-10.5</v>
      </c>
      <c r="F138" s="429"/>
      <c r="G138" s="433">
        <f>IF(COUNT(ngay17!$E$8)&gt;0,ngay17!$E$8,"")</f>
        <v>31.4</v>
      </c>
      <c r="H138" s="429">
        <f t="shared" si="18"/>
        <v>3.3999999999999986</v>
      </c>
      <c r="I138" s="430">
        <f t="shared" si="19"/>
        <v>-7.4000000000000021</v>
      </c>
      <c r="J138" s="433">
        <f>IF(COUNT(ngay17!$AN$4)&gt;0,ngay17!$AN$4,"")</f>
        <v>1000.9</v>
      </c>
      <c r="K138" s="425">
        <f t="shared" si="20"/>
        <v>-2.7000000000000455</v>
      </c>
      <c r="L138" s="426">
        <f t="shared" si="21"/>
        <v>-9.2000000000000455</v>
      </c>
      <c r="M138" s="429"/>
      <c r="N138" s="433">
        <f>IF(COUNT(ngay17!$E$4)&gt;0,ngay17!$E$4,"")</f>
        <v>28</v>
      </c>
      <c r="O138" s="429">
        <f t="shared" si="22"/>
        <v>-0.5</v>
      </c>
      <c r="P138" s="430">
        <f t="shared" si="23"/>
        <v>-22.200000000000006</v>
      </c>
      <c r="Q138" s="433">
        <f>IF(COUNT(ngay17!$AN$20)&gt;0,ngay17!$AN$20,"")</f>
        <v>1000.4</v>
      </c>
      <c r="R138" s="425">
        <f t="shared" si="24"/>
        <v>-3.1000000000000227</v>
      </c>
      <c r="S138" s="426">
        <f t="shared" si="25"/>
        <v>-11.000000000000114</v>
      </c>
      <c r="T138" s="429"/>
      <c r="U138" s="433">
        <f>IF(COUNT(ngay17!$E$20)&gt;0,ngay17!$E$20,"")</f>
        <v>30.2</v>
      </c>
      <c r="V138" s="429">
        <f t="shared" si="26"/>
        <v>2</v>
      </c>
      <c r="W138" s="430">
        <f t="shared" si="27"/>
        <v>-26.399999999999995</v>
      </c>
      <c r="X138" s="433">
        <f>IF(COUNT(ngay17!$AN$22)&gt;0,ngay17!$AN$22,"")</f>
        <v>1000.6</v>
      </c>
      <c r="Y138" s="425">
        <f t="shared" si="28"/>
        <v>-3.5</v>
      </c>
      <c r="Z138" s="426">
        <f t="shared" si="29"/>
        <v>-4.0000000000001137</v>
      </c>
      <c r="AA138" s="429"/>
      <c r="AB138" s="433">
        <f>IF(COUNT(ngay17!$E$22)&gt;0,ngay17!$E$22,"")</f>
        <v>28.4</v>
      </c>
      <c r="AC138" s="429">
        <f t="shared" si="30"/>
        <v>0.29999999999999716</v>
      </c>
      <c r="AD138" s="430">
        <f t="shared" si="31"/>
        <v>-26.300000000000004</v>
      </c>
      <c r="AG138" s="433">
        <f>IF(COUNT(ngay17!$AN$8)&gt;0,ngay17!$AN$8,"")</f>
        <v>1000.5</v>
      </c>
    </row>
    <row r="139" spans="1:33" s="439" customFormat="1">
      <c r="A139" s="443">
        <v>17</v>
      </c>
      <c r="B139" s="423">
        <v>1</v>
      </c>
      <c r="C139" s="433">
        <f>IF(COUNT(ngay17!$AO$8)&gt;0,ngay17!$AO$8,"")</f>
        <v>999.4</v>
      </c>
      <c r="D139" s="435">
        <f t="shared" ref="D139:D202" si="32">IF(COUNT(C131,C139)=2,C139-C131,"x")</f>
        <v>-2.1000000000000227</v>
      </c>
      <c r="E139" s="436">
        <f t="shared" ref="E139:E202" si="33">IF(COUNT(D139,E138)=2,D139+E138,E138)</f>
        <v>-12.600000000000023</v>
      </c>
      <c r="F139" s="437"/>
      <c r="G139" s="433">
        <f>IF(COUNT(ngay17!$F$8)&gt;0,ngay17!$F$8,"")</f>
        <v>30.4</v>
      </c>
      <c r="H139" s="437">
        <f t="shared" ref="H139:H202" si="34">IF(COUNT(G131,G139)=2,G139-G131,"x")</f>
        <v>2.0999999999999979</v>
      </c>
      <c r="I139" s="438">
        <f t="shared" ref="I139:I202" si="35">IF(COUNT(H139,I138)=2,H139+I138,I138)</f>
        <v>-5.3000000000000043</v>
      </c>
      <c r="J139" s="433">
        <f>IF(COUNT(ngay17!$AO$4)&gt;0,ngay17!$AO$4,"")</f>
        <v>1000.3</v>
      </c>
      <c r="K139" s="435">
        <f t="shared" ref="K139:K202" si="36">IF(COUNT(J131,J139)=2,J139-J131,"x")</f>
        <v>-2</v>
      </c>
      <c r="L139" s="436">
        <f t="shared" ref="L139:L202" si="37">IF(COUNT(K139,L138)=2,K139+L138,L138)</f>
        <v>-11.200000000000045</v>
      </c>
      <c r="M139" s="437"/>
      <c r="N139" s="433">
        <f>IF(COUNT(ngay17!$F$4)&gt;0,ngay17!$F$4,"")</f>
        <v>27</v>
      </c>
      <c r="O139" s="437">
        <f t="shared" ref="O139:O202" si="38">IF(COUNT(N131,N139)=2,N139-N131,"x")</f>
        <v>0</v>
      </c>
      <c r="P139" s="438">
        <f t="shared" ref="P139:P202" si="39">IF(COUNT(O139,P138)=2,O139+P138,P138)</f>
        <v>-22.200000000000006</v>
      </c>
      <c r="Q139" s="433">
        <f>IF(COUNT(ngay17!$AO$20)&gt;0,ngay17!$AO$20,"")</f>
        <v>999.2</v>
      </c>
      <c r="R139" s="435">
        <f t="shared" ref="R139:R202" si="40">IF(COUNT(Q131,Q139)=2,Q139-Q131,"x")</f>
        <v>-2.6999999999999318</v>
      </c>
      <c r="S139" s="436">
        <f t="shared" ref="S139:S202" si="41">IF(COUNT(R139,S138)=2,R139+S138,S138)</f>
        <v>-13.700000000000045</v>
      </c>
      <c r="T139" s="437"/>
      <c r="U139" s="433">
        <f>IF(COUNT(ngay17!$F$20)&gt;0,ngay17!$F$20,"")</f>
        <v>29.2</v>
      </c>
      <c r="V139" s="437">
        <f t="shared" ref="V139:V202" si="42">IF(COUNT(U131,U139)=2,U139-U131,"x")</f>
        <v>1.8000000000000007</v>
      </c>
      <c r="W139" s="438">
        <f t="shared" ref="W139:W202" si="43">IF(COUNT(V139,W138)=2,V139+W138,W138)</f>
        <v>-24.599999999999994</v>
      </c>
      <c r="X139" s="433">
        <f>IF(COUNT(ngay17!$AO$22)&gt;0,ngay17!$AO$22,"")</f>
        <v>1000.6</v>
      </c>
      <c r="Y139" s="435">
        <f t="shared" ref="Y139:Y202" si="44">IF(COUNT(X131,X139)=2,X139-X131,"x")</f>
        <v>-2.2999999999999545</v>
      </c>
      <c r="Z139" s="436">
        <f t="shared" ref="Z139:Z202" si="45">IF(COUNT(Y139,Z138)=2,Y139+Z138,Z138)</f>
        <v>-6.3000000000000682</v>
      </c>
      <c r="AA139" s="437"/>
      <c r="AB139" s="433">
        <f>IF(COUNT(ngay17!$F$22)&gt;0,ngay17!$F$22,"")</f>
        <v>27.8</v>
      </c>
      <c r="AC139" s="437">
        <f t="shared" ref="AC139:AC202" si="46">IF(COUNT(AB131,AB139)=2,AB139-AB131,"x")</f>
        <v>0.80000000000000071</v>
      </c>
      <c r="AD139" s="438">
        <f t="shared" ref="AD139:AD202" si="47">IF(COUNT(AC139,AD138)=2,AC139+AD138,AD138)</f>
        <v>-25.500000000000004</v>
      </c>
      <c r="AE139" s="431"/>
      <c r="AF139" s="431"/>
      <c r="AG139" s="433">
        <f>IF(COUNT(ngay17!$AO$8)&gt;0,ngay17!$AO$8,"")</f>
        <v>999.4</v>
      </c>
    </row>
    <row r="140" spans="1:33">
      <c r="A140" s="442"/>
      <c r="B140" s="423">
        <v>4</v>
      </c>
      <c r="C140" s="433">
        <f>IF(COUNT(ngay17!$AP$8)&gt;0,ngay17!$AP$8,"")</f>
        <v>998.7</v>
      </c>
      <c r="D140" s="425">
        <f t="shared" si="32"/>
        <v>-1.3999999999999773</v>
      </c>
      <c r="E140" s="426">
        <f t="shared" si="33"/>
        <v>-14</v>
      </c>
      <c r="F140" s="429"/>
      <c r="G140" s="433">
        <f>IF(COUNT(ngay17!$G$8)&gt;0,ngay17!$G$8,"")</f>
        <v>28.8</v>
      </c>
      <c r="H140" s="429">
        <f t="shared" si="34"/>
        <v>1</v>
      </c>
      <c r="I140" s="430">
        <f t="shared" si="35"/>
        <v>-4.3000000000000043</v>
      </c>
      <c r="J140" s="433">
        <f>IF(COUNT(ngay17!$AP$4)&gt;0,ngay17!$AP$4,"")</f>
        <v>999.4</v>
      </c>
      <c r="K140" s="425">
        <f t="shared" si="36"/>
        <v>-1</v>
      </c>
      <c r="L140" s="426">
        <f t="shared" si="37"/>
        <v>-12.200000000000045</v>
      </c>
      <c r="M140" s="429"/>
      <c r="N140" s="433">
        <f>IF(COUNT(ngay17!$G$4)&gt;0,ngay17!$G$4,"")</f>
        <v>26.5</v>
      </c>
      <c r="O140" s="429">
        <f t="shared" si="38"/>
        <v>0</v>
      </c>
      <c r="P140" s="430">
        <f t="shared" si="39"/>
        <v>-22.200000000000006</v>
      </c>
      <c r="Q140" s="433">
        <f>IF(COUNT(ngay17!$AP$20)&gt;0,ngay17!$AP$20,"")</f>
        <v>999.3</v>
      </c>
      <c r="R140" s="425">
        <f t="shared" si="40"/>
        <v>-1.2000000000000455</v>
      </c>
      <c r="S140" s="426">
        <f t="shared" si="41"/>
        <v>-14.900000000000091</v>
      </c>
      <c r="T140" s="429"/>
      <c r="U140" s="433">
        <f>IF(COUNT(ngay17!$G$20)&gt;0,ngay17!$G$20,"")</f>
        <v>27</v>
      </c>
      <c r="V140" s="429">
        <f t="shared" si="42"/>
        <v>0</v>
      </c>
      <c r="W140" s="430">
        <f t="shared" si="43"/>
        <v>-24.599999999999994</v>
      </c>
      <c r="X140" s="433">
        <f>IF(COUNT(ngay17!$AP$22)&gt;0,ngay17!$AP$22,"")</f>
        <v>1000.5</v>
      </c>
      <c r="Y140" s="425">
        <f t="shared" si="44"/>
        <v>-0.89999999999997726</v>
      </c>
      <c r="Z140" s="426">
        <f t="shared" si="45"/>
        <v>-7.2000000000000455</v>
      </c>
      <c r="AA140" s="429"/>
      <c r="AB140" s="433">
        <f>IF(COUNT(ngay17!$G$22)&gt;0,ngay17!$G$22,"")</f>
        <v>25.2</v>
      </c>
      <c r="AC140" s="429">
        <f t="shared" si="46"/>
        <v>-1.4000000000000021</v>
      </c>
      <c r="AD140" s="430">
        <f t="shared" si="47"/>
        <v>-26.900000000000006</v>
      </c>
      <c r="AG140" s="433">
        <f>IF(COUNT(ngay17!$AP$8)&gt;0,ngay17!$AP$8,"")</f>
        <v>998.7</v>
      </c>
    </row>
    <row r="141" spans="1:33">
      <c r="A141" s="442"/>
      <c r="B141" s="441">
        <v>7</v>
      </c>
      <c r="C141" s="433">
        <f>IF(COUNT(ngay17!$AQ$8)&gt;0,ngay17!$AQ$8,"")</f>
        <v>999.4</v>
      </c>
      <c r="D141" s="425">
        <f t="shared" si="32"/>
        <v>-1.3999999999999773</v>
      </c>
      <c r="E141" s="426">
        <f t="shared" si="33"/>
        <v>-15.399999999999977</v>
      </c>
      <c r="F141" s="429"/>
      <c r="G141" s="433">
        <f>IF(COUNT(ngay17!$H$8)&gt;0,ngay17!$H$8,"")</f>
        <v>30.6</v>
      </c>
      <c r="H141" s="429">
        <f t="shared" si="34"/>
        <v>2.6000000000000014</v>
      </c>
      <c r="I141" s="430">
        <f t="shared" si="35"/>
        <v>-1.7000000000000028</v>
      </c>
      <c r="J141" s="433">
        <f>IF(COUNT(ngay17!$AQ$4)&gt;0,ngay17!$AQ$4,"")</f>
        <v>1000</v>
      </c>
      <c r="K141" s="425">
        <f t="shared" si="36"/>
        <v>-1.7000000000000455</v>
      </c>
      <c r="L141" s="426">
        <f t="shared" si="37"/>
        <v>-13.900000000000091</v>
      </c>
      <c r="M141" s="429"/>
      <c r="N141" s="433">
        <f>IF(COUNT(ngay17!$H$4)&gt;0,ngay17!$H$4,"")</f>
        <v>26.8</v>
      </c>
      <c r="O141" s="429">
        <f t="shared" si="38"/>
        <v>0.10000000000000142</v>
      </c>
      <c r="P141" s="430">
        <f t="shared" si="39"/>
        <v>-22.100000000000005</v>
      </c>
      <c r="Q141" s="433">
        <f>IF(COUNT(ngay17!$AQ$20)&gt;0,ngay17!$AQ$20,"")</f>
        <v>1000.4</v>
      </c>
      <c r="R141" s="425">
        <f t="shared" si="40"/>
        <v>-1.3000000000000682</v>
      </c>
      <c r="S141" s="426">
        <f t="shared" si="41"/>
        <v>-16.200000000000159</v>
      </c>
      <c r="T141" s="429"/>
      <c r="U141" s="433">
        <f>IF(COUNT(ngay17!$H$20)&gt;0,ngay17!$H$20,"")</f>
        <v>26.6</v>
      </c>
      <c r="V141" s="429">
        <f t="shared" si="42"/>
        <v>-1</v>
      </c>
      <c r="W141" s="430">
        <f t="shared" si="43"/>
        <v>-25.599999999999994</v>
      </c>
      <c r="X141" s="433">
        <f>IF(COUNT(ngay17!$AQ$22)&gt;0,ngay17!$AQ$22,"")</f>
        <v>1000.6</v>
      </c>
      <c r="Y141" s="425">
        <f t="shared" si="44"/>
        <v>-1.1000000000000227</v>
      </c>
      <c r="Z141" s="426">
        <f t="shared" si="45"/>
        <v>-8.3000000000000682</v>
      </c>
      <c r="AA141" s="429"/>
      <c r="AB141" s="433">
        <f>IF(COUNT(ngay17!$H$22)&gt;0,ngay17!$H$22,"")</f>
        <v>26.3</v>
      </c>
      <c r="AC141" s="429">
        <f t="shared" si="46"/>
        <v>-1.1999999999999993</v>
      </c>
      <c r="AD141" s="430">
        <f t="shared" si="47"/>
        <v>-28.100000000000005</v>
      </c>
      <c r="AG141" s="433">
        <f>IF(COUNT(ngay17!$AQ$8)&gt;0,ngay17!$AQ$8,"")</f>
        <v>999.4</v>
      </c>
    </row>
    <row r="142" spans="1:33">
      <c r="A142" s="442"/>
      <c r="B142" s="423">
        <v>10</v>
      </c>
      <c r="C142" s="433">
        <f>IF(COUNT(ngay17!$AR$8)&gt;0,ngay17!$AR$8,"")</f>
        <v>999</v>
      </c>
      <c r="D142" s="425">
        <f t="shared" si="32"/>
        <v>-1.7999999999999545</v>
      </c>
      <c r="E142" s="426">
        <f t="shared" si="33"/>
        <v>-17.199999999999932</v>
      </c>
      <c r="F142" s="429"/>
      <c r="G142" s="433">
        <f>IF(COUNT(ngay17!$I$8)&gt;0,ngay17!$I$8,"")</f>
        <v>32.5</v>
      </c>
      <c r="H142" s="429">
        <f t="shared" si="34"/>
        <v>0.89999999999999858</v>
      </c>
      <c r="I142" s="430">
        <f t="shared" si="35"/>
        <v>-0.80000000000000426</v>
      </c>
      <c r="J142" s="433">
        <f>IF(COUNT(ngay17!$AR$4)&gt;0,ngay17!$AR$4,"")</f>
        <v>999.9</v>
      </c>
      <c r="K142" s="425">
        <f t="shared" si="36"/>
        <v>-2.1000000000000227</v>
      </c>
      <c r="L142" s="426">
        <f t="shared" si="37"/>
        <v>-16.000000000000114</v>
      </c>
      <c r="M142" s="429"/>
      <c r="N142" s="433">
        <f>IF(COUNT(ngay17!$I$4)&gt;0,ngay17!$I$4,"")</f>
        <v>30</v>
      </c>
      <c r="O142" s="429">
        <f t="shared" si="38"/>
        <v>0.19999999999999929</v>
      </c>
      <c r="P142" s="430">
        <f t="shared" si="39"/>
        <v>-21.900000000000006</v>
      </c>
      <c r="Q142" s="433">
        <f>IF(COUNT(ngay17!$AR$20)&gt;0,ngay17!$AR$20,"")</f>
        <v>999.8</v>
      </c>
      <c r="R142" s="425">
        <f t="shared" si="40"/>
        <v>-2</v>
      </c>
      <c r="S142" s="426">
        <f t="shared" si="41"/>
        <v>-18.200000000000159</v>
      </c>
      <c r="T142" s="429"/>
      <c r="U142" s="433">
        <f>IF(COUNT(ngay17!$I$20)&gt;0,ngay17!$I$20,"")</f>
        <v>29.6</v>
      </c>
      <c r="V142" s="429">
        <f t="shared" si="42"/>
        <v>-3.1999999999999957</v>
      </c>
      <c r="W142" s="430">
        <f t="shared" si="43"/>
        <v>-28.79999999999999</v>
      </c>
      <c r="X142" s="433">
        <f>IF(COUNT(ngay17!$AR$22)&gt;0,ngay17!$AR$22,"")</f>
        <v>1000.3</v>
      </c>
      <c r="Y142" s="425">
        <f t="shared" si="44"/>
        <v>-1.6000000000000227</v>
      </c>
      <c r="Z142" s="426">
        <f t="shared" si="45"/>
        <v>-9.9000000000000909</v>
      </c>
      <c r="AA142" s="429"/>
      <c r="AB142" s="433">
        <f>IF(COUNT(ngay17!$I$22)&gt;0,ngay17!$I$22,"")</f>
        <v>28.7</v>
      </c>
      <c r="AC142" s="429">
        <f t="shared" si="46"/>
        <v>-3.5999999999999979</v>
      </c>
      <c r="AD142" s="430">
        <f t="shared" si="47"/>
        <v>-31.700000000000003</v>
      </c>
      <c r="AG142" s="433">
        <f>IF(COUNT(ngay17!$AR$8)&gt;0,ngay17!$AR$8,"")</f>
        <v>999</v>
      </c>
    </row>
    <row r="143" spans="1:33">
      <c r="A143" s="442"/>
      <c r="B143" s="423">
        <v>13</v>
      </c>
      <c r="C143" s="433">
        <f>IF(COUNT(ngay17!$AS$8)&gt;0,ngay17!$AS$8,"")</f>
        <v>998</v>
      </c>
      <c r="D143" s="425">
        <f t="shared" si="32"/>
        <v>-1.7000000000000455</v>
      </c>
      <c r="E143" s="426">
        <f t="shared" si="33"/>
        <v>-18.899999999999977</v>
      </c>
      <c r="F143" s="429"/>
      <c r="G143" s="433">
        <f>IF(COUNT(ngay17!$J$8)&gt;0,ngay17!$J$8,"")</f>
        <v>35.799999999999997</v>
      </c>
      <c r="H143" s="429">
        <f t="shared" si="34"/>
        <v>0.39999999999999858</v>
      </c>
      <c r="I143" s="430">
        <f t="shared" si="35"/>
        <v>-0.40000000000000568</v>
      </c>
      <c r="J143" s="433">
        <f>IF(COUNT(ngay17!$AS$4)&gt;0,ngay17!$AS$4,"")</f>
        <v>998.4</v>
      </c>
      <c r="K143" s="425">
        <f t="shared" si="36"/>
        <v>-1.3999999999999773</v>
      </c>
      <c r="L143" s="426">
        <f t="shared" si="37"/>
        <v>-17.400000000000091</v>
      </c>
      <c r="M143" s="429"/>
      <c r="N143" s="433">
        <f>IF(COUNT(ngay17!$J$4)&gt;0,ngay17!$J$4,"")</f>
        <v>34.4</v>
      </c>
      <c r="O143" s="429">
        <f t="shared" si="38"/>
        <v>1</v>
      </c>
      <c r="P143" s="430">
        <f t="shared" si="39"/>
        <v>-20.900000000000006</v>
      </c>
      <c r="Q143" s="433">
        <f>IF(COUNT(ngay17!$AS$20)&gt;0,ngay17!$AS$20,"")</f>
        <v>998.8</v>
      </c>
      <c r="R143" s="425">
        <f t="shared" si="40"/>
        <v>-1.8000000000000682</v>
      </c>
      <c r="S143" s="426">
        <f t="shared" si="41"/>
        <v>-20.000000000000227</v>
      </c>
      <c r="T143" s="429"/>
      <c r="U143" s="433">
        <f>IF(COUNT(ngay17!$J$20)&gt;0,ngay17!$J$20,"")</f>
        <v>32.4</v>
      </c>
      <c r="V143" s="429">
        <f t="shared" si="42"/>
        <v>2.2999999999999972</v>
      </c>
      <c r="W143" s="430">
        <f t="shared" si="43"/>
        <v>-26.499999999999993</v>
      </c>
      <c r="X143" s="433">
        <f>IF(COUNT(ngay17!$AS$22)&gt;0,ngay17!$AS$22,"")</f>
        <v>999.3</v>
      </c>
      <c r="Y143" s="425">
        <f t="shared" si="44"/>
        <v>-1.5</v>
      </c>
      <c r="Z143" s="426">
        <f t="shared" si="45"/>
        <v>-11.400000000000091</v>
      </c>
      <c r="AA143" s="429"/>
      <c r="AB143" s="433">
        <f>IF(COUNT(ngay17!$J$22)&gt;0,ngay17!$J$22,"")</f>
        <v>31.1</v>
      </c>
      <c r="AC143" s="429">
        <f t="shared" si="46"/>
        <v>-3.1999999999999957</v>
      </c>
      <c r="AD143" s="430">
        <f t="shared" si="47"/>
        <v>-34.9</v>
      </c>
      <c r="AG143" s="433">
        <f>IF(COUNT(ngay17!$AS$8)&gt;0,ngay17!$AS$8,"")</f>
        <v>998</v>
      </c>
    </row>
    <row r="144" spans="1:33">
      <c r="A144" s="442"/>
      <c r="B144" s="423">
        <v>16</v>
      </c>
      <c r="C144" s="433">
        <f>IF(COUNT(ngay17!$AT$8)&gt;0,ngay17!$AT$8,"")</f>
        <v>996.1</v>
      </c>
      <c r="D144" s="425">
        <f t="shared" si="32"/>
        <v>-2.6999999999999318</v>
      </c>
      <c r="E144" s="426">
        <f t="shared" si="33"/>
        <v>-21.599999999999909</v>
      </c>
      <c r="F144" s="429"/>
      <c r="G144" s="433">
        <f>IF(COUNT(ngay17!$K$8)&gt;0,ngay17!$K$8,"")</f>
        <v>35.9</v>
      </c>
      <c r="H144" s="429">
        <f t="shared" si="34"/>
        <v>0</v>
      </c>
      <c r="I144" s="430">
        <f t="shared" si="35"/>
        <v>-0.40000000000000568</v>
      </c>
      <c r="J144" s="433">
        <f>IF(COUNT(ngay17!$AT$4)&gt;0,ngay17!$AT$4,"")</f>
        <v>996.5</v>
      </c>
      <c r="K144" s="425">
        <f t="shared" si="36"/>
        <v>-1.6000000000000227</v>
      </c>
      <c r="L144" s="426">
        <f t="shared" si="37"/>
        <v>-19.000000000000114</v>
      </c>
      <c r="M144" s="429"/>
      <c r="N144" s="433">
        <f>IF(COUNT(ngay17!$K$4)&gt;0,ngay17!$K$4,"")</f>
        <v>34.799999999999997</v>
      </c>
      <c r="O144" s="429">
        <f t="shared" si="38"/>
        <v>-0.70000000000000284</v>
      </c>
      <c r="P144" s="430">
        <f t="shared" si="39"/>
        <v>-21.600000000000009</v>
      </c>
      <c r="Q144" s="433">
        <f>IF(COUNT(ngay17!$AT$20)&gt;0,ngay17!$AT$20,"")</f>
        <v>996.4</v>
      </c>
      <c r="R144" s="425">
        <f t="shared" si="40"/>
        <v>-2.3000000000000682</v>
      </c>
      <c r="S144" s="426">
        <f t="shared" si="41"/>
        <v>-22.300000000000296</v>
      </c>
      <c r="T144" s="429"/>
      <c r="U144" s="433">
        <f>IF(COUNT(ngay17!$K$20)&gt;0,ngay17!$K$20,"")</f>
        <v>34</v>
      </c>
      <c r="V144" s="429">
        <f t="shared" si="42"/>
        <v>0.79999999999999716</v>
      </c>
      <c r="W144" s="430">
        <f t="shared" si="43"/>
        <v>-25.699999999999996</v>
      </c>
      <c r="X144" s="433">
        <f>IF(COUNT(ngay17!$AT$22)&gt;0,ngay17!$AT$22,"")</f>
        <v>997.5</v>
      </c>
      <c r="Y144" s="425">
        <f t="shared" si="44"/>
        <v>-2.8999999999999773</v>
      </c>
      <c r="Z144" s="426">
        <f t="shared" si="45"/>
        <v>-14.300000000000068</v>
      </c>
      <c r="AA144" s="429"/>
      <c r="AB144" s="433">
        <f>IF(COUNT(ngay17!$K$22)&gt;0,ngay17!$K$22,"")</f>
        <v>32.799999999999997</v>
      </c>
      <c r="AC144" s="429">
        <f t="shared" si="46"/>
        <v>0.19999999999999574</v>
      </c>
      <c r="AD144" s="430">
        <f t="shared" si="47"/>
        <v>-34.700000000000003</v>
      </c>
      <c r="AG144" s="433">
        <f>IF(COUNT(ngay17!$AT$8)&gt;0,ngay17!$AT$8,"")</f>
        <v>996.1</v>
      </c>
    </row>
    <row r="145" spans="1:33">
      <c r="A145" s="442"/>
      <c r="B145" s="423">
        <v>19</v>
      </c>
      <c r="C145" s="433">
        <f>IF(COUNT(ngay17!$AU$8)&gt;0,ngay17!$AU$8,"")</f>
        <v>996.8</v>
      </c>
      <c r="D145" s="425">
        <f t="shared" si="32"/>
        <v>-2.2000000000000455</v>
      </c>
      <c r="E145" s="426">
        <f t="shared" si="33"/>
        <v>-23.799999999999955</v>
      </c>
      <c r="F145" s="429"/>
      <c r="G145" s="433">
        <f>IF(COUNT(ngay17!$L$8)&gt;0,ngay17!$L$8,"")</f>
        <v>34.1</v>
      </c>
      <c r="H145" s="429">
        <f t="shared" si="34"/>
        <v>0.80000000000000426</v>
      </c>
      <c r="I145" s="430">
        <f t="shared" si="35"/>
        <v>0.39999999999999858</v>
      </c>
      <c r="J145" s="433">
        <f>IF(COUNT(ngay17!$AU$4)&gt;0,ngay17!$AU$4,"")</f>
        <v>997.1</v>
      </c>
      <c r="K145" s="425">
        <f t="shared" si="36"/>
        <v>-2.1000000000000227</v>
      </c>
      <c r="L145" s="426">
        <f t="shared" si="37"/>
        <v>-21.100000000000136</v>
      </c>
      <c r="M145" s="429"/>
      <c r="N145" s="433">
        <f>IF(COUNT(ngay17!$L$4)&gt;0,ngay17!$L$4,"")</f>
        <v>30.2</v>
      </c>
      <c r="O145" s="429">
        <f t="shared" si="38"/>
        <v>-1.1999999999999993</v>
      </c>
      <c r="P145" s="430">
        <f t="shared" si="39"/>
        <v>-22.800000000000008</v>
      </c>
      <c r="Q145" s="433">
        <f>IF(COUNT(ngay17!$AU$20)&gt;0,ngay17!$AU$20,"")</f>
        <v>997.7</v>
      </c>
      <c r="R145" s="425">
        <f t="shared" si="40"/>
        <v>-1</v>
      </c>
      <c r="S145" s="426">
        <f t="shared" si="41"/>
        <v>-23.300000000000296</v>
      </c>
      <c r="T145" s="429"/>
      <c r="U145" s="433">
        <f>IF(COUNT(ngay17!$L$20)&gt;0,ngay17!$L$20,"")</f>
        <v>32.200000000000003</v>
      </c>
      <c r="V145" s="429">
        <f t="shared" si="42"/>
        <v>0</v>
      </c>
      <c r="W145" s="430">
        <f t="shared" si="43"/>
        <v>-25.699999999999996</v>
      </c>
      <c r="X145" s="433">
        <f>IF(COUNT(ngay17!$AU$22)&gt;0,ngay17!$AU$22,"")</f>
        <v>997.3</v>
      </c>
      <c r="Y145" s="425">
        <f t="shared" si="44"/>
        <v>-2.5</v>
      </c>
      <c r="Z145" s="426">
        <f t="shared" si="45"/>
        <v>-16.800000000000068</v>
      </c>
      <c r="AA145" s="429"/>
      <c r="AB145" s="433">
        <f>IF(COUNT(ngay17!$L$22)&gt;0,ngay17!$L$22,"")</f>
        <v>31.2</v>
      </c>
      <c r="AC145" s="429">
        <f t="shared" si="46"/>
        <v>0.80000000000000071</v>
      </c>
      <c r="AD145" s="430">
        <f t="shared" si="47"/>
        <v>-33.900000000000006</v>
      </c>
      <c r="AG145" s="433">
        <f>IF(COUNT(ngay17!$AU$8)&gt;0,ngay17!$AU$8,"")</f>
        <v>996.8</v>
      </c>
    </row>
    <row r="146" spans="1:33">
      <c r="A146" s="442"/>
      <c r="B146" s="423">
        <v>22</v>
      </c>
      <c r="C146" s="433">
        <f>IF(COUNT(ngay18!$AN$8)&gt;0,ngay18!$AN$8,"")</f>
        <v>998</v>
      </c>
      <c r="D146" s="425">
        <f t="shared" si="32"/>
        <v>-2.5</v>
      </c>
      <c r="E146" s="426">
        <f t="shared" si="33"/>
        <v>-26.299999999999955</v>
      </c>
      <c r="F146" s="429"/>
      <c r="G146" s="433">
        <f>IF(COUNT(ngay18!$E$8)&gt;0,ngay18!$E$8,"")</f>
        <v>31.6</v>
      </c>
      <c r="H146" s="429">
        <f t="shared" si="34"/>
        <v>0.20000000000000284</v>
      </c>
      <c r="I146" s="430">
        <f t="shared" si="35"/>
        <v>0.60000000000000142</v>
      </c>
      <c r="J146" s="433">
        <f>IF(COUNT(ngay18!$AN$4)&gt;0,ngay18!$AN$4,"")</f>
        <v>999.1</v>
      </c>
      <c r="K146" s="425">
        <f t="shared" si="36"/>
        <v>-1.7999999999999545</v>
      </c>
      <c r="L146" s="426">
        <f t="shared" si="37"/>
        <v>-22.900000000000091</v>
      </c>
      <c r="M146" s="429"/>
      <c r="N146" s="433">
        <f>IF(COUNT(ngay18!$E$4)&gt;0,ngay18!$E$4,"")</f>
        <v>27.4</v>
      </c>
      <c r="O146" s="429">
        <f t="shared" si="38"/>
        <v>-0.60000000000000142</v>
      </c>
      <c r="P146" s="430">
        <f t="shared" si="39"/>
        <v>-23.400000000000009</v>
      </c>
      <c r="Q146" s="433">
        <f>IF(COUNT(ngay18!$AN$20)&gt;0,ngay18!$AN$20,"")</f>
        <v>999.2</v>
      </c>
      <c r="R146" s="425">
        <f t="shared" si="40"/>
        <v>-1.1999999999999318</v>
      </c>
      <c r="S146" s="426">
        <f t="shared" si="41"/>
        <v>-24.500000000000227</v>
      </c>
      <c r="T146" s="429"/>
      <c r="U146" s="433">
        <f>IF(COUNT(ngay18!$E$20)&gt;0,ngay18!$E$20,"")</f>
        <v>30.4</v>
      </c>
      <c r="V146" s="429">
        <f t="shared" si="42"/>
        <v>0.19999999999999929</v>
      </c>
      <c r="W146" s="430">
        <f t="shared" si="43"/>
        <v>-25.499999999999996</v>
      </c>
      <c r="X146" s="433">
        <f>IF(COUNT(ngay18!$AN$22)&gt;0,ngay18!$AN$22,"")</f>
        <v>999.1</v>
      </c>
      <c r="Y146" s="425">
        <f t="shared" si="44"/>
        <v>-1.5</v>
      </c>
      <c r="Z146" s="426">
        <f t="shared" si="45"/>
        <v>-18.300000000000068</v>
      </c>
      <c r="AA146" s="429"/>
      <c r="AB146" s="433">
        <f>IF(COUNT(ngay18!$E$22)&gt;0,ngay18!$E$22,"")</f>
        <v>29.3</v>
      </c>
      <c r="AC146" s="429">
        <f t="shared" si="46"/>
        <v>0.90000000000000213</v>
      </c>
      <c r="AD146" s="430">
        <f t="shared" si="47"/>
        <v>-33</v>
      </c>
      <c r="AG146" s="433">
        <f>IF(COUNT(ngay18!$AN$8)&gt;0,ngay18!$AN$8,"")</f>
        <v>998</v>
      </c>
    </row>
    <row r="147" spans="1:33" s="439" customFormat="1">
      <c r="A147" s="443">
        <v>18</v>
      </c>
      <c r="B147" s="423">
        <v>1</v>
      </c>
      <c r="C147" s="433">
        <f>IF(COUNT(ngay18!$AO$8)&gt;0,ngay18!$AO$8,"")</f>
        <v>997.2</v>
      </c>
      <c r="D147" s="435">
        <f t="shared" si="32"/>
        <v>-2.1999999999999318</v>
      </c>
      <c r="E147" s="436">
        <f t="shared" si="33"/>
        <v>-28.499999999999886</v>
      </c>
      <c r="F147" s="437"/>
      <c r="G147" s="433">
        <f>IF(COUNT(ngay18!$F$8)&gt;0,ngay18!$F$8,"")</f>
        <v>30.9</v>
      </c>
      <c r="H147" s="437">
        <f t="shared" si="34"/>
        <v>0.5</v>
      </c>
      <c r="I147" s="438">
        <f t="shared" si="35"/>
        <v>1.1000000000000014</v>
      </c>
      <c r="J147" s="433">
        <f>IF(COUNT(ngay18!$AO$4)&gt;0,ngay18!$AO$4,"")</f>
        <v>998.9</v>
      </c>
      <c r="K147" s="435">
        <f t="shared" si="36"/>
        <v>-1.3999999999999773</v>
      </c>
      <c r="L147" s="436">
        <f t="shared" si="37"/>
        <v>-24.300000000000068</v>
      </c>
      <c r="M147" s="437"/>
      <c r="N147" s="433">
        <f>IF(COUNT(ngay18!$F$4)&gt;0,ngay18!$F$4,"")</f>
        <v>26.6</v>
      </c>
      <c r="O147" s="437">
        <f t="shared" si="38"/>
        <v>-0.39999999999999858</v>
      </c>
      <c r="P147" s="438">
        <f t="shared" si="39"/>
        <v>-23.800000000000008</v>
      </c>
      <c r="Q147" s="433">
        <f>IF(COUNT(ngay18!$AO$20)&gt;0,ngay18!$AO$20,"")</f>
        <v>997.7</v>
      </c>
      <c r="R147" s="435">
        <f t="shared" si="40"/>
        <v>-1.5</v>
      </c>
      <c r="S147" s="436">
        <f t="shared" si="41"/>
        <v>-26.000000000000227</v>
      </c>
      <c r="T147" s="437"/>
      <c r="U147" s="433">
        <f>IF(COUNT(ngay18!$F$20)&gt;0,ngay18!$F$20,"")</f>
        <v>29</v>
      </c>
      <c r="V147" s="437">
        <f t="shared" si="42"/>
        <v>-0.19999999999999929</v>
      </c>
      <c r="W147" s="438">
        <f t="shared" si="43"/>
        <v>-25.699999999999996</v>
      </c>
      <c r="X147" s="433">
        <f>IF(COUNT(ngay18!$AO$22)&gt;0,ngay18!$AO$22,"")</f>
        <v>998.4</v>
      </c>
      <c r="Y147" s="435">
        <f t="shared" si="44"/>
        <v>-2.2000000000000455</v>
      </c>
      <c r="Z147" s="436">
        <f t="shared" si="45"/>
        <v>-20.500000000000114</v>
      </c>
      <c r="AA147" s="437"/>
      <c r="AB147" s="433">
        <f>IF(COUNT(ngay18!$F$22)&gt;0,ngay18!$F$22,"")</f>
        <v>28.4</v>
      </c>
      <c r="AC147" s="437">
        <f t="shared" si="46"/>
        <v>0.59999999999999787</v>
      </c>
      <c r="AD147" s="438">
        <f t="shared" si="47"/>
        <v>-32.400000000000006</v>
      </c>
      <c r="AE147" s="431"/>
      <c r="AF147" s="431"/>
      <c r="AG147" s="433">
        <f>IF(COUNT(ngay18!$AO$8)&gt;0,ngay18!$AO$8,"")</f>
        <v>997.2</v>
      </c>
    </row>
    <row r="148" spans="1:33">
      <c r="A148" s="442"/>
      <c r="B148" s="423">
        <v>4</v>
      </c>
      <c r="C148" s="433">
        <f>IF(COUNT(ngay18!$AP$8)&gt;0,ngay18!$AP$8,"")</f>
        <v>996.6</v>
      </c>
      <c r="D148" s="425">
        <f t="shared" si="32"/>
        <v>-2.1000000000000227</v>
      </c>
      <c r="E148" s="426">
        <f t="shared" si="33"/>
        <v>-30.599999999999909</v>
      </c>
      <c r="F148" s="429"/>
      <c r="G148" s="433">
        <f>IF(COUNT(ngay18!$G$8)&gt;0,ngay18!$G$8,"")</f>
        <v>29.6</v>
      </c>
      <c r="H148" s="429">
        <f t="shared" si="34"/>
        <v>0.80000000000000071</v>
      </c>
      <c r="I148" s="430">
        <f t="shared" si="35"/>
        <v>1.9000000000000021</v>
      </c>
      <c r="J148" s="433">
        <f>IF(COUNT(ngay18!$AP$4)&gt;0,ngay18!$AP$4,"")</f>
        <v>998.4</v>
      </c>
      <c r="K148" s="425">
        <f t="shared" si="36"/>
        <v>-1</v>
      </c>
      <c r="L148" s="426">
        <f t="shared" si="37"/>
        <v>-25.300000000000068</v>
      </c>
      <c r="M148" s="429"/>
      <c r="N148" s="433">
        <f>IF(COUNT(ngay18!$G$4)&gt;0,ngay18!$G$4,"")</f>
        <v>26.2</v>
      </c>
      <c r="O148" s="429">
        <f t="shared" si="38"/>
        <v>-0.30000000000000071</v>
      </c>
      <c r="P148" s="430">
        <f t="shared" si="39"/>
        <v>-24.100000000000009</v>
      </c>
      <c r="Q148" s="433">
        <f>IF(COUNT(ngay18!$AP$20)&gt;0,ngay18!$AP$20,"")</f>
        <v>997.2</v>
      </c>
      <c r="R148" s="425">
        <f t="shared" si="40"/>
        <v>-2.0999999999999091</v>
      </c>
      <c r="S148" s="426">
        <f t="shared" si="41"/>
        <v>-28.100000000000136</v>
      </c>
      <c r="T148" s="429"/>
      <c r="U148" s="433">
        <f>IF(COUNT(ngay18!$G$20)&gt;0,ngay18!$G$20,"")</f>
        <v>29</v>
      </c>
      <c r="V148" s="429">
        <f t="shared" si="42"/>
        <v>2</v>
      </c>
      <c r="W148" s="430">
        <f t="shared" si="43"/>
        <v>-23.699999999999996</v>
      </c>
      <c r="X148" s="433">
        <f>IF(COUNT(ngay18!$AP$22)&gt;0,ngay18!$AP$22,"")</f>
        <v>998.1</v>
      </c>
      <c r="Y148" s="425">
        <f t="shared" si="44"/>
        <v>-2.3999999999999773</v>
      </c>
      <c r="Z148" s="426">
        <f t="shared" si="45"/>
        <v>-22.900000000000091</v>
      </c>
      <c r="AA148" s="429"/>
      <c r="AB148" s="433">
        <f>IF(COUNT(ngay18!$G$22)&gt;0,ngay18!$G$22,"")</f>
        <v>28.2</v>
      </c>
      <c r="AC148" s="429">
        <f t="shared" si="46"/>
        <v>3</v>
      </c>
      <c r="AD148" s="430">
        <f t="shared" si="47"/>
        <v>-29.400000000000006</v>
      </c>
      <c r="AG148" s="433">
        <f>IF(COUNT(ngay18!$AP$8)&gt;0,ngay18!$AP$8,"")</f>
        <v>996.6</v>
      </c>
    </row>
    <row r="149" spans="1:33">
      <c r="A149" s="442"/>
      <c r="B149" s="441">
        <v>7</v>
      </c>
      <c r="C149" s="433">
        <f>IF(COUNT(ngay18!$AQ$8)&gt;0,ngay18!$AQ$8,"")</f>
        <v>998</v>
      </c>
      <c r="D149" s="425">
        <f t="shared" si="32"/>
        <v>-1.3999999999999773</v>
      </c>
      <c r="E149" s="426">
        <f t="shared" si="33"/>
        <v>-31.999999999999886</v>
      </c>
      <c r="F149" s="429"/>
      <c r="G149" s="433">
        <f>IF(COUNT(ngay18!$H$8)&gt;0,ngay18!$H$8,"")</f>
        <v>29.5</v>
      </c>
      <c r="H149" s="429">
        <f t="shared" si="34"/>
        <v>-1.1000000000000014</v>
      </c>
      <c r="I149" s="430">
        <f t="shared" si="35"/>
        <v>0.80000000000000071</v>
      </c>
      <c r="J149" s="433">
        <f>IF(COUNT(ngay18!$AQ$4)&gt;0,ngay18!$AQ$4,"")</f>
        <v>998.7</v>
      </c>
      <c r="K149" s="425">
        <f t="shared" si="36"/>
        <v>-1.2999999999999545</v>
      </c>
      <c r="L149" s="426">
        <f t="shared" si="37"/>
        <v>-26.600000000000023</v>
      </c>
      <c r="M149" s="429"/>
      <c r="N149" s="433">
        <f>IF(COUNT(ngay18!$H$4)&gt;0,ngay18!$H$4,"")</f>
        <v>25.7</v>
      </c>
      <c r="O149" s="429">
        <f t="shared" si="38"/>
        <v>-1.1000000000000014</v>
      </c>
      <c r="P149" s="430">
        <f t="shared" si="39"/>
        <v>-25.20000000000001</v>
      </c>
      <c r="Q149" s="433">
        <f>IF(COUNT(ngay18!$AQ$20)&gt;0,ngay18!$AQ$20,"")</f>
        <v>998.3</v>
      </c>
      <c r="R149" s="425">
        <f t="shared" si="40"/>
        <v>-2.1000000000000227</v>
      </c>
      <c r="S149" s="426">
        <f t="shared" si="41"/>
        <v>-30.200000000000159</v>
      </c>
      <c r="T149" s="429"/>
      <c r="U149" s="433">
        <f>IF(COUNT(ngay18!$H$20)&gt;0,ngay18!$H$20,"")</f>
        <v>29.8</v>
      </c>
      <c r="V149" s="429">
        <f t="shared" si="42"/>
        <v>3.1999999999999993</v>
      </c>
      <c r="W149" s="430">
        <f t="shared" si="43"/>
        <v>-20.499999999999996</v>
      </c>
      <c r="X149" s="433">
        <f>IF(COUNT(ngay18!$AQ$22)&gt;0,ngay18!$AQ$22,"")</f>
        <v>998.1</v>
      </c>
      <c r="Y149" s="425">
        <f t="shared" si="44"/>
        <v>-2.5</v>
      </c>
      <c r="Z149" s="426">
        <f t="shared" si="45"/>
        <v>-25.400000000000091</v>
      </c>
      <c r="AA149" s="429"/>
      <c r="AB149" s="433">
        <f>IF(COUNT(ngay18!$H$22)&gt;0,ngay18!$H$22,"")</f>
        <v>28</v>
      </c>
      <c r="AC149" s="429">
        <f t="shared" si="46"/>
        <v>1.6999999999999993</v>
      </c>
      <c r="AD149" s="430">
        <f t="shared" si="47"/>
        <v>-27.700000000000006</v>
      </c>
      <c r="AG149" s="433">
        <f>IF(COUNT(ngay18!$AQ$8)&gt;0,ngay18!$AQ$8,"")</f>
        <v>998</v>
      </c>
    </row>
    <row r="150" spans="1:33">
      <c r="A150" s="442"/>
      <c r="B150" s="423">
        <v>10</v>
      </c>
      <c r="C150" s="433">
        <f>IF(COUNT(ngay18!$AR$8)&gt;0,ngay18!$AR$8,"")</f>
        <v>998.8</v>
      </c>
      <c r="D150" s="425">
        <f t="shared" si="32"/>
        <v>-0.20000000000004547</v>
      </c>
      <c r="E150" s="426">
        <f t="shared" si="33"/>
        <v>-32.199999999999932</v>
      </c>
      <c r="F150" s="429"/>
      <c r="G150" s="433">
        <f>IF(COUNT(ngay18!$I$8)&gt;0,ngay18!$I$8,"")</f>
        <v>33.200000000000003</v>
      </c>
      <c r="H150" s="429">
        <f t="shared" si="34"/>
        <v>0.70000000000000284</v>
      </c>
      <c r="I150" s="430">
        <f t="shared" si="35"/>
        <v>1.5000000000000036</v>
      </c>
      <c r="J150" s="433">
        <f>IF(COUNT(ngay18!$AR$4)&gt;0,ngay18!$AR$4,"")</f>
        <v>999.2</v>
      </c>
      <c r="K150" s="425">
        <f t="shared" si="36"/>
        <v>-0.69999999999993179</v>
      </c>
      <c r="L150" s="426">
        <f t="shared" si="37"/>
        <v>-27.299999999999955</v>
      </c>
      <c r="M150" s="429"/>
      <c r="N150" s="433">
        <f>IF(COUNT(ngay18!$I$4)&gt;0,ngay18!$I$4,"")</f>
        <v>29</v>
      </c>
      <c r="O150" s="429">
        <f t="shared" si="38"/>
        <v>-1</v>
      </c>
      <c r="P150" s="430">
        <f t="shared" si="39"/>
        <v>-26.20000000000001</v>
      </c>
      <c r="Q150" s="433">
        <f>IF(COUNT(ngay18!$AR$20)&gt;0,ngay18!$AR$20,"")</f>
        <v>999.7</v>
      </c>
      <c r="R150" s="425">
        <f t="shared" si="40"/>
        <v>-9.9999999999909051E-2</v>
      </c>
      <c r="S150" s="426">
        <f t="shared" si="41"/>
        <v>-30.300000000000068</v>
      </c>
      <c r="T150" s="429"/>
      <c r="U150" s="433">
        <f>IF(COUNT(ngay18!$I$20)&gt;0,ngay18!$I$20,"")</f>
        <v>34.299999999999997</v>
      </c>
      <c r="V150" s="429">
        <f t="shared" si="42"/>
        <v>4.6999999999999957</v>
      </c>
      <c r="W150" s="430">
        <f t="shared" si="43"/>
        <v>-15.8</v>
      </c>
      <c r="X150" s="433">
        <f>IF(COUNT(ngay18!$AR$22)&gt;0,ngay18!$AR$22,"")</f>
        <v>999</v>
      </c>
      <c r="Y150" s="425">
        <f t="shared" si="44"/>
        <v>-1.2999999999999545</v>
      </c>
      <c r="Z150" s="426">
        <f t="shared" si="45"/>
        <v>-26.700000000000045</v>
      </c>
      <c r="AA150" s="429"/>
      <c r="AB150" s="433">
        <f>IF(COUNT(ngay18!$I$22)&gt;0,ngay18!$I$22,"")</f>
        <v>34</v>
      </c>
      <c r="AC150" s="429">
        <f t="shared" si="46"/>
        <v>5.3000000000000007</v>
      </c>
      <c r="AD150" s="430">
        <f t="shared" si="47"/>
        <v>-22.400000000000006</v>
      </c>
      <c r="AG150" s="433">
        <f>IF(COUNT(ngay18!$AR$8)&gt;0,ngay18!$AR$8,"")</f>
        <v>998.8</v>
      </c>
    </row>
    <row r="151" spans="1:33">
      <c r="A151" s="442"/>
      <c r="B151" s="423">
        <v>13</v>
      </c>
      <c r="C151" s="433">
        <f>IF(COUNT(ngay18!$AS$8)&gt;0,ngay18!$AS$8,"")</f>
        <v>998</v>
      </c>
      <c r="D151" s="425">
        <f t="shared" si="32"/>
        <v>0</v>
      </c>
      <c r="E151" s="426">
        <f t="shared" si="33"/>
        <v>-32.199999999999932</v>
      </c>
      <c r="F151" s="429"/>
      <c r="G151" s="433">
        <f>IF(COUNT(ngay18!$J$8)&gt;0,ngay18!$J$8,"")</f>
        <v>35.1</v>
      </c>
      <c r="H151" s="429">
        <f t="shared" si="34"/>
        <v>-0.69999999999999574</v>
      </c>
      <c r="I151" s="430">
        <f t="shared" si="35"/>
        <v>0.80000000000000782</v>
      </c>
      <c r="J151" s="433">
        <f>IF(COUNT(ngay18!$AS$4)&gt;0,ngay18!$AS$4,"")</f>
        <v>997.7</v>
      </c>
      <c r="K151" s="425">
        <f t="shared" si="36"/>
        <v>-0.69999999999993179</v>
      </c>
      <c r="L151" s="426">
        <f t="shared" si="37"/>
        <v>-27.999999999999886</v>
      </c>
      <c r="M151" s="429"/>
      <c r="N151" s="433">
        <f>IF(COUNT(ngay18!$J$4)&gt;0,ngay18!$J$4,"")</f>
        <v>34.1</v>
      </c>
      <c r="O151" s="429">
        <f t="shared" si="38"/>
        <v>-0.29999999999999716</v>
      </c>
      <c r="P151" s="430">
        <f t="shared" si="39"/>
        <v>-26.500000000000007</v>
      </c>
      <c r="Q151" s="433">
        <f>IF(COUNT(ngay18!$AS$20)&gt;0,ngay18!$AS$20,"")</f>
        <v>998</v>
      </c>
      <c r="R151" s="425">
        <f t="shared" si="40"/>
        <v>-0.79999999999995453</v>
      </c>
      <c r="S151" s="426">
        <f t="shared" si="41"/>
        <v>-31.100000000000023</v>
      </c>
      <c r="T151" s="429"/>
      <c r="U151" s="433">
        <f>IF(COUNT(ngay18!$J$20)&gt;0,ngay18!$J$20,"")</f>
        <v>35.4</v>
      </c>
      <c r="V151" s="429">
        <f t="shared" si="42"/>
        <v>3</v>
      </c>
      <c r="W151" s="430">
        <f t="shared" si="43"/>
        <v>-12.8</v>
      </c>
      <c r="X151" s="433">
        <f>IF(COUNT(ngay18!$AS$22)&gt;0,ngay18!$AS$22,"")</f>
        <v>998.8</v>
      </c>
      <c r="Y151" s="425">
        <f t="shared" si="44"/>
        <v>-0.5</v>
      </c>
      <c r="Z151" s="426">
        <f t="shared" si="45"/>
        <v>-27.200000000000045</v>
      </c>
      <c r="AA151" s="429"/>
      <c r="AB151" s="433">
        <f>IF(COUNT(ngay18!$J$22)&gt;0,ngay18!$J$22,"")</f>
        <v>35.200000000000003</v>
      </c>
      <c r="AC151" s="429">
        <f t="shared" si="46"/>
        <v>4.1000000000000014</v>
      </c>
      <c r="AD151" s="430">
        <f t="shared" si="47"/>
        <v>-18.300000000000004</v>
      </c>
      <c r="AG151" s="433">
        <f>IF(COUNT(ngay18!$AS$8)&gt;0,ngay18!$AS$8,"")</f>
        <v>998</v>
      </c>
    </row>
    <row r="152" spans="1:33">
      <c r="A152" s="442"/>
      <c r="B152" s="423">
        <v>16</v>
      </c>
      <c r="C152" s="433">
        <f>IF(COUNT(ngay18!$AT$8)&gt;0,ngay18!$AT$8,"")</f>
        <v>996.3</v>
      </c>
      <c r="D152" s="425">
        <f t="shared" si="32"/>
        <v>0.19999999999993179</v>
      </c>
      <c r="E152" s="426">
        <f t="shared" si="33"/>
        <v>-32</v>
      </c>
      <c r="F152" s="429"/>
      <c r="G152" s="433">
        <f>IF(COUNT(ngay18!$K$8)&gt;0,ngay18!$K$8,"")</f>
        <v>35.200000000000003</v>
      </c>
      <c r="H152" s="429">
        <f t="shared" si="34"/>
        <v>-0.69999999999999574</v>
      </c>
      <c r="I152" s="430">
        <f t="shared" si="35"/>
        <v>0.10000000000001208</v>
      </c>
      <c r="J152" s="433">
        <f>IF(COUNT(ngay18!$AT$4)&gt;0,ngay18!$AT$4,"")</f>
        <v>996.5</v>
      </c>
      <c r="K152" s="425">
        <f t="shared" si="36"/>
        <v>0</v>
      </c>
      <c r="L152" s="426">
        <f t="shared" si="37"/>
        <v>-27.999999999999886</v>
      </c>
      <c r="M152" s="429"/>
      <c r="N152" s="433">
        <f>IF(COUNT(ngay18!$K$4)&gt;0,ngay18!$K$4,"")</f>
        <v>32.799999999999997</v>
      </c>
      <c r="O152" s="429">
        <f t="shared" si="38"/>
        <v>-2</v>
      </c>
      <c r="P152" s="430">
        <f t="shared" si="39"/>
        <v>-28.500000000000007</v>
      </c>
      <c r="Q152" s="433">
        <f>IF(COUNT(ngay18!$AT$20)&gt;0,ngay18!$AT$20,"")</f>
        <v>996.6</v>
      </c>
      <c r="R152" s="425">
        <f t="shared" si="40"/>
        <v>0.20000000000004547</v>
      </c>
      <c r="S152" s="426">
        <f t="shared" si="41"/>
        <v>-30.899999999999977</v>
      </c>
      <c r="T152" s="429"/>
      <c r="U152" s="433">
        <f>IF(COUNT(ngay18!$K$20)&gt;0,ngay18!$K$20,"")</f>
        <v>34.5</v>
      </c>
      <c r="V152" s="429">
        <f t="shared" si="42"/>
        <v>0.5</v>
      </c>
      <c r="W152" s="430">
        <f t="shared" si="43"/>
        <v>-12.3</v>
      </c>
      <c r="X152" s="433">
        <f>IF(COUNT(ngay18!$AT$22)&gt;0,ngay18!$AT$22,"")</f>
        <v>997.5</v>
      </c>
      <c r="Y152" s="425">
        <f t="shared" si="44"/>
        <v>0</v>
      </c>
      <c r="Z152" s="426">
        <f t="shared" si="45"/>
        <v>-27.200000000000045</v>
      </c>
      <c r="AA152" s="429"/>
      <c r="AB152" s="433">
        <f>IF(COUNT(ngay18!$K$22)&gt;0,ngay18!$K$22,"")</f>
        <v>34</v>
      </c>
      <c r="AC152" s="429">
        <f t="shared" si="46"/>
        <v>1.2000000000000028</v>
      </c>
      <c r="AD152" s="430">
        <f t="shared" si="47"/>
        <v>-17.100000000000001</v>
      </c>
      <c r="AG152" s="433">
        <f>IF(COUNT(ngay18!$AT$8)&gt;0,ngay18!$AT$8,"")</f>
        <v>996.3</v>
      </c>
    </row>
    <row r="153" spans="1:33">
      <c r="A153" s="442"/>
      <c r="B153" s="423">
        <v>19</v>
      </c>
      <c r="C153" s="433">
        <f>IF(COUNT(ngay18!$AU$8)&gt;0,ngay18!$AU$8,"")</f>
        <v>998.2</v>
      </c>
      <c r="D153" s="425">
        <f t="shared" si="32"/>
        <v>1.4000000000000909</v>
      </c>
      <c r="E153" s="426">
        <f t="shared" si="33"/>
        <v>-30.599999999999909</v>
      </c>
      <c r="F153" s="429"/>
      <c r="G153" s="433">
        <f>IF(COUNT(ngay18!$L$8)&gt;0,ngay18!$L$8,"")</f>
        <v>31.3</v>
      </c>
      <c r="H153" s="429">
        <f t="shared" si="34"/>
        <v>-2.8000000000000007</v>
      </c>
      <c r="I153" s="430">
        <f t="shared" si="35"/>
        <v>-2.6999999999999886</v>
      </c>
      <c r="J153" s="433">
        <f>IF(COUNT(ngay18!$AU$4)&gt;0,ngay18!$AU$4,"")</f>
        <v>997.3</v>
      </c>
      <c r="K153" s="425">
        <f t="shared" si="36"/>
        <v>0.19999999999993179</v>
      </c>
      <c r="L153" s="426">
        <f t="shared" si="37"/>
        <v>-27.799999999999955</v>
      </c>
      <c r="M153" s="429"/>
      <c r="N153" s="433">
        <f>IF(COUNT(ngay18!$L$4)&gt;0,ngay18!$L$4,"")</f>
        <v>28.4</v>
      </c>
      <c r="O153" s="429">
        <f t="shared" si="38"/>
        <v>-1.8000000000000007</v>
      </c>
      <c r="P153" s="430">
        <f t="shared" si="39"/>
        <v>-30.300000000000008</v>
      </c>
      <c r="Q153" s="433">
        <f>IF(COUNT(ngay18!$AU$20)&gt;0,ngay18!$AU$20,"")</f>
        <v>998</v>
      </c>
      <c r="R153" s="425">
        <f t="shared" si="40"/>
        <v>0.29999999999995453</v>
      </c>
      <c r="S153" s="426">
        <f t="shared" si="41"/>
        <v>-30.600000000000023</v>
      </c>
      <c r="T153" s="429"/>
      <c r="U153" s="433">
        <f>IF(COUNT(ngay18!$L$20)&gt;0,ngay18!$L$20,"")</f>
        <v>29.4</v>
      </c>
      <c r="V153" s="429">
        <f t="shared" si="42"/>
        <v>-2.8000000000000043</v>
      </c>
      <c r="W153" s="430">
        <f t="shared" si="43"/>
        <v>-15.100000000000005</v>
      </c>
      <c r="X153" s="433">
        <f>IF(COUNT(ngay18!$AU$22)&gt;0,ngay18!$AU$22,"")</f>
        <v>997.3</v>
      </c>
      <c r="Y153" s="425">
        <f t="shared" si="44"/>
        <v>0</v>
      </c>
      <c r="Z153" s="426">
        <f t="shared" si="45"/>
        <v>-27.200000000000045</v>
      </c>
      <c r="AA153" s="429"/>
      <c r="AB153" s="433">
        <f>IF(COUNT(ngay18!$L$22)&gt;0,ngay18!$L$22,"")</f>
        <v>32</v>
      </c>
      <c r="AC153" s="429">
        <f t="shared" si="46"/>
        <v>0.80000000000000071</v>
      </c>
      <c r="AD153" s="430">
        <f t="shared" si="47"/>
        <v>-16.3</v>
      </c>
      <c r="AG153" s="433">
        <f>IF(COUNT(ngay18!$AU$8)&gt;0,ngay18!$AU$8,"")</f>
        <v>998.2</v>
      </c>
    </row>
    <row r="154" spans="1:33">
      <c r="A154" s="442"/>
      <c r="B154" s="423">
        <v>22</v>
      </c>
      <c r="C154" s="433">
        <f>IF(COUNT(ngay19!$AN$8)&gt;0,ngay19!$AN$8,"")</f>
        <v>1001.2</v>
      </c>
      <c r="D154" s="425">
        <f t="shared" si="32"/>
        <v>3.2000000000000455</v>
      </c>
      <c r="E154" s="426">
        <f t="shared" si="33"/>
        <v>-27.399999999999864</v>
      </c>
      <c r="F154" s="429"/>
      <c r="G154" s="433">
        <f>IF(COUNT(ngay19!$E$8)&gt;0,ngay19!$E$8,"")</f>
        <v>27.6</v>
      </c>
      <c r="H154" s="429">
        <f t="shared" si="34"/>
        <v>-4</v>
      </c>
      <c r="I154" s="430">
        <f t="shared" si="35"/>
        <v>-6.6999999999999886</v>
      </c>
      <c r="J154" s="433">
        <f>IF(COUNT(ngay19!$AN$4)&gt;0,ngay19!$AN$4,"")</f>
        <v>1000.9</v>
      </c>
      <c r="K154" s="425">
        <f t="shared" si="36"/>
        <v>1.7999999999999545</v>
      </c>
      <c r="L154" s="426">
        <f t="shared" si="37"/>
        <v>-26</v>
      </c>
      <c r="M154" s="429"/>
      <c r="N154" s="433">
        <f>IF(COUNT(ngay19!$E$4)&gt;0,ngay19!$E$4,"")</f>
        <v>27.5</v>
      </c>
      <c r="O154" s="429">
        <f t="shared" si="38"/>
        <v>0.10000000000000142</v>
      </c>
      <c r="P154" s="430">
        <f t="shared" si="39"/>
        <v>-30.200000000000006</v>
      </c>
      <c r="Q154" s="433">
        <f>IF(COUNT(ngay19!$AN$20)&gt;0,ngay19!$AN$20,"")</f>
        <v>1000.7</v>
      </c>
      <c r="R154" s="425">
        <f t="shared" si="40"/>
        <v>1.5</v>
      </c>
      <c r="S154" s="426">
        <f t="shared" si="41"/>
        <v>-29.100000000000023</v>
      </c>
      <c r="T154" s="429"/>
      <c r="U154" s="433">
        <f>IF(COUNT(ngay19!$E$20)&gt;0,ngay19!$E$20,"")</f>
        <v>30.1</v>
      </c>
      <c r="V154" s="429">
        <f t="shared" si="42"/>
        <v>-0.29999999999999716</v>
      </c>
      <c r="W154" s="430">
        <f t="shared" si="43"/>
        <v>-15.400000000000002</v>
      </c>
      <c r="X154" s="433">
        <f>IF(COUNT(ngay19!$AN$22)&gt;0,ngay19!$AN$22,"")</f>
        <v>999.6</v>
      </c>
      <c r="Y154" s="425">
        <f t="shared" si="44"/>
        <v>0.5</v>
      </c>
      <c r="Z154" s="426">
        <f t="shared" si="45"/>
        <v>-26.700000000000045</v>
      </c>
      <c r="AA154" s="429"/>
      <c r="AB154" s="433">
        <f>IF(COUNT(ngay19!$E$22)&gt;0,ngay19!$E$22,"")</f>
        <v>30.5</v>
      </c>
      <c r="AC154" s="429">
        <f t="shared" si="46"/>
        <v>1.1999999999999993</v>
      </c>
      <c r="AD154" s="430">
        <f t="shared" si="47"/>
        <v>-15.100000000000001</v>
      </c>
      <c r="AG154" s="433">
        <f>IF(COUNT(ngay19!$AN$8)&gt;0,ngay19!$AN$8,"")</f>
        <v>1001.2</v>
      </c>
    </row>
    <row r="155" spans="1:33" s="439" customFormat="1">
      <c r="A155" s="443">
        <v>19</v>
      </c>
      <c r="B155" s="423">
        <v>1</v>
      </c>
      <c r="C155" s="433">
        <f>IF(COUNT(ngay19!$AO$8)&gt;0,ngay19!$AO$8,"")</f>
        <v>1001.9</v>
      </c>
      <c r="D155" s="435">
        <f t="shared" si="32"/>
        <v>4.6999999999999318</v>
      </c>
      <c r="E155" s="436">
        <f t="shared" si="33"/>
        <v>-22.699999999999932</v>
      </c>
      <c r="F155" s="437"/>
      <c r="G155" s="433">
        <f>IF(COUNT(ngay19!$F$8)&gt;0,ngay19!$F$8,"")</f>
        <v>25.6</v>
      </c>
      <c r="H155" s="437">
        <f t="shared" si="34"/>
        <v>-5.2999999999999972</v>
      </c>
      <c r="I155" s="438">
        <f t="shared" si="35"/>
        <v>-11.999999999999986</v>
      </c>
      <c r="J155" s="433">
        <f>IF(COUNT(ngay19!$AO$4)&gt;0,ngay19!$AO$4,"")</f>
        <v>1001.1</v>
      </c>
      <c r="K155" s="435">
        <f t="shared" si="36"/>
        <v>2.2000000000000455</v>
      </c>
      <c r="L155" s="436">
        <f t="shared" si="37"/>
        <v>-23.799999999999955</v>
      </c>
      <c r="M155" s="437"/>
      <c r="N155" s="433">
        <f>IF(COUNT(ngay19!$F$4)&gt;0,ngay19!$F$4,"")</f>
        <v>26.6</v>
      </c>
      <c r="O155" s="437">
        <f t="shared" si="38"/>
        <v>0</v>
      </c>
      <c r="P155" s="438">
        <f t="shared" si="39"/>
        <v>-30.200000000000006</v>
      </c>
      <c r="Q155" s="433">
        <f>IF(COUNT(ngay19!$AO$20)&gt;0,ngay19!$AO$20,"")</f>
        <v>1001.7</v>
      </c>
      <c r="R155" s="435">
        <f t="shared" si="40"/>
        <v>4</v>
      </c>
      <c r="S155" s="436">
        <f t="shared" si="41"/>
        <v>-25.100000000000023</v>
      </c>
      <c r="T155" s="437"/>
      <c r="U155" s="433">
        <f>IF(COUNT(ngay19!$F$20)&gt;0,ngay19!$F$20,"")</f>
        <v>29.3</v>
      </c>
      <c r="V155" s="437">
        <f t="shared" si="42"/>
        <v>0.30000000000000071</v>
      </c>
      <c r="W155" s="438">
        <f t="shared" si="43"/>
        <v>-15.100000000000001</v>
      </c>
      <c r="X155" s="433">
        <f>IF(COUNT(ngay19!$AO$22)&gt;0,ngay19!$AO$22,"")</f>
        <v>1000.3</v>
      </c>
      <c r="Y155" s="435">
        <f t="shared" si="44"/>
        <v>1.8999999999999773</v>
      </c>
      <c r="Z155" s="436">
        <f t="shared" si="45"/>
        <v>-24.800000000000068</v>
      </c>
      <c r="AA155" s="437"/>
      <c r="AB155" s="433">
        <f>IF(COUNT(ngay19!$F$22)&gt;0,ngay19!$F$22,"")</f>
        <v>29</v>
      </c>
      <c r="AC155" s="437">
        <f t="shared" si="46"/>
        <v>0.60000000000000142</v>
      </c>
      <c r="AD155" s="438">
        <f t="shared" si="47"/>
        <v>-14.5</v>
      </c>
      <c r="AE155" s="431"/>
      <c r="AF155" s="431"/>
      <c r="AG155" s="433">
        <f>IF(COUNT(ngay19!$AO$8)&gt;0,ngay19!$AO$8,"")</f>
        <v>1001.9</v>
      </c>
    </row>
    <row r="156" spans="1:33">
      <c r="A156" s="442"/>
      <c r="B156" s="423">
        <v>4</v>
      </c>
      <c r="C156" s="433">
        <f>IF(COUNT(ngay19!$AP$8)&gt;0,ngay19!$AP$8,"")</f>
        <v>1001.6</v>
      </c>
      <c r="D156" s="425">
        <f t="shared" si="32"/>
        <v>5</v>
      </c>
      <c r="E156" s="426">
        <f t="shared" si="33"/>
        <v>-17.699999999999932</v>
      </c>
      <c r="F156" s="429"/>
      <c r="G156" s="433">
        <f>IF(COUNT(ngay19!$G$8)&gt;0,ngay19!$G$8,"")</f>
        <v>25.4</v>
      </c>
      <c r="H156" s="429">
        <f t="shared" si="34"/>
        <v>-4.2000000000000028</v>
      </c>
      <c r="I156" s="430">
        <f t="shared" si="35"/>
        <v>-16.199999999999989</v>
      </c>
      <c r="J156" s="433">
        <f>IF(COUNT(ngay19!$AP$4)&gt;0,ngay19!$AP$4,"")</f>
        <v>1000.8</v>
      </c>
      <c r="K156" s="425">
        <f t="shared" si="36"/>
        <v>2.3999999999999773</v>
      </c>
      <c r="L156" s="426">
        <f t="shared" si="37"/>
        <v>-21.399999999999977</v>
      </c>
      <c r="M156" s="429"/>
      <c r="N156" s="433">
        <f>IF(COUNT(ngay19!$G$4)&gt;0,ngay19!$G$4,"")</f>
        <v>25.3</v>
      </c>
      <c r="O156" s="429">
        <f t="shared" si="38"/>
        <v>-0.89999999999999858</v>
      </c>
      <c r="P156" s="430">
        <f t="shared" si="39"/>
        <v>-31.100000000000005</v>
      </c>
      <c r="Q156" s="433">
        <f>IF(COUNT(ngay19!$AP$20)&gt;0,ngay19!$AP$20,"")</f>
        <v>1001.4</v>
      </c>
      <c r="R156" s="425">
        <f t="shared" si="40"/>
        <v>4.1999999999999318</v>
      </c>
      <c r="S156" s="426">
        <f t="shared" si="41"/>
        <v>-20.900000000000091</v>
      </c>
      <c r="T156" s="429"/>
      <c r="U156" s="433">
        <f>IF(COUNT(ngay19!$G$20)&gt;0,ngay19!$G$20,"")</f>
        <v>27.8</v>
      </c>
      <c r="V156" s="429">
        <f t="shared" si="42"/>
        <v>-1.1999999999999993</v>
      </c>
      <c r="W156" s="430">
        <f t="shared" si="43"/>
        <v>-16.3</v>
      </c>
      <c r="X156" s="433">
        <f>IF(COUNT(ngay19!$AP$22)&gt;0,ngay19!$AP$22,"")</f>
        <v>1000.4</v>
      </c>
      <c r="Y156" s="425">
        <f t="shared" si="44"/>
        <v>2.2999999999999545</v>
      </c>
      <c r="Z156" s="426">
        <f t="shared" si="45"/>
        <v>-22.500000000000114</v>
      </c>
      <c r="AA156" s="429"/>
      <c r="AB156" s="433">
        <f>IF(COUNT(ngay19!$G$22)&gt;0,ngay19!$G$22,"")</f>
        <v>27.4</v>
      </c>
      <c r="AC156" s="429">
        <f t="shared" si="46"/>
        <v>-0.80000000000000071</v>
      </c>
      <c r="AD156" s="430">
        <f t="shared" si="47"/>
        <v>-15.3</v>
      </c>
      <c r="AG156" s="433">
        <f>IF(COUNT(ngay19!$AP$8)&gt;0,ngay19!$AP$8,"")</f>
        <v>1001.6</v>
      </c>
    </row>
    <row r="157" spans="1:33">
      <c r="A157" s="442"/>
      <c r="B157" s="441">
        <v>7</v>
      </c>
      <c r="C157" s="433">
        <f>IF(COUNT(ngay19!$AQ$8)&gt;0,ngay19!$AQ$8,"")</f>
        <v>1003</v>
      </c>
      <c r="D157" s="425">
        <f t="shared" si="32"/>
        <v>5</v>
      </c>
      <c r="E157" s="426">
        <f t="shared" si="33"/>
        <v>-12.699999999999932</v>
      </c>
      <c r="F157" s="429"/>
      <c r="G157" s="433">
        <f>IF(COUNT(ngay19!$H$8)&gt;0,ngay19!$H$8,"")</f>
        <v>26.6</v>
      </c>
      <c r="H157" s="429">
        <f t="shared" si="34"/>
        <v>-2.8999999999999986</v>
      </c>
      <c r="I157" s="430">
        <f t="shared" si="35"/>
        <v>-19.099999999999987</v>
      </c>
      <c r="J157" s="433">
        <f>IF(COUNT(ngay19!$AQ$4)&gt;0,ngay19!$AQ$4,"")</f>
        <v>1002.9</v>
      </c>
      <c r="K157" s="425">
        <f t="shared" si="36"/>
        <v>4.1999999999999318</v>
      </c>
      <c r="L157" s="426">
        <f t="shared" si="37"/>
        <v>-17.200000000000045</v>
      </c>
      <c r="M157" s="429"/>
      <c r="N157" s="433">
        <f>IF(COUNT(ngay19!$H$4)&gt;0,ngay19!$H$4,"")</f>
        <v>25</v>
      </c>
      <c r="O157" s="429">
        <f t="shared" si="38"/>
        <v>-0.69999999999999929</v>
      </c>
      <c r="P157" s="430">
        <f t="shared" si="39"/>
        <v>-31.800000000000004</v>
      </c>
      <c r="Q157" s="433">
        <f>IF(COUNT(ngay19!$AQ$20)&gt;0,ngay19!$AQ$20,"")</f>
        <v>1002.7</v>
      </c>
      <c r="R157" s="425">
        <f t="shared" si="40"/>
        <v>4.4000000000000909</v>
      </c>
      <c r="S157" s="426">
        <f t="shared" si="41"/>
        <v>-16.5</v>
      </c>
      <c r="T157" s="429"/>
      <c r="U157" s="433">
        <f>IF(COUNT(ngay19!$H$20)&gt;0,ngay19!$H$20,"")</f>
        <v>27.6</v>
      </c>
      <c r="V157" s="429">
        <f t="shared" si="42"/>
        <v>-2.1999999999999993</v>
      </c>
      <c r="W157" s="430">
        <f t="shared" si="43"/>
        <v>-18.5</v>
      </c>
      <c r="X157" s="433">
        <f>IF(COUNT(ngay19!$AQ$22)&gt;0,ngay19!$AQ$22,"")</f>
        <v>1002</v>
      </c>
      <c r="Y157" s="425">
        <f t="shared" si="44"/>
        <v>3.8999999999999773</v>
      </c>
      <c r="Z157" s="426">
        <f t="shared" si="45"/>
        <v>-18.600000000000136</v>
      </c>
      <c r="AA157" s="429"/>
      <c r="AB157" s="433">
        <f>IF(COUNT(ngay19!$H$22)&gt;0,ngay19!$H$22,"")</f>
        <v>28</v>
      </c>
      <c r="AC157" s="429">
        <f t="shared" si="46"/>
        <v>0</v>
      </c>
      <c r="AD157" s="430">
        <f t="shared" si="47"/>
        <v>-15.3</v>
      </c>
      <c r="AG157" s="433">
        <f>IF(COUNT(ngay19!$AQ$8)&gt;0,ngay19!$AQ$8,"")</f>
        <v>1003</v>
      </c>
    </row>
    <row r="158" spans="1:33">
      <c r="A158" s="442"/>
      <c r="B158" s="423">
        <v>10</v>
      </c>
      <c r="C158" s="433">
        <f>IF(COUNT(ngay19!$AR$8)&gt;0,ngay19!$AR$8,"")</f>
        <v>1003.6</v>
      </c>
      <c r="D158" s="425">
        <f t="shared" si="32"/>
        <v>4.8000000000000682</v>
      </c>
      <c r="E158" s="426">
        <f t="shared" si="33"/>
        <v>-7.8999999999998636</v>
      </c>
      <c r="F158" s="429"/>
      <c r="G158" s="433">
        <f>IF(COUNT(ngay19!$I$8)&gt;0,ngay19!$I$8,"")</f>
        <v>28.2</v>
      </c>
      <c r="H158" s="429">
        <f t="shared" si="34"/>
        <v>-5.0000000000000036</v>
      </c>
      <c r="I158" s="430">
        <f t="shared" si="35"/>
        <v>-24.099999999999991</v>
      </c>
      <c r="J158" s="433">
        <f>IF(COUNT(ngay19!$AR$4)&gt;0,ngay19!$AR$4,"")</f>
        <v>1004.1</v>
      </c>
      <c r="K158" s="425">
        <f t="shared" si="36"/>
        <v>4.8999999999999773</v>
      </c>
      <c r="L158" s="426">
        <f t="shared" si="37"/>
        <v>-12.300000000000068</v>
      </c>
      <c r="M158" s="429"/>
      <c r="N158" s="433">
        <f>IF(COUNT(ngay19!$I$4)&gt;0,ngay19!$I$4,"")</f>
        <v>26</v>
      </c>
      <c r="O158" s="429">
        <f t="shared" si="38"/>
        <v>-3</v>
      </c>
      <c r="P158" s="430">
        <f t="shared" si="39"/>
        <v>-34.800000000000004</v>
      </c>
      <c r="Q158" s="433">
        <f>IF(COUNT(ngay19!$AR$20)&gt;0,ngay19!$AR$20,"")</f>
        <v>1003.7</v>
      </c>
      <c r="R158" s="425">
        <f t="shared" si="40"/>
        <v>4</v>
      </c>
      <c r="S158" s="426">
        <f t="shared" si="41"/>
        <v>-12.5</v>
      </c>
      <c r="T158" s="429"/>
      <c r="U158" s="433">
        <f>IF(COUNT(ngay19!$I$20)&gt;0,ngay19!$I$20,"")</f>
        <v>30.4</v>
      </c>
      <c r="V158" s="429">
        <f t="shared" si="42"/>
        <v>-3.8999999999999986</v>
      </c>
      <c r="W158" s="430">
        <f t="shared" si="43"/>
        <v>-22.4</v>
      </c>
      <c r="X158" s="433">
        <f>IF(COUNT(ngay19!$AR$22)&gt;0,ngay19!$AR$22,"")</f>
        <v>1002.6</v>
      </c>
      <c r="Y158" s="425">
        <f t="shared" si="44"/>
        <v>3.6000000000000227</v>
      </c>
      <c r="Z158" s="426">
        <f t="shared" si="45"/>
        <v>-15.000000000000114</v>
      </c>
      <c r="AA158" s="429"/>
      <c r="AB158" s="433">
        <f>IF(COUNT(ngay19!$I$22)&gt;0,ngay19!$I$22,"")</f>
        <v>32.200000000000003</v>
      </c>
      <c r="AC158" s="429">
        <f t="shared" si="46"/>
        <v>-1.7999999999999972</v>
      </c>
      <c r="AD158" s="430">
        <f t="shared" si="47"/>
        <v>-17.099999999999998</v>
      </c>
      <c r="AG158" s="433">
        <f>IF(COUNT(ngay19!$AR$8)&gt;0,ngay19!$AR$8,"")</f>
        <v>1003.6</v>
      </c>
    </row>
    <row r="159" spans="1:33">
      <c r="A159" s="442"/>
      <c r="B159" s="423">
        <v>13</v>
      </c>
      <c r="C159" s="433">
        <f>IF(COUNT(ngay19!$AS$8)&gt;0,ngay19!$AS$8,"")</f>
        <v>1003.1</v>
      </c>
      <c r="D159" s="425">
        <f t="shared" si="32"/>
        <v>5.1000000000000227</v>
      </c>
      <c r="E159" s="426">
        <f t="shared" si="33"/>
        <v>-2.7999999999998408</v>
      </c>
      <c r="F159" s="429"/>
      <c r="G159" s="433">
        <f>IF(COUNT(ngay19!$J$8)&gt;0,ngay19!$J$8,"")</f>
        <v>31</v>
      </c>
      <c r="H159" s="429">
        <f t="shared" si="34"/>
        <v>-4.1000000000000014</v>
      </c>
      <c r="I159" s="430">
        <f t="shared" si="35"/>
        <v>-28.199999999999992</v>
      </c>
      <c r="J159" s="433">
        <f>IF(COUNT(ngay19!$AS$4)&gt;0,ngay19!$AS$4,"")</f>
        <v>1003.7</v>
      </c>
      <c r="K159" s="425">
        <f t="shared" si="36"/>
        <v>6</v>
      </c>
      <c r="L159" s="426">
        <f t="shared" si="37"/>
        <v>-6.3000000000000682</v>
      </c>
      <c r="M159" s="429"/>
      <c r="N159" s="433">
        <f>IF(COUNT(ngay19!$J$4)&gt;0,ngay19!$J$4,"")</f>
        <v>28.4</v>
      </c>
      <c r="O159" s="429">
        <f t="shared" si="38"/>
        <v>-5.7000000000000028</v>
      </c>
      <c r="P159" s="430">
        <f t="shared" si="39"/>
        <v>-40.500000000000007</v>
      </c>
      <c r="Q159" s="433">
        <f>IF(COUNT(ngay19!$AS$20)&gt;0,ngay19!$AS$20,"")</f>
        <v>1002.8</v>
      </c>
      <c r="R159" s="425">
        <f t="shared" si="40"/>
        <v>4.7999999999999545</v>
      </c>
      <c r="S159" s="426">
        <f t="shared" si="41"/>
        <v>-7.7000000000000455</v>
      </c>
      <c r="T159" s="429"/>
      <c r="U159" s="433">
        <f>IF(COUNT(ngay19!$J$20)&gt;0,ngay19!$J$20,"")</f>
        <v>29.1</v>
      </c>
      <c r="V159" s="429">
        <f t="shared" si="42"/>
        <v>-6.2999999999999972</v>
      </c>
      <c r="W159" s="430">
        <f t="shared" si="43"/>
        <v>-28.699999999999996</v>
      </c>
      <c r="X159" s="433">
        <f>IF(COUNT(ngay19!$AS$22)&gt;0,ngay19!$AS$22,"")</f>
        <v>1002.5</v>
      </c>
      <c r="Y159" s="425">
        <f t="shared" si="44"/>
        <v>3.7000000000000455</v>
      </c>
      <c r="Z159" s="426">
        <f t="shared" si="45"/>
        <v>-11.300000000000068</v>
      </c>
      <c r="AA159" s="429"/>
      <c r="AB159" s="433">
        <f>IF(COUNT(ngay19!$J$22)&gt;0,ngay19!$J$22,"")</f>
        <v>34</v>
      </c>
      <c r="AC159" s="429">
        <f t="shared" si="46"/>
        <v>-1.2000000000000028</v>
      </c>
      <c r="AD159" s="430">
        <f t="shared" si="47"/>
        <v>-18.3</v>
      </c>
      <c r="AG159" s="433">
        <f>IF(COUNT(ngay19!$AS$8)&gt;0,ngay19!$AS$8,"")</f>
        <v>1003.1</v>
      </c>
    </row>
    <row r="160" spans="1:33">
      <c r="A160" s="442"/>
      <c r="B160" s="423">
        <v>16</v>
      </c>
      <c r="C160" s="433">
        <f>IF(COUNT(ngay19!$AT$8)&gt;0,ngay19!$AT$8,"")</f>
        <v>1001.4</v>
      </c>
      <c r="D160" s="425">
        <f t="shared" si="32"/>
        <v>5.1000000000000227</v>
      </c>
      <c r="E160" s="426">
        <f t="shared" si="33"/>
        <v>2.3000000000001819</v>
      </c>
      <c r="F160" s="429"/>
      <c r="G160" s="433">
        <f>IF(COUNT(ngay19!$K$8)&gt;0,ngay19!$K$8,"")</f>
        <v>31.1</v>
      </c>
      <c r="H160" s="429">
        <f t="shared" si="34"/>
        <v>-4.1000000000000014</v>
      </c>
      <c r="I160" s="430">
        <f t="shared" si="35"/>
        <v>-32.299999999999997</v>
      </c>
      <c r="J160" s="433">
        <f>IF(COUNT(ngay19!$AT$4)&gt;0,ngay19!$AT$4,"")</f>
        <v>1002.1</v>
      </c>
      <c r="K160" s="425">
        <f t="shared" si="36"/>
        <v>5.6000000000000227</v>
      </c>
      <c r="L160" s="426">
        <f t="shared" si="37"/>
        <v>-0.70000000000004547</v>
      </c>
      <c r="M160" s="429"/>
      <c r="N160" s="433">
        <f>IF(COUNT(ngay19!$K$4)&gt;0,ngay19!$K$4,"")</f>
        <v>30</v>
      </c>
      <c r="O160" s="429">
        <f t="shared" si="38"/>
        <v>-2.7999999999999972</v>
      </c>
      <c r="P160" s="430">
        <f t="shared" si="39"/>
        <v>-43.300000000000004</v>
      </c>
      <c r="Q160" s="433">
        <f>IF(COUNT(ngay19!$AT$20)&gt;0,ngay19!$AT$20,"")</f>
        <v>1001.9</v>
      </c>
      <c r="R160" s="425">
        <f t="shared" si="40"/>
        <v>5.2999999999999545</v>
      </c>
      <c r="S160" s="426">
        <f t="shared" si="41"/>
        <v>-2.4000000000000909</v>
      </c>
      <c r="T160" s="429"/>
      <c r="U160" s="433">
        <f>IF(COUNT(ngay19!$K$20)&gt;0,ngay19!$K$20,"")</f>
        <v>32</v>
      </c>
      <c r="V160" s="429">
        <f t="shared" si="42"/>
        <v>-2.5</v>
      </c>
      <c r="W160" s="430">
        <f t="shared" si="43"/>
        <v>-31.199999999999996</v>
      </c>
      <c r="X160" s="433">
        <f>IF(COUNT(ngay19!$AT$22)&gt;0,ngay19!$AT$22,"")</f>
        <v>1002.4</v>
      </c>
      <c r="Y160" s="425">
        <f t="shared" si="44"/>
        <v>4.8999999999999773</v>
      </c>
      <c r="Z160" s="426">
        <f t="shared" si="45"/>
        <v>-6.4000000000000909</v>
      </c>
      <c r="AA160" s="429"/>
      <c r="AB160" s="433">
        <f>IF(COUNT(ngay19!$K$22)&gt;0,ngay19!$K$22,"")</f>
        <v>28.3</v>
      </c>
      <c r="AC160" s="429">
        <f t="shared" si="46"/>
        <v>-5.6999999999999993</v>
      </c>
      <c r="AD160" s="430">
        <f t="shared" si="47"/>
        <v>-24</v>
      </c>
      <c r="AG160" s="433">
        <f>IF(COUNT(ngay19!$AT$8)&gt;0,ngay19!$AT$8,"")</f>
        <v>1001.4</v>
      </c>
    </row>
    <row r="161" spans="1:33">
      <c r="A161" s="442"/>
      <c r="B161" s="423">
        <v>19</v>
      </c>
      <c r="C161" s="433">
        <f>IF(COUNT(ngay19!$AU$8)&gt;0,ngay19!$AU$8,"")</f>
        <v>1002.6</v>
      </c>
      <c r="D161" s="425">
        <f t="shared" si="32"/>
        <v>4.3999999999999773</v>
      </c>
      <c r="E161" s="426">
        <f t="shared" si="33"/>
        <v>6.7000000000001592</v>
      </c>
      <c r="F161" s="429"/>
      <c r="G161" s="433">
        <f>IF(COUNT(ngay19!$L$8)&gt;0,ngay19!$L$8,"")</f>
        <v>29.9</v>
      </c>
      <c r="H161" s="429">
        <f t="shared" si="34"/>
        <v>-1.4000000000000021</v>
      </c>
      <c r="I161" s="430">
        <f t="shared" si="35"/>
        <v>-33.700000000000003</v>
      </c>
      <c r="J161" s="433">
        <f>IF(COUNT(ngay19!$AU$4)&gt;0,ngay19!$AU$4,"")</f>
        <v>1002.6</v>
      </c>
      <c r="K161" s="425">
        <f t="shared" si="36"/>
        <v>5.3000000000000682</v>
      </c>
      <c r="L161" s="426">
        <f t="shared" si="37"/>
        <v>4.6000000000000227</v>
      </c>
      <c r="M161" s="429"/>
      <c r="N161" s="433">
        <f>IF(COUNT(ngay19!$L$4)&gt;0,ngay19!$L$4,"")</f>
        <v>29</v>
      </c>
      <c r="O161" s="429">
        <f t="shared" si="38"/>
        <v>0.60000000000000142</v>
      </c>
      <c r="P161" s="430">
        <f t="shared" si="39"/>
        <v>-42.7</v>
      </c>
      <c r="Q161" s="433">
        <f>IF(COUNT(ngay19!$AU$20)&gt;0,ngay19!$AU$20,"")</f>
        <v>1003</v>
      </c>
      <c r="R161" s="425">
        <f t="shared" si="40"/>
        <v>5</v>
      </c>
      <c r="S161" s="426">
        <f t="shared" si="41"/>
        <v>2.5999999999999091</v>
      </c>
      <c r="T161" s="429"/>
      <c r="U161" s="433">
        <f>IF(COUNT(ngay19!$L$20)&gt;0,ngay19!$L$20,"")</f>
        <v>27.5</v>
      </c>
      <c r="V161" s="429">
        <f t="shared" si="42"/>
        <v>-1.8999999999999986</v>
      </c>
      <c r="W161" s="430">
        <f t="shared" si="43"/>
        <v>-33.099999999999994</v>
      </c>
      <c r="X161" s="433">
        <f>IF(COUNT(ngay19!$AU$22)&gt;0,ngay19!$AU$22,"")</f>
        <v>1002.7</v>
      </c>
      <c r="Y161" s="425">
        <f t="shared" si="44"/>
        <v>5.4000000000000909</v>
      </c>
      <c r="Z161" s="426">
        <f t="shared" si="45"/>
        <v>-1</v>
      </c>
      <c r="AA161" s="429"/>
      <c r="AB161" s="433">
        <f>IF(COUNT(ngay19!$L$22)&gt;0,ngay19!$L$22,"")</f>
        <v>26.8</v>
      </c>
      <c r="AC161" s="429">
        <f t="shared" si="46"/>
        <v>-5.1999999999999993</v>
      </c>
      <c r="AD161" s="430">
        <f t="shared" si="47"/>
        <v>-29.2</v>
      </c>
      <c r="AG161" s="433">
        <f>IF(COUNT(ngay19!$AU$8)&gt;0,ngay19!$AU$8,"")</f>
        <v>1002.6</v>
      </c>
    </row>
    <row r="162" spans="1:33">
      <c r="A162" s="442"/>
      <c r="B162" s="423">
        <v>22</v>
      </c>
      <c r="C162" s="433">
        <f>IF(COUNT(ngay20!$AN$8)&gt;0,ngay20!$AN$8,"")</f>
        <v>1004.6</v>
      </c>
      <c r="D162" s="425">
        <f t="shared" si="32"/>
        <v>3.3999999999999773</v>
      </c>
      <c r="E162" s="426">
        <f t="shared" si="33"/>
        <v>10.100000000000136</v>
      </c>
      <c r="F162" s="429"/>
      <c r="G162" s="433">
        <f>IF(COUNT(ngay20!$E$8)&gt;0,ngay20!$E$8,"")</f>
        <v>28.4</v>
      </c>
      <c r="H162" s="429">
        <f t="shared" si="34"/>
        <v>0.79999999999999716</v>
      </c>
      <c r="I162" s="430">
        <f t="shared" si="35"/>
        <v>-32.900000000000006</v>
      </c>
      <c r="J162" s="433">
        <f>IF(COUNT(ngay20!$AN$4)&gt;0,ngay20!$AN$4,"")</f>
        <v>1005.2</v>
      </c>
      <c r="K162" s="425">
        <f t="shared" si="36"/>
        <v>4.3000000000000682</v>
      </c>
      <c r="L162" s="426">
        <f t="shared" si="37"/>
        <v>8.9000000000000909</v>
      </c>
      <c r="M162" s="429"/>
      <c r="N162" s="433">
        <f>IF(COUNT(ngay20!$E$4)&gt;0,ngay20!$E$4,"")</f>
        <v>28</v>
      </c>
      <c r="O162" s="429">
        <f t="shared" si="38"/>
        <v>0.5</v>
      </c>
      <c r="P162" s="430">
        <f t="shared" si="39"/>
        <v>-42.2</v>
      </c>
      <c r="Q162" s="433">
        <f>IF(COUNT(ngay20!$AN$20)&gt;0,ngay20!$AN$20,"")</f>
        <v>1005</v>
      </c>
      <c r="R162" s="425">
        <f t="shared" si="40"/>
        <v>4.2999999999999545</v>
      </c>
      <c r="S162" s="426">
        <f t="shared" si="41"/>
        <v>6.8999999999998636</v>
      </c>
      <c r="T162" s="429"/>
      <c r="U162" s="433">
        <f>IF(COUNT(ngay20!$E$20)&gt;0,ngay20!$E$20,"")</f>
        <v>27.2</v>
      </c>
      <c r="V162" s="429">
        <f t="shared" si="42"/>
        <v>-2.9000000000000021</v>
      </c>
      <c r="W162" s="430">
        <f t="shared" si="43"/>
        <v>-36</v>
      </c>
      <c r="X162" s="433">
        <f>IF(COUNT(ngay20!$AN$22)&gt;0,ngay20!$AN$22,"")</f>
        <v>1004.4</v>
      </c>
      <c r="Y162" s="425">
        <f t="shared" si="44"/>
        <v>4.7999999999999545</v>
      </c>
      <c r="Z162" s="426">
        <f t="shared" si="45"/>
        <v>3.7999999999999545</v>
      </c>
      <c r="AA162" s="429"/>
      <c r="AB162" s="433">
        <f>IF(COUNT(ngay20!$E$22)&gt;0,ngay20!$E$22,"")</f>
        <v>27.1</v>
      </c>
      <c r="AC162" s="429">
        <f t="shared" si="46"/>
        <v>-3.3999999999999986</v>
      </c>
      <c r="AD162" s="430">
        <f t="shared" si="47"/>
        <v>-32.599999999999994</v>
      </c>
      <c r="AG162" s="433">
        <f>IF(COUNT(ngay20!$AN$8)&gt;0,ngay20!$AN$8,"")</f>
        <v>1004.6</v>
      </c>
    </row>
    <row r="163" spans="1:33" s="439" customFormat="1">
      <c r="A163" s="443">
        <v>20</v>
      </c>
      <c r="B163" s="423">
        <v>1</v>
      </c>
      <c r="C163" s="433">
        <f>IF(COUNT(ngay20!$AO$8)&gt;0,ngay20!$AO$8,"")</f>
        <v>1004.2</v>
      </c>
      <c r="D163" s="435">
        <f t="shared" si="32"/>
        <v>2.3000000000000682</v>
      </c>
      <c r="E163" s="436">
        <f t="shared" si="33"/>
        <v>12.400000000000205</v>
      </c>
      <c r="F163" s="437"/>
      <c r="G163" s="433">
        <f>IF(COUNT(ngay20!$F$8)&gt;0,ngay20!$F$8,"")</f>
        <v>27.7</v>
      </c>
      <c r="H163" s="437">
        <f t="shared" si="34"/>
        <v>2.0999999999999979</v>
      </c>
      <c r="I163" s="438">
        <f t="shared" si="35"/>
        <v>-30.800000000000008</v>
      </c>
      <c r="J163" s="433">
        <f>IF(COUNT(ngay20!$AO$4)&gt;0,ngay20!$AO$4,"")</f>
        <v>1004.8</v>
      </c>
      <c r="K163" s="435">
        <f t="shared" si="36"/>
        <v>3.6999999999999318</v>
      </c>
      <c r="L163" s="436">
        <f t="shared" si="37"/>
        <v>12.600000000000023</v>
      </c>
      <c r="M163" s="437"/>
      <c r="N163" s="433">
        <f>IF(COUNT(ngay20!$F$4)&gt;0,ngay20!$F$4,"")</f>
        <v>26.7</v>
      </c>
      <c r="O163" s="437">
        <f t="shared" si="38"/>
        <v>9.9999999999997868E-2</v>
      </c>
      <c r="P163" s="438">
        <f t="shared" si="39"/>
        <v>-42.100000000000009</v>
      </c>
      <c r="Q163" s="433">
        <f>IF(COUNT(ngay20!$AO$20)&gt;0,ngay20!$AO$20,"")</f>
        <v>1004.5</v>
      </c>
      <c r="R163" s="435">
        <f t="shared" si="40"/>
        <v>2.7999999999999545</v>
      </c>
      <c r="S163" s="436">
        <f t="shared" si="41"/>
        <v>9.6999999999998181</v>
      </c>
      <c r="T163" s="437"/>
      <c r="U163" s="433">
        <f>IF(COUNT(ngay20!$F$20)&gt;0,ngay20!$F$20,"")</f>
        <v>27</v>
      </c>
      <c r="V163" s="437">
        <f t="shared" si="42"/>
        <v>-2.3000000000000007</v>
      </c>
      <c r="W163" s="438">
        <f t="shared" si="43"/>
        <v>-38.299999999999997</v>
      </c>
      <c r="X163" s="433">
        <f>IF(COUNT(ngay20!$AO$22)&gt;0,ngay20!$AO$22,"")</f>
        <v>1005.2</v>
      </c>
      <c r="Y163" s="435">
        <f t="shared" si="44"/>
        <v>4.9000000000000909</v>
      </c>
      <c r="Z163" s="436">
        <f t="shared" si="45"/>
        <v>8.7000000000000455</v>
      </c>
      <c r="AA163" s="437"/>
      <c r="AB163" s="433">
        <f>IF(COUNT(ngay20!$F$22)&gt;0,ngay20!$F$22,"")</f>
        <v>27</v>
      </c>
      <c r="AC163" s="437">
        <f t="shared" si="46"/>
        <v>-2</v>
      </c>
      <c r="AD163" s="438">
        <f t="shared" si="47"/>
        <v>-34.599999999999994</v>
      </c>
      <c r="AE163" s="431"/>
      <c r="AF163" s="431"/>
      <c r="AG163" s="433">
        <f>IF(COUNT(ngay20!$AO$8)&gt;0,ngay20!$AO$8,"")</f>
        <v>1004.2</v>
      </c>
    </row>
    <row r="164" spans="1:33">
      <c r="A164" s="442"/>
      <c r="B164" s="423">
        <v>4</v>
      </c>
      <c r="C164" s="433">
        <f>IF(COUNT(ngay20!$AP$8)&gt;0,ngay20!$AP$8,"")</f>
        <v>1004.3</v>
      </c>
      <c r="D164" s="425">
        <f t="shared" si="32"/>
        <v>2.6999999999999318</v>
      </c>
      <c r="E164" s="426">
        <f t="shared" si="33"/>
        <v>15.100000000000136</v>
      </c>
      <c r="F164" s="429"/>
      <c r="G164" s="433">
        <f>IF(COUNT(ngay20!$G$8)&gt;0,ngay20!$G$8,"")</f>
        <v>26.2</v>
      </c>
      <c r="H164" s="429">
        <f t="shared" si="34"/>
        <v>0.80000000000000071</v>
      </c>
      <c r="I164" s="430">
        <f t="shared" si="35"/>
        <v>-30.000000000000007</v>
      </c>
      <c r="J164" s="433">
        <f>IF(COUNT(ngay20!$AP$4)&gt;0,ngay20!$AP$4,"")</f>
        <v>1004.8</v>
      </c>
      <c r="K164" s="425">
        <f t="shared" si="36"/>
        <v>4</v>
      </c>
      <c r="L164" s="426">
        <f t="shared" si="37"/>
        <v>16.600000000000023</v>
      </c>
      <c r="M164" s="429"/>
      <c r="N164" s="433">
        <f>IF(COUNT(ngay20!$G$4)&gt;0,ngay20!$G$4,"")</f>
        <v>25.9</v>
      </c>
      <c r="O164" s="429">
        <f t="shared" si="38"/>
        <v>0.59999999999999787</v>
      </c>
      <c r="P164" s="430">
        <f t="shared" si="39"/>
        <v>-41.500000000000014</v>
      </c>
      <c r="Q164" s="433">
        <f>IF(COUNT(ngay20!$AP$20)&gt;0,ngay20!$AP$20,"")</f>
        <v>1004.4</v>
      </c>
      <c r="R164" s="425">
        <f t="shared" si="40"/>
        <v>3</v>
      </c>
      <c r="S164" s="426">
        <f t="shared" si="41"/>
        <v>12.699999999999818</v>
      </c>
      <c r="T164" s="429"/>
      <c r="U164" s="433">
        <f>IF(COUNT(ngay20!$G$20)&gt;0,ngay20!$G$20,"")</f>
        <v>27</v>
      </c>
      <c r="V164" s="429">
        <f t="shared" si="42"/>
        <v>-0.80000000000000071</v>
      </c>
      <c r="W164" s="430">
        <f t="shared" si="43"/>
        <v>-39.099999999999994</v>
      </c>
      <c r="X164" s="433">
        <f>IF(COUNT(ngay20!$AP$22)&gt;0,ngay20!$AP$22,"")</f>
        <v>1004.8</v>
      </c>
      <c r="Y164" s="425">
        <f t="shared" si="44"/>
        <v>4.3999999999999773</v>
      </c>
      <c r="Z164" s="426">
        <f t="shared" si="45"/>
        <v>13.100000000000023</v>
      </c>
      <c r="AA164" s="429"/>
      <c r="AB164" s="433">
        <f>IF(COUNT(ngay20!$G$22)&gt;0,ngay20!$G$22,"")</f>
        <v>26.3</v>
      </c>
      <c r="AC164" s="429">
        <f t="shared" si="46"/>
        <v>-1.0999999999999979</v>
      </c>
      <c r="AD164" s="430">
        <f t="shared" si="47"/>
        <v>-35.699999999999989</v>
      </c>
      <c r="AG164" s="433">
        <f>IF(COUNT(ngay20!$AP$8)&gt;0,ngay20!$AP$8,"")</f>
        <v>1004.3</v>
      </c>
    </row>
    <row r="165" spans="1:33">
      <c r="A165" s="442"/>
      <c r="B165" s="441">
        <v>7</v>
      </c>
      <c r="C165" s="433">
        <f>IF(COUNT(ngay20!$AQ$8)&gt;0,ngay20!$AQ$8,"")</f>
        <v>1005.3</v>
      </c>
      <c r="D165" s="425">
        <f t="shared" si="32"/>
        <v>2.2999999999999545</v>
      </c>
      <c r="E165" s="426">
        <f t="shared" si="33"/>
        <v>17.400000000000091</v>
      </c>
      <c r="F165" s="429"/>
      <c r="G165" s="433">
        <f>IF(COUNT(ngay20!$H$8)&gt;0,ngay20!$H$8,"")</f>
        <v>26.2</v>
      </c>
      <c r="H165" s="429">
        <f t="shared" si="34"/>
        <v>-0.40000000000000213</v>
      </c>
      <c r="I165" s="430">
        <f t="shared" si="35"/>
        <v>-30.400000000000009</v>
      </c>
      <c r="J165" s="433">
        <f>IF(COUNT(ngay20!$AQ$4)&gt;0,ngay20!$AQ$4,"")</f>
        <v>1005.7</v>
      </c>
      <c r="K165" s="425">
        <f t="shared" si="36"/>
        <v>2.8000000000000682</v>
      </c>
      <c r="L165" s="426">
        <f t="shared" si="37"/>
        <v>19.400000000000091</v>
      </c>
      <c r="M165" s="429"/>
      <c r="N165" s="433">
        <f>IF(COUNT(ngay20!$H$4)&gt;0,ngay20!$H$4,"")</f>
        <v>25.6</v>
      </c>
      <c r="O165" s="429">
        <f t="shared" si="38"/>
        <v>0.60000000000000142</v>
      </c>
      <c r="P165" s="430">
        <f t="shared" si="39"/>
        <v>-40.900000000000013</v>
      </c>
      <c r="Q165" s="433">
        <f>IF(COUNT(ngay20!$AQ$20)&gt;0,ngay20!$AQ$20,"")</f>
        <v>1005.3</v>
      </c>
      <c r="R165" s="425">
        <f t="shared" si="40"/>
        <v>2.5999999999999091</v>
      </c>
      <c r="S165" s="426">
        <f t="shared" si="41"/>
        <v>15.299999999999727</v>
      </c>
      <c r="T165" s="429"/>
      <c r="U165" s="433">
        <f>IF(COUNT(ngay20!$H$20)&gt;0,ngay20!$H$20,"")</f>
        <v>27.2</v>
      </c>
      <c r="V165" s="429">
        <f t="shared" si="42"/>
        <v>-0.40000000000000213</v>
      </c>
      <c r="W165" s="430">
        <f t="shared" si="43"/>
        <v>-39.5</v>
      </c>
      <c r="X165" s="433">
        <f>IF(COUNT(ngay20!$AQ$22)&gt;0,ngay20!$AQ$22,"")</f>
        <v>1004.9</v>
      </c>
      <c r="Y165" s="425">
        <f t="shared" si="44"/>
        <v>2.8999999999999773</v>
      </c>
      <c r="Z165" s="426">
        <f t="shared" si="45"/>
        <v>16</v>
      </c>
      <c r="AA165" s="429"/>
      <c r="AB165" s="433">
        <f>IF(COUNT(ngay20!$H$22)&gt;0,ngay20!$H$22,"")</f>
        <v>27.4</v>
      </c>
      <c r="AC165" s="429">
        <f t="shared" si="46"/>
        <v>-0.60000000000000142</v>
      </c>
      <c r="AD165" s="430">
        <f t="shared" si="47"/>
        <v>-36.29999999999999</v>
      </c>
      <c r="AG165" s="433">
        <f>IF(COUNT(ngay20!$AQ$8)&gt;0,ngay20!$AQ$8,"")</f>
        <v>1005.3</v>
      </c>
    </row>
    <row r="166" spans="1:33">
      <c r="A166" s="442"/>
      <c r="B166" s="423">
        <v>10</v>
      </c>
      <c r="C166" s="433">
        <f>IF(COUNT(ngay20!$AR$8)&gt;0,ngay20!$AR$8,"")</f>
        <v>1006.6</v>
      </c>
      <c r="D166" s="425">
        <f t="shared" si="32"/>
        <v>3</v>
      </c>
      <c r="E166" s="426">
        <f t="shared" si="33"/>
        <v>20.400000000000091</v>
      </c>
      <c r="F166" s="429"/>
      <c r="G166" s="433">
        <f>IF(COUNT(ngay20!$I$8)&gt;0,ngay20!$I$8,"")</f>
        <v>27.6</v>
      </c>
      <c r="H166" s="429">
        <f t="shared" si="34"/>
        <v>-0.59999999999999787</v>
      </c>
      <c r="I166" s="430">
        <f t="shared" si="35"/>
        <v>-31.000000000000007</v>
      </c>
      <c r="J166" s="433">
        <f>IF(COUNT(ngay20!$AR$4)&gt;0,ngay20!$AR$4,"")</f>
        <v>1007</v>
      </c>
      <c r="K166" s="425">
        <f t="shared" si="36"/>
        <v>2.8999999999999773</v>
      </c>
      <c r="L166" s="426">
        <f t="shared" si="37"/>
        <v>22.300000000000068</v>
      </c>
      <c r="M166" s="429"/>
      <c r="N166" s="433">
        <f>IF(COUNT(ngay20!$I$4)&gt;0,ngay20!$I$4,"")</f>
        <v>25.8</v>
      </c>
      <c r="O166" s="429">
        <f t="shared" si="38"/>
        <v>-0.19999999999999929</v>
      </c>
      <c r="P166" s="430">
        <f t="shared" si="39"/>
        <v>-41.100000000000009</v>
      </c>
      <c r="Q166" s="433">
        <f>IF(COUNT(ngay20!$AR$20)&gt;0,ngay20!$AR$20,"")</f>
        <v>1006.4</v>
      </c>
      <c r="R166" s="425">
        <f t="shared" si="40"/>
        <v>2.6999999999999318</v>
      </c>
      <c r="S166" s="426">
        <f t="shared" si="41"/>
        <v>17.999999999999659</v>
      </c>
      <c r="T166" s="429"/>
      <c r="U166" s="433">
        <f>IF(COUNT(ngay20!$I$20)&gt;0,ngay20!$I$20,"")</f>
        <v>29.8</v>
      </c>
      <c r="V166" s="429">
        <f t="shared" si="42"/>
        <v>-0.59999999999999787</v>
      </c>
      <c r="W166" s="430">
        <f t="shared" si="43"/>
        <v>-40.099999999999994</v>
      </c>
      <c r="X166" s="433">
        <f>IF(COUNT(ngay20!$AR$22)&gt;0,ngay20!$AR$22,"")</f>
        <v>1005.3</v>
      </c>
      <c r="Y166" s="425">
        <f t="shared" si="44"/>
        <v>2.6999999999999318</v>
      </c>
      <c r="Z166" s="426">
        <f t="shared" si="45"/>
        <v>18.699999999999932</v>
      </c>
      <c r="AA166" s="429"/>
      <c r="AB166" s="433">
        <f>IF(COUNT(ngay20!$I$22)&gt;0,ngay20!$I$22,"")</f>
        <v>30.3</v>
      </c>
      <c r="AC166" s="429">
        <f t="shared" si="46"/>
        <v>-1.9000000000000021</v>
      </c>
      <c r="AD166" s="430">
        <f t="shared" si="47"/>
        <v>-38.199999999999989</v>
      </c>
      <c r="AG166" s="433">
        <f>IF(COUNT(ngay20!$AR$8)&gt;0,ngay20!$AR$8,"")</f>
        <v>1006.6</v>
      </c>
    </row>
    <row r="167" spans="1:33">
      <c r="A167" s="442"/>
      <c r="B167" s="423">
        <v>13</v>
      </c>
      <c r="C167" s="433">
        <f>IF(COUNT(ngay20!$AS$8)&gt;0,ngay20!$AS$8,"")</f>
        <v>1005.8</v>
      </c>
      <c r="D167" s="425">
        <f t="shared" si="32"/>
        <v>2.6999999999999318</v>
      </c>
      <c r="E167" s="426">
        <f t="shared" si="33"/>
        <v>23.100000000000023</v>
      </c>
      <c r="F167" s="429"/>
      <c r="G167" s="433">
        <f>IF(COUNT(ngay20!$J$8)&gt;0,ngay20!$J$8,"")</f>
        <v>30.4</v>
      </c>
      <c r="H167" s="429">
        <f t="shared" si="34"/>
        <v>-0.60000000000000142</v>
      </c>
      <c r="I167" s="430">
        <f t="shared" si="35"/>
        <v>-31.600000000000009</v>
      </c>
      <c r="J167" s="433">
        <f>IF(COUNT(ngay20!$AS$4)&gt;0,ngay20!$AS$4,"")</f>
        <v>1006.8</v>
      </c>
      <c r="K167" s="425">
        <f t="shared" si="36"/>
        <v>3.0999999999999091</v>
      </c>
      <c r="L167" s="426">
        <f t="shared" si="37"/>
        <v>25.399999999999977</v>
      </c>
      <c r="M167" s="429"/>
      <c r="N167" s="433">
        <f>IF(COUNT(ngay20!$J$4)&gt;0,ngay20!$J$4,"")</f>
        <v>28.6</v>
      </c>
      <c r="O167" s="429">
        <f t="shared" si="38"/>
        <v>0.20000000000000284</v>
      </c>
      <c r="P167" s="430">
        <f t="shared" si="39"/>
        <v>-40.900000000000006</v>
      </c>
      <c r="Q167" s="433">
        <f>IF(COUNT(ngay20!$AS$20)&gt;0,ngay20!$AS$20,"")</f>
        <v>1005.9</v>
      </c>
      <c r="R167" s="425">
        <f t="shared" si="40"/>
        <v>3.1000000000000227</v>
      </c>
      <c r="S167" s="426">
        <f t="shared" si="41"/>
        <v>21.099999999999682</v>
      </c>
      <c r="T167" s="429"/>
      <c r="U167" s="433">
        <f>IF(COUNT(ngay20!$J$20)&gt;0,ngay20!$J$20,"")</f>
        <v>30.3</v>
      </c>
      <c r="V167" s="429">
        <f t="shared" si="42"/>
        <v>1.1999999999999993</v>
      </c>
      <c r="W167" s="430">
        <f t="shared" si="43"/>
        <v>-38.899999999999991</v>
      </c>
      <c r="X167" s="433">
        <f>IF(COUNT(ngay20!$AS$22)&gt;0,ngay20!$AS$22,"")</f>
        <v>1004.4</v>
      </c>
      <c r="Y167" s="425">
        <f t="shared" si="44"/>
        <v>1.8999999999999773</v>
      </c>
      <c r="Z167" s="426">
        <f t="shared" si="45"/>
        <v>20.599999999999909</v>
      </c>
      <c r="AA167" s="429"/>
      <c r="AB167" s="433">
        <f>IF(COUNT(ngay20!$J$22)&gt;0,ngay20!$J$22,"")</f>
        <v>32.6</v>
      </c>
      <c r="AC167" s="429">
        <f t="shared" si="46"/>
        <v>-1.3999999999999986</v>
      </c>
      <c r="AD167" s="430">
        <f t="shared" si="47"/>
        <v>-39.599999999999987</v>
      </c>
      <c r="AG167" s="433">
        <f>IF(COUNT(ngay20!$AS$8)&gt;0,ngay20!$AS$8,"")</f>
        <v>1005.8</v>
      </c>
    </row>
    <row r="168" spans="1:33">
      <c r="A168" s="442"/>
      <c r="B168" s="423">
        <v>16</v>
      </c>
      <c r="C168" s="433">
        <f>IF(COUNT(ngay20!$AT$8)&gt;0,ngay20!$AT$8,"")</f>
        <v>1004</v>
      </c>
      <c r="D168" s="425">
        <f t="shared" si="32"/>
        <v>2.6000000000000227</v>
      </c>
      <c r="E168" s="426">
        <f t="shared" si="33"/>
        <v>25.700000000000045</v>
      </c>
      <c r="F168" s="429"/>
      <c r="G168" s="433">
        <f>IF(COUNT(ngay20!$K$8)&gt;0,ngay20!$K$8,"")</f>
        <v>30.5</v>
      </c>
      <c r="H168" s="429">
        <f t="shared" si="34"/>
        <v>-0.60000000000000142</v>
      </c>
      <c r="I168" s="430">
        <f t="shared" si="35"/>
        <v>-32.20000000000001</v>
      </c>
      <c r="J168" s="433">
        <f>IF(COUNT(ngay20!$AT$4)&gt;0,ngay20!$AT$4,"")</f>
        <v>1004.5</v>
      </c>
      <c r="K168" s="425">
        <f t="shared" si="36"/>
        <v>2.3999999999999773</v>
      </c>
      <c r="L168" s="426">
        <f t="shared" si="37"/>
        <v>27.799999999999955</v>
      </c>
      <c r="M168" s="429"/>
      <c r="N168" s="433">
        <f>IF(COUNT(ngay20!$K$4)&gt;0,ngay20!$K$4,"")</f>
        <v>30.6</v>
      </c>
      <c r="O168" s="429">
        <f t="shared" si="38"/>
        <v>0.60000000000000142</v>
      </c>
      <c r="P168" s="430">
        <f t="shared" si="39"/>
        <v>-40.300000000000004</v>
      </c>
      <c r="Q168" s="433">
        <f>IF(COUNT(ngay20!$AT$20)&gt;0,ngay20!$AT$20,"")</f>
        <v>1003.9</v>
      </c>
      <c r="R168" s="425">
        <f t="shared" si="40"/>
        <v>2</v>
      </c>
      <c r="S168" s="426">
        <f t="shared" si="41"/>
        <v>23.099999999999682</v>
      </c>
      <c r="T168" s="429"/>
      <c r="U168" s="433">
        <f>IF(COUNT(ngay20!$K$20)&gt;0,ngay20!$K$20,"")</f>
        <v>31.4</v>
      </c>
      <c r="V168" s="429">
        <f t="shared" si="42"/>
        <v>-0.60000000000000142</v>
      </c>
      <c r="W168" s="430">
        <f t="shared" si="43"/>
        <v>-39.499999999999993</v>
      </c>
      <c r="X168" s="433">
        <f>IF(COUNT(ngay20!$AT$22)&gt;0,ngay20!$AT$22,"")</f>
        <v>1003</v>
      </c>
      <c r="Y168" s="425">
        <f t="shared" si="44"/>
        <v>0.60000000000002274</v>
      </c>
      <c r="Z168" s="426">
        <f t="shared" si="45"/>
        <v>21.199999999999932</v>
      </c>
      <c r="AA168" s="429"/>
      <c r="AB168" s="433">
        <f>IF(COUNT(ngay20!$K$22)&gt;0,ngay20!$K$22,"")</f>
        <v>31.1</v>
      </c>
      <c r="AC168" s="429">
        <f t="shared" si="46"/>
        <v>2.8000000000000007</v>
      </c>
      <c r="AD168" s="430">
        <f t="shared" si="47"/>
        <v>-36.799999999999983</v>
      </c>
      <c r="AG168" s="433">
        <f>IF(COUNT(ngay20!$AT$8)&gt;0,ngay20!$AT$8,"")</f>
        <v>1004</v>
      </c>
    </row>
    <row r="169" spans="1:33">
      <c r="A169" s="442"/>
      <c r="B169" s="423">
        <v>19</v>
      </c>
      <c r="C169" s="433">
        <f>IF(COUNT(ngay20!$AU$8)&gt;0,ngay20!$AU$8,"")</f>
        <v>1005</v>
      </c>
      <c r="D169" s="425">
        <f t="shared" si="32"/>
        <v>2.3999999999999773</v>
      </c>
      <c r="E169" s="426">
        <f t="shared" si="33"/>
        <v>28.100000000000023</v>
      </c>
      <c r="F169" s="429"/>
      <c r="G169" s="433">
        <f>IF(COUNT(ngay20!$L$8)&gt;0,ngay20!$L$8,"")</f>
        <v>29.3</v>
      </c>
      <c r="H169" s="429">
        <f t="shared" si="34"/>
        <v>-0.59999999999999787</v>
      </c>
      <c r="I169" s="430">
        <f t="shared" si="35"/>
        <v>-32.800000000000011</v>
      </c>
      <c r="J169" s="433">
        <f>IF(COUNT(ngay20!$AU$4)&gt;0,ngay20!$AU$4,"")</f>
        <v>1005.3</v>
      </c>
      <c r="K169" s="425">
        <f t="shared" si="36"/>
        <v>2.6999999999999318</v>
      </c>
      <c r="L169" s="426">
        <f t="shared" si="37"/>
        <v>30.499999999999886</v>
      </c>
      <c r="M169" s="429"/>
      <c r="N169" s="433">
        <f>IF(COUNT(ngay20!$L$4)&gt;0,ngay20!$L$4,"")</f>
        <v>29.2</v>
      </c>
      <c r="O169" s="429">
        <f t="shared" si="38"/>
        <v>0.19999999999999929</v>
      </c>
      <c r="P169" s="430">
        <f t="shared" si="39"/>
        <v>-40.100000000000009</v>
      </c>
      <c r="Q169" s="433">
        <f>IF(COUNT(ngay20!$AU$20)&gt;0,ngay20!$AU$20,"")</f>
        <v>1005</v>
      </c>
      <c r="R169" s="425">
        <f t="shared" si="40"/>
        <v>2</v>
      </c>
      <c r="S169" s="426">
        <f t="shared" si="41"/>
        <v>25.099999999999682</v>
      </c>
      <c r="T169" s="429"/>
      <c r="U169" s="433">
        <f>IF(COUNT(ngay20!$L$20)&gt;0,ngay20!$L$20,"")</f>
        <v>29.6</v>
      </c>
      <c r="V169" s="429">
        <f t="shared" si="42"/>
        <v>2.1000000000000014</v>
      </c>
      <c r="W169" s="430">
        <f t="shared" si="43"/>
        <v>-37.399999999999991</v>
      </c>
      <c r="X169" s="433">
        <f>IF(COUNT(ngay20!$AU$22)&gt;0,ngay20!$AU$22,"")</f>
        <v>1003.7</v>
      </c>
      <c r="Y169" s="425">
        <f t="shared" si="44"/>
        <v>1</v>
      </c>
      <c r="Z169" s="426">
        <f t="shared" si="45"/>
        <v>22.199999999999932</v>
      </c>
      <c r="AA169" s="429"/>
      <c r="AB169" s="433">
        <f>IF(COUNT(ngay20!$L$22)&gt;0,ngay20!$L$22,"")</f>
        <v>29.9</v>
      </c>
      <c r="AC169" s="429">
        <f t="shared" si="46"/>
        <v>3.0999999999999979</v>
      </c>
      <c r="AD169" s="430">
        <f t="shared" si="47"/>
        <v>-33.699999999999989</v>
      </c>
      <c r="AG169" s="433">
        <f>IF(COUNT(ngay20!$AU$8)&gt;0,ngay20!$AU$8,"")</f>
        <v>1005</v>
      </c>
    </row>
    <row r="170" spans="1:33">
      <c r="A170" s="442"/>
      <c r="B170" s="423">
        <v>22</v>
      </c>
      <c r="C170" s="433">
        <f>IF(COUNT(ngay21!$AN$8)&gt;0,ngay21!$AN$8,"")</f>
        <v>1006.6</v>
      </c>
      <c r="D170" s="425">
        <f t="shared" si="32"/>
        <v>2</v>
      </c>
      <c r="E170" s="426">
        <f t="shared" si="33"/>
        <v>30.100000000000023</v>
      </c>
      <c r="F170" s="429"/>
      <c r="G170" s="433">
        <f>IF(COUNT(ngay21!$E$8)&gt;0,ngay21!$E$8,"")</f>
        <v>28.2</v>
      </c>
      <c r="H170" s="429">
        <f t="shared" si="34"/>
        <v>-0.19999999999999929</v>
      </c>
      <c r="I170" s="430">
        <f t="shared" si="35"/>
        <v>-33.000000000000014</v>
      </c>
      <c r="J170" s="433">
        <f>IF(COUNT(ngay20!$AN$4)&gt;0,ngay20!$AN$4,"")</f>
        <v>1005.2</v>
      </c>
      <c r="K170" s="425">
        <f t="shared" si="36"/>
        <v>0</v>
      </c>
      <c r="L170" s="426">
        <f t="shared" si="37"/>
        <v>30.499999999999886</v>
      </c>
      <c r="M170" s="429"/>
      <c r="N170" s="433">
        <f>IF(COUNT(ngay21!$E$4)&gt;0,ngay21!$E$4,"")</f>
        <v>27.2</v>
      </c>
      <c r="O170" s="429">
        <f t="shared" si="38"/>
        <v>-0.80000000000000071</v>
      </c>
      <c r="P170" s="430">
        <f t="shared" si="39"/>
        <v>-40.900000000000006</v>
      </c>
      <c r="Q170" s="433">
        <f>IF(COUNT(ngay20!$AN$20)&gt;0,ngay20!$AN$20,"")</f>
        <v>1005</v>
      </c>
      <c r="R170" s="425">
        <f t="shared" si="40"/>
        <v>0</v>
      </c>
      <c r="S170" s="426">
        <f t="shared" si="41"/>
        <v>25.099999999999682</v>
      </c>
      <c r="T170" s="429"/>
      <c r="U170" s="433">
        <f>IF(COUNT(ngay21!$E$20)&gt;0,ngay21!$E$20,"")</f>
        <v>28.8</v>
      </c>
      <c r="V170" s="429">
        <f t="shared" si="42"/>
        <v>1.6000000000000014</v>
      </c>
      <c r="W170" s="430">
        <f t="shared" si="43"/>
        <v>-35.79999999999999</v>
      </c>
      <c r="X170" s="433">
        <f>IF(COUNT(ngay21!$AN$22)&gt;0,ngay21!$AN$22,"")</f>
        <v>1005.6</v>
      </c>
      <c r="Y170" s="425">
        <f t="shared" si="44"/>
        <v>1.2000000000000455</v>
      </c>
      <c r="Z170" s="426">
        <f t="shared" si="45"/>
        <v>23.399999999999977</v>
      </c>
      <c r="AA170" s="429"/>
      <c r="AB170" s="433">
        <f>IF(COUNT(ngay21!$E$22)&gt;0,ngay21!$E$22,"")</f>
        <v>29</v>
      </c>
      <c r="AC170" s="429">
        <f t="shared" si="46"/>
        <v>1.8999999999999986</v>
      </c>
      <c r="AD170" s="430">
        <f t="shared" si="47"/>
        <v>-31.79999999999999</v>
      </c>
      <c r="AG170" s="433">
        <f>IF(COUNT(ngay21!$AN$8)&gt;0,ngay21!$AN$8,"")</f>
        <v>1006.6</v>
      </c>
    </row>
    <row r="171" spans="1:33" s="439" customFormat="1">
      <c r="A171" s="443">
        <v>21</v>
      </c>
      <c r="B171" s="423">
        <v>1</v>
      </c>
      <c r="C171" s="433">
        <f>IF(COUNT(ngay21!$AO$8)&gt;0,ngay21!$AO$8,"")</f>
        <v>1007</v>
      </c>
      <c r="D171" s="435">
        <f t="shared" si="32"/>
        <v>2.7999999999999545</v>
      </c>
      <c r="E171" s="436">
        <f t="shared" si="33"/>
        <v>32.899999999999977</v>
      </c>
      <c r="F171" s="437"/>
      <c r="G171" s="433">
        <f>IF(COUNT(ngay21!$F$8)&gt;0,ngay21!$F$8,"")</f>
        <v>27.3</v>
      </c>
      <c r="H171" s="437">
        <f t="shared" si="34"/>
        <v>-0.39999999999999858</v>
      </c>
      <c r="I171" s="438">
        <f t="shared" si="35"/>
        <v>-33.400000000000013</v>
      </c>
      <c r="J171" s="433">
        <f>IF(COUNT(ngay21!$AO$4)&gt;0,ngay21!$AO$4,"")</f>
        <v>1004.9</v>
      </c>
      <c r="K171" s="435">
        <f t="shared" si="36"/>
        <v>0.10000000000002274</v>
      </c>
      <c r="L171" s="436">
        <f t="shared" si="37"/>
        <v>30.599999999999909</v>
      </c>
      <c r="M171" s="437"/>
      <c r="N171" s="433">
        <f>IF(COUNT(ngay21!$F$4)&gt;0,ngay21!$F$4,"")</f>
        <v>26.4</v>
      </c>
      <c r="O171" s="437">
        <f t="shared" si="38"/>
        <v>-0.30000000000000071</v>
      </c>
      <c r="P171" s="438">
        <f t="shared" si="39"/>
        <v>-41.2</v>
      </c>
      <c r="Q171" s="433">
        <f>IF(COUNT(ngay21!$AO$20)&gt;0,ngay21!$AO$20,"")</f>
        <v>1006.8</v>
      </c>
      <c r="R171" s="435">
        <f t="shared" si="40"/>
        <v>2.2999999999999545</v>
      </c>
      <c r="S171" s="436">
        <f t="shared" si="41"/>
        <v>27.399999999999636</v>
      </c>
      <c r="T171" s="437"/>
      <c r="U171" s="433">
        <f>IF(COUNT(ngay21!$F$20)&gt;0,ngay21!$F$20,"")</f>
        <v>28.5</v>
      </c>
      <c r="V171" s="437">
        <f t="shared" si="42"/>
        <v>1.5</v>
      </c>
      <c r="W171" s="438">
        <f t="shared" si="43"/>
        <v>-34.29999999999999</v>
      </c>
      <c r="X171" s="433">
        <f>IF(COUNT(ngay21!$AO$22)&gt;0,ngay21!$AO$22,"")</f>
        <v>1006.4</v>
      </c>
      <c r="Y171" s="435">
        <f t="shared" si="44"/>
        <v>1.1999999999999318</v>
      </c>
      <c r="Z171" s="436">
        <f t="shared" si="45"/>
        <v>24.599999999999909</v>
      </c>
      <c r="AA171" s="437"/>
      <c r="AB171" s="433">
        <f>IF(COUNT(ngay21!$F$22)&gt;0,ngay21!$F$22,"")</f>
        <v>28.3</v>
      </c>
      <c r="AC171" s="437">
        <f t="shared" si="46"/>
        <v>1.3000000000000007</v>
      </c>
      <c r="AD171" s="438">
        <f t="shared" si="47"/>
        <v>-30.499999999999989</v>
      </c>
      <c r="AE171" s="431"/>
      <c r="AF171" s="431"/>
      <c r="AG171" s="433">
        <f>IF(COUNT(ngay21!$AO$8)&gt;0,ngay21!$AO$8,"")</f>
        <v>1007</v>
      </c>
    </row>
    <row r="172" spans="1:33">
      <c r="A172" s="442"/>
      <c r="B172" s="423">
        <v>4</v>
      </c>
      <c r="C172" s="433">
        <f>IF(COUNT(ngay21!$AP$8)&gt;0,ngay21!$AP$8,"")</f>
        <v>1006.8</v>
      </c>
      <c r="D172" s="425">
        <f t="shared" si="32"/>
        <v>2.5</v>
      </c>
      <c r="E172" s="426">
        <f t="shared" si="33"/>
        <v>35.399999999999977</v>
      </c>
      <c r="F172" s="429"/>
      <c r="G172" s="433">
        <f>IF(COUNT(ngay21!$G$8)&gt;0,ngay21!$G$8,"")</f>
        <v>27.1</v>
      </c>
      <c r="H172" s="429">
        <f t="shared" si="34"/>
        <v>0.90000000000000213</v>
      </c>
      <c r="I172" s="430">
        <f t="shared" si="35"/>
        <v>-32.500000000000014</v>
      </c>
      <c r="J172" s="433">
        <f>IF(COUNT(ngay21!$AP$4)&gt;0,ngay21!$AP$4,"")</f>
        <v>1007.7</v>
      </c>
      <c r="K172" s="425">
        <f t="shared" si="36"/>
        <v>2.9000000000000909</v>
      </c>
      <c r="L172" s="426">
        <f t="shared" si="37"/>
        <v>33.5</v>
      </c>
      <c r="M172" s="429"/>
      <c r="N172" s="433">
        <f>IF(COUNT(ngay21!$G$4)&gt;0,ngay21!$G$4,"")</f>
        <v>26</v>
      </c>
      <c r="O172" s="429">
        <f t="shared" si="38"/>
        <v>0.10000000000000142</v>
      </c>
      <c r="P172" s="430">
        <f t="shared" si="39"/>
        <v>-41.1</v>
      </c>
      <c r="Q172" s="433">
        <f>IF(COUNT(ngay21!$AP$20)&gt;0,ngay21!$AP$20,"")</f>
        <v>1006.9</v>
      </c>
      <c r="R172" s="425">
        <f t="shared" si="40"/>
        <v>2.5</v>
      </c>
      <c r="S172" s="426">
        <f t="shared" si="41"/>
        <v>29.899999999999636</v>
      </c>
      <c r="T172" s="429"/>
      <c r="U172" s="433">
        <f>IF(COUNT(ngay21!$G$20)&gt;0,ngay21!$G$20,"")</f>
        <v>27.5</v>
      </c>
      <c r="V172" s="429">
        <f t="shared" si="42"/>
        <v>0.5</v>
      </c>
      <c r="W172" s="430">
        <f t="shared" si="43"/>
        <v>-33.79999999999999</v>
      </c>
      <c r="X172" s="433">
        <f>IF(COUNT(ngay21!$AP$22)&gt;0,ngay21!$AP$22,"")</f>
        <v>1005.7</v>
      </c>
      <c r="Y172" s="425">
        <f t="shared" si="44"/>
        <v>0.90000000000009095</v>
      </c>
      <c r="Z172" s="426">
        <f t="shared" si="45"/>
        <v>25.5</v>
      </c>
      <c r="AA172" s="429"/>
      <c r="AB172" s="433">
        <f>IF(COUNT(ngay21!$G$22)&gt;0,ngay21!$G$22,"")</f>
        <v>28.4</v>
      </c>
      <c r="AC172" s="429">
        <f t="shared" si="46"/>
        <v>2.0999999999999979</v>
      </c>
      <c r="AD172" s="430">
        <f t="shared" si="47"/>
        <v>-28.399999999999991</v>
      </c>
      <c r="AG172" s="433">
        <f>IF(COUNT(ngay21!$AP$8)&gt;0,ngay21!$AP$8,"")</f>
        <v>1006.8</v>
      </c>
    </row>
    <row r="173" spans="1:33">
      <c r="A173" s="442"/>
      <c r="B173" s="441">
        <v>7</v>
      </c>
      <c r="C173" s="433">
        <f>IF(COUNT(ngay21!$AQ$8)&gt;0,ngay21!$AQ$8,"")</f>
        <v>1008</v>
      </c>
      <c r="D173" s="425">
        <f t="shared" si="32"/>
        <v>2.7000000000000455</v>
      </c>
      <c r="E173" s="426">
        <f t="shared" si="33"/>
        <v>38.100000000000023</v>
      </c>
      <c r="F173" s="429"/>
      <c r="G173" s="433">
        <f>IF(COUNT(ngay21!$H$8)&gt;0,ngay21!$H$8,"")</f>
        <v>27</v>
      </c>
      <c r="H173" s="429">
        <f t="shared" si="34"/>
        <v>0.80000000000000071</v>
      </c>
      <c r="I173" s="430">
        <f t="shared" si="35"/>
        <v>-31.700000000000014</v>
      </c>
      <c r="J173" s="433">
        <f>IF(COUNT(ngay21!$AQ$4)&gt;0,ngay21!$AQ$4,"")</f>
        <v>1008.8</v>
      </c>
      <c r="K173" s="425">
        <f t="shared" si="36"/>
        <v>3.0999999999999091</v>
      </c>
      <c r="L173" s="426">
        <f t="shared" si="37"/>
        <v>36.599999999999909</v>
      </c>
      <c r="M173" s="429"/>
      <c r="N173" s="433">
        <f>IF(COUNT(ngay21!$H$4)&gt;0,ngay21!$H$4,"")</f>
        <v>26</v>
      </c>
      <c r="O173" s="429">
        <f t="shared" si="38"/>
        <v>0.39999999999999858</v>
      </c>
      <c r="P173" s="430">
        <f t="shared" si="39"/>
        <v>-40.700000000000003</v>
      </c>
      <c r="Q173" s="433">
        <f>IF(COUNT(ngay21!$AQ$20)&gt;0,ngay21!$AQ$20,"")</f>
        <v>1008.7</v>
      </c>
      <c r="R173" s="425">
        <f t="shared" si="40"/>
        <v>3.4000000000000909</v>
      </c>
      <c r="S173" s="426">
        <f t="shared" si="41"/>
        <v>33.299999999999727</v>
      </c>
      <c r="T173" s="429"/>
      <c r="U173" s="433">
        <f>IF(COUNT(ngay21!$H$20)&gt;0,ngay21!$H$20,"")</f>
        <v>27.1</v>
      </c>
      <c r="V173" s="429">
        <f t="shared" si="42"/>
        <v>-9.9999999999997868E-2</v>
      </c>
      <c r="W173" s="430">
        <f t="shared" si="43"/>
        <v>-33.899999999999991</v>
      </c>
      <c r="X173" s="433">
        <f>IF(COUNT(ngay21!$AQ$22)&gt;0,ngay21!$AQ$22,"")</f>
        <v>1007.3</v>
      </c>
      <c r="Y173" s="425">
        <f t="shared" si="44"/>
        <v>2.3999999999999773</v>
      </c>
      <c r="Z173" s="426">
        <f t="shared" si="45"/>
        <v>27.899999999999977</v>
      </c>
      <c r="AA173" s="429"/>
      <c r="AB173" s="433">
        <f>IF(COUNT(ngay21!$H$22)&gt;0,ngay21!$H$22,"")</f>
        <v>26.4</v>
      </c>
      <c r="AC173" s="429">
        <f t="shared" si="46"/>
        <v>-1</v>
      </c>
      <c r="AD173" s="430">
        <f t="shared" si="47"/>
        <v>-29.399999999999991</v>
      </c>
      <c r="AG173" s="433">
        <f>IF(COUNT(ngay21!$AQ$8)&gt;0,ngay21!$AQ$8,"")</f>
        <v>1008</v>
      </c>
    </row>
    <row r="174" spans="1:33">
      <c r="A174" s="442"/>
      <c r="B174" s="423">
        <v>10</v>
      </c>
      <c r="C174" s="433">
        <f>IF(COUNT(ngay21!$AR$8)&gt;0,ngay21!$AR$8,"")</f>
        <v>1009.5</v>
      </c>
      <c r="D174" s="425">
        <f t="shared" si="32"/>
        <v>2.8999999999999773</v>
      </c>
      <c r="E174" s="426">
        <f t="shared" si="33"/>
        <v>41</v>
      </c>
      <c r="F174" s="429"/>
      <c r="G174" s="433">
        <f>IF(COUNT(ngay21!$I$8)&gt;0,ngay21!$I$8,"")</f>
        <v>28.2</v>
      </c>
      <c r="H174" s="429">
        <f t="shared" si="34"/>
        <v>0.59999999999999787</v>
      </c>
      <c r="I174" s="430">
        <f t="shared" si="35"/>
        <v>-31.100000000000016</v>
      </c>
      <c r="J174" s="433">
        <f>IF(COUNT(ngay21!$AR$4)&gt;0,ngay21!$AR$4,"")</f>
        <v>1010.2</v>
      </c>
      <c r="K174" s="425">
        <f t="shared" si="36"/>
        <v>3.2000000000000455</v>
      </c>
      <c r="L174" s="426">
        <f t="shared" si="37"/>
        <v>39.799999999999955</v>
      </c>
      <c r="M174" s="429"/>
      <c r="N174" s="433">
        <f>IF(COUNT(ngay21!$I$4)&gt;0,ngay21!$I$4,"")</f>
        <v>27.6</v>
      </c>
      <c r="O174" s="429">
        <f t="shared" si="38"/>
        <v>1.8000000000000007</v>
      </c>
      <c r="P174" s="430">
        <f t="shared" si="39"/>
        <v>-38.900000000000006</v>
      </c>
      <c r="Q174" s="433">
        <f>IF(COUNT(ngay21!$AR$20)&gt;0,ngay21!$AR$20,"")</f>
        <v>1008.8</v>
      </c>
      <c r="R174" s="425">
        <f t="shared" si="40"/>
        <v>2.3999999999999773</v>
      </c>
      <c r="S174" s="426">
        <f t="shared" si="41"/>
        <v>35.699999999999704</v>
      </c>
      <c r="T174" s="429"/>
      <c r="U174" s="433">
        <f>IF(COUNT(ngay21!$I$20)&gt;0,ngay21!$I$20,"")</f>
        <v>29.8</v>
      </c>
      <c r="V174" s="429">
        <f t="shared" si="42"/>
        <v>0</v>
      </c>
      <c r="W174" s="430">
        <f t="shared" si="43"/>
        <v>-33.899999999999991</v>
      </c>
      <c r="X174" s="433">
        <f>IF(COUNT(ngay21!$AR$22)&gt;0,ngay21!$AR$22,"")</f>
        <v>1007.7</v>
      </c>
      <c r="Y174" s="425">
        <f t="shared" si="44"/>
        <v>2.4000000000000909</v>
      </c>
      <c r="Z174" s="426">
        <f t="shared" si="45"/>
        <v>30.300000000000068</v>
      </c>
      <c r="AA174" s="429"/>
      <c r="AB174" s="433">
        <f>IF(COUNT(ngay21!$I$22)&gt;0,ngay21!$I$22,"")</f>
        <v>27.3</v>
      </c>
      <c r="AC174" s="429">
        <f t="shared" si="46"/>
        <v>-3</v>
      </c>
      <c r="AD174" s="430">
        <f t="shared" si="47"/>
        <v>-32.399999999999991</v>
      </c>
      <c r="AG174" s="433">
        <f>IF(COUNT(ngay21!$AR$8)&gt;0,ngay21!$AR$8,"")</f>
        <v>1009.5</v>
      </c>
    </row>
    <row r="175" spans="1:33">
      <c r="A175" s="442"/>
      <c r="B175" s="423">
        <v>13</v>
      </c>
      <c r="C175" s="433">
        <f>IF(COUNT(ngay21!$AS$8)&gt;0,ngay21!$AS$8,"")</f>
        <v>1008</v>
      </c>
      <c r="D175" s="425">
        <f t="shared" si="32"/>
        <v>2.2000000000000455</v>
      </c>
      <c r="E175" s="426">
        <f t="shared" si="33"/>
        <v>43.200000000000045</v>
      </c>
      <c r="F175" s="429"/>
      <c r="G175" s="433">
        <f>IF(COUNT(ngay21!$J$8)&gt;0,ngay21!$J$8,"")</f>
        <v>31.4</v>
      </c>
      <c r="H175" s="429">
        <f t="shared" si="34"/>
        <v>1</v>
      </c>
      <c r="I175" s="430">
        <f t="shared" si="35"/>
        <v>-30.100000000000016</v>
      </c>
      <c r="J175" s="433">
        <f>IF(COUNT(ngay21!$AS$4)&gt;0,ngay21!$AS$4,"")</f>
        <v>1008.7</v>
      </c>
      <c r="K175" s="425">
        <f t="shared" si="36"/>
        <v>1.9000000000000909</v>
      </c>
      <c r="L175" s="426">
        <f t="shared" si="37"/>
        <v>41.700000000000045</v>
      </c>
      <c r="M175" s="429"/>
      <c r="N175" s="433">
        <f>IF(COUNT(ngay21!$J$4)&gt;0,ngay21!$J$4,"")</f>
        <v>30.6</v>
      </c>
      <c r="O175" s="429">
        <f t="shared" si="38"/>
        <v>2</v>
      </c>
      <c r="P175" s="430">
        <f t="shared" si="39"/>
        <v>-36.900000000000006</v>
      </c>
      <c r="Q175" s="433">
        <f>IF(COUNT(ngay21!$AS$20)&gt;0,ngay21!$AS$20,"")</f>
        <v>1008.7</v>
      </c>
      <c r="R175" s="425">
        <f t="shared" si="40"/>
        <v>2.8000000000000682</v>
      </c>
      <c r="S175" s="426">
        <f t="shared" si="41"/>
        <v>38.499999999999773</v>
      </c>
      <c r="T175" s="429"/>
      <c r="U175" s="433">
        <f>IF(COUNT(ngay21!$J$20)&gt;0,ngay21!$J$20,"")</f>
        <v>27.7</v>
      </c>
      <c r="V175" s="429">
        <f t="shared" si="42"/>
        <v>-2.6000000000000014</v>
      </c>
      <c r="W175" s="430">
        <f t="shared" si="43"/>
        <v>-36.499999999999993</v>
      </c>
      <c r="X175" s="433">
        <f>IF(COUNT(ngay21!$AS$22)&gt;0,ngay21!$AS$22,"")</f>
        <v>1007.7</v>
      </c>
      <c r="Y175" s="425">
        <f t="shared" si="44"/>
        <v>3.3000000000000682</v>
      </c>
      <c r="Z175" s="426">
        <f t="shared" si="45"/>
        <v>33.600000000000136</v>
      </c>
      <c r="AA175" s="429"/>
      <c r="AB175" s="433">
        <f>IF(COUNT(ngay21!$J$22)&gt;0,ngay21!$J$22,"")</f>
        <v>26.3</v>
      </c>
      <c r="AC175" s="429">
        <f t="shared" si="46"/>
        <v>-6.3000000000000007</v>
      </c>
      <c r="AD175" s="430">
        <f t="shared" si="47"/>
        <v>-38.699999999999989</v>
      </c>
      <c r="AG175" s="433">
        <f>IF(COUNT(ngay21!$AS$8)&gt;0,ngay21!$AS$8,"")</f>
        <v>1008</v>
      </c>
    </row>
    <row r="176" spans="1:33">
      <c r="A176" s="442"/>
      <c r="B176" s="423">
        <v>16</v>
      </c>
      <c r="C176" s="433">
        <f>IF(COUNT(ngay21!$AT$8)&gt;0,ngay21!$AT$8,"")</f>
        <v>1006.2</v>
      </c>
      <c r="D176" s="425">
        <f t="shared" si="32"/>
        <v>2.2000000000000455</v>
      </c>
      <c r="E176" s="426">
        <f t="shared" si="33"/>
        <v>45.400000000000091</v>
      </c>
      <c r="F176" s="429"/>
      <c r="G176" s="433">
        <f>IF(COUNT(ngay21!$K$8)&gt;0,ngay21!$K$8,"")</f>
        <v>32.1</v>
      </c>
      <c r="H176" s="429">
        <f t="shared" si="34"/>
        <v>1.6000000000000014</v>
      </c>
      <c r="I176" s="430">
        <f t="shared" si="35"/>
        <v>-28.500000000000014</v>
      </c>
      <c r="J176" s="433">
        <f>IF(COUNT(ngay21!$AT$4)&gt;0,ngay21!$AT$4,"")</f>
        <v>1006.6</v>
      </c>
      <c r="K176" s="425">
        <f t="shared" si="36"/>
        <v>2.1000000000000227</v>
      </c>
      <c r="L176" s="426">
        <f t="shared" si="37"/>
        <v>43.800000000000068</v>
      </c>
      <c r="M176" s="429"/>
      <c r="N176" s="433">
        <f>IF(COUNT(ngay21!$K$4)&gt;0,ngay21!$K$4,"")</f>
        <v>33.200000000000003</v>
      </c>
      <c r="O176" s="429">
        <f t="shared" si="38"/>
        <v>2.6000000000000014</v>
      </c>
      <c r="P176" s="430">
        <f t="shared" si="39"/>
        <v>-34.300000000000004</v>
      </c>
      <c r="Q176" s="433">
        <f>IF(COUNT(ngay21!$AT$20)&gt;0,ngay21!$AT$20,"")</f>
        <v>1006.7</v>
      </c>
      <c r="R176" s="425">
        <f t="shared" si="40"/>
        <v>2.8000000000000682</v>
      </c>
      <c r="S176" s="426">
        <f t="shared" si="41"/>
        <v>41.299999999999841</v>
      </c>
      <c r="T176" s="429"/>
      <c r="U176" s="433">
        <f>IF(COUNT(ngay21!$K$20)&gt;0,ngay21!$K$20,"")</f>
        <v>29.1</v>
      </c>
      <c r="V176" s="429">
        <f t="shared" si="42"/>
        <v>-2.2999999999999972</v>
      </c>
      <c r="W176" s="430">
        <f t="shared" si="43"/>
        <v>-38.79999999999999</v>
      </c>
      <c r="X176" s="433">
        <f>IF(COUNT(ngay21!$AT$22)&gt;0,ngay21!$AT$22,"")</f>
        <v>1006.3</v>
      </c>
      <c r="Y176" s="425">
        <f t="shared" si="44"/>
        <v>3.2999999999999545</v>
      </c>
      <c r="Z176" s="426">
        <f t="shared" si="45"/>
        <v>36.900000000000091</v>
      </c>
      <c r="AA176" s="429"/>
      <c r="AB176" s="433">
        <f>IF(COUNT(ngay21!$K$22)&gt;0,ngay21!$K$22,"")</f>
        <v>29.5</v>
      </c>
      <c r="AC176" s="429">
        <f t="shared" si="46"/>
        <v>-1.6000000000000014</v>
      </c>
      <c r="AD176" s="430">
        <f t="shared" si="47"/>
        <v>-40.29999999999999</v>
      </c>
      <c r="AG176" s="433">
        <f>IF(COUNT(ngay21!$AT$8)&gt;0,ngay21!$AT$8,"")</f>
        <v>1006.2</v>
      </c>
    </row>
    <row r="177" spans="1:33">
      <c r="A177" s="442"/>
      <c r="B177" s="423">
        <v>19</v>
      </c>
      <c r="C177" s="433">
        <f>IF(COUNT(ngay21!$AU$8)&gt;0,ngay21!$AU$8,"")</f>
        <v>1006.8</v>
      </c>
      <c r="D177" s="425">
        <f t="shared" si="32"/>
        <v>1.7999999999999545</v>
      </c>
      <c r="E177" s="426">
        <f t="shared" si="33"/>
        <v>47.200000000000045</v>
      </c>
      <c r="F177" s="429"/>
      <c r="G177" s="433">
        <f>IF(COUNT(ngay21!$L$8)&gt;0,ngay21!$L$8,"")</f>
        <v>30.8</v>
      </c>
      <c r="H177" s="429">
        <f t="shared" si="34"/>
        <v>1.5</v>
      </c>
      <c r="I177" s="430">
        <f t="shared" si="35"/>
        <v>-27.000000000000014</v>
      </c>
      <c r="J177" s="433">
        <f>IF(COUNT(ngay21!$AU$4)&gt;0,ngay21!$AU$4,"")</f>
        <v>1007.1</v>
      </c>
      <c r="K177" s="425">
        <f t="shared" si="36"/>
        <v>1.8000000000000682</v>
      </c>
      <c r="L177" s="426">
        <f t="shared" si="37"/>
        <v>45.600000000000136</v>
      </c>
      <c r="M177" s="429"/>
      <c r="N177" s="433">
        <f>IF(COUNT(ngay21!$L$4)&gt;0,ngay21!$L$4,"")</f>
        <v>29.8</v>
      </c>
      <c r="O177" s="429">
        <f t="shared" si="38"/>
        <v>0.60000000000000142</v>
      </c>
      <c r="P177" s="430">
        <f t="shared" si="39"/>
        <v>-33.700000000000003</v>
      </c>
      <c r="Q177" s="433">
        <f>IF(COUNT(ngay21!$AU$20)&gt;0,ngay21!$AU$20,"")</f>
        <v>1007</v>
      </c>
      <c r="R177" s="425">
        <f t="shared" si="40"/>
        <v>2</v>
      </c>
      <c r="S177" s="426">
        <f t="shared" si="41"/>
        <v>43.299999999999841</v>
      </c>
      <c r="T177" s="429"/>
      <c r="U177" s="433">
        <f>IF(COUNT(ngay21!$L$20)&gt;0,ngay21!$L$20,"")</f>
        <v>28.6</v>
      </c>
      <c r="V177" s="429">
        <f t="shared" si="42"/>
        <v>-1</v>
      </c>
      <c r="W177" s="430">
        <f t="shared" si="43"/>
        <v>-39.79999999999999</v>
      </c>
      <c r="X177" s="433">
        <f>IF(COUNT(ngay21!$AU$22)&gt;0,ngay21!$AU$22,"")</f>
        <v>1006.6</v>
      </c>
      <c r="Y177" s="425">
        <f t="shared" si="44"/>
        <v>2.8999999999999773</v>
      </c>
      <c r="Z177" s="426">
        <f t="shared" si="45"/>
        <v>39.800000000000068</v>
      </c>
      <c r="AA177" s="429"/>
      <c r="AB177" s="433">
        <f>IF(COUNT(ngay21!$L$22)&gt;0,ngay21!$L$22,"")</f>
        <v>28.8</v>
      </c>
      <c r="AC177" s="429">
        <f t="shared" si="46"/>
        <v>-1.0999999999999979</v>
      </c>
      <c r="AD177" s="430">
        <f t="shared" si="47"/>
        <v>-41.399999999999991</v>
      </c>
      <c r="AG177" s="433">
        <f>IF(COUNT(ngay21!$AU$8)&gt;0,ngay21!$AU$8,"")</f>
        <v>1006.8</v>
      </c>
    </row>
    <row r="178" spans="1:33">
      <c r="A178" s="442"/>
      <c r="B178" s="423">
        <v>22</v>
      </c>
      <c r="C178" s="433">
        <f>IF(COUNT(ngay22!$AN$8)&gt;0,ngay22!$AN$8,"")</f>
        <v>1009.1</v>
      </c>
      <c r="D178" s="425">
        <f t="shared" si="32"/>
        <v>2.5</v>
      </c>
      <c r="E178" s="426">
        <f t="shared" si="33"/>
        <v>49.700000000000045</v>
      </c>
      <c r="F178" s="429"/>
      <c r="G178" s="433">
        <f>IF(COUNT(ngay22!$E$8)&gt;0,ngay22!$E$8,"")</f>
        <v>29.6</v>
      </c>
      <c r="H178" s="429">
        <f t="shared" si="34"/>
        <v>1.4000000000000021</v>
      </c>
      <c r="I178" s="430">
        <f t="shared" si="35"/>
        <v>-25.600000000000012</v>
      </c>
      <c r="J178" s="433">
        <f>IF(COUNT(ngay22!$AN$4)&gt;0,ngay22!$AN$4,"")</f>
        <v>1009.7</v>
      </c>
      <c r="K178" s="425">
        <f t="shared" si="36"/>
        <v>4.5</v>
      </c>
      <c r="L178" s="426">
        <f t="shared" si="37"/>
        <v>50.100000000000136</v>
      </c>
      <c r="M178" s="429"/>
      <c r="N178" s="433">
        <f>IF(COUNT(ngay22!$E$4)&gt;0,ngay22!$E$4,"")</f>
        <v>27.6</v>
      </c>
      <c r="O178" s="429">
        <f t="shared" si="38"/>
        <v>0.40000000000000213</v>
      </c>
      <c r="P178" s="430">
        <f t="shared" si="39"/>
        <v>-33.299999999999997</v>
      </c>
      <c r="Q178" s="433">
        <f>IF(COUNT(ngay22!$AN$20)&gt;0,ngay22!$AN$20,"")</f>
        <v>1009.2</v>
      </c>
      <c r="R178" s="425">
        <f t="shared" si="40"/>
        <v>4.2000000000000455</v>
      </c>
      <c r="S178" s="426">
        <f t="shared" si="41"/>
        <v>47.499999999999886</v>
      </c>
      <c r="T178" s="429"/>
      <c r="U178" s="433">
        <f>IF(COUNT(ngay22!$E$20)&gt;0,ngay22!$E$20,"")</f>
        <v>27.6</v>
      </c>
      <c r="V178" s="429">
        <f t="shared" si="42"/>
        <v>-1.1999999999999993</v>
      </c>
      <c r="W178" s="430">
        <f t="shared" si="43"/>
        <v>-40.999999999999986</v>
      </c>
      <c r="X178" s="433">
        <f>IF(COUNT(ngay22!$AN$22)&gt;0,ngay22!$AN$22,"")</f>
        <v>1008.6</v>
      </c>
      <c r="Y178" s="425">
        <f t="shared" si="44"/>
        <v>3</v>
      </c>
      <c r="Z178" s="426">
        <f t="shared" si="45"/>
        <v>42.800000000000068</v>
      </c>
      <c r="AA178" s="429"/>
      <c r="AB178" s="433">
        <f>IF(COUNT(ngay22!$E$22)&gt;0,ngay22!$E$22,"")</f>
        <v>27.6</v>
      </c>
      <c r="AC178" s="429">
        <f t="shared" si="46"/>
        <v>-1.3999999999999986</v>
      </c>
      <c r="AD178" s="430">
        <f t="shared" si="47"/>
        <v>-42.79999999999999</v>
      </c>
      <c r="AG178" s="433">
        <f>IF(COUNT(ngay22!$AN$8)&gt;0,ngay22!$AN$8,"")</f>
        <v>1009.1</v>
      </c>
    </row>
    <row r="179" spans="1:33" s="439" customFormat="1">
      <c r="A179" s="443">
        <v>22</v>
      </c>
      <c r="B179" s="423">
        <v>1</v>
      </c>
      <c r="C179" s="433">
        <f>IF(COUNT(ngay22!$AO$8)&gt;0,ngay22!$AO$8,"")</f>
        <v>1009.6</v>
      </c>
      <c r="D179" s="435">
        <f t="shared" si="32"/>
        <v>2.6000000000000227</v>
      </c>
      <c r="E179" s="436">
        <f t="shared" si="33"/>
        <v>52.300000000000068</v>
      </c>
      <c r="F179" s="437"/>
      <c r="G179" s="433">
        <f>IF(COUNT(ngay22!$F$8)&gt;0,ngay22!$F$8,"")</f>
        <v>27.8</v>
      </c>
      <c r="H179" s="437">
        <f t="shared" si="34"/>
        <v>0.5</v>
      </c>
      <c r="I179" s="438">
        <f t="shared" si="35"/>
        <v>-25.100000000000012</v>
      </c>
      <c r="J179" s="433">
        <f>IF(COUNT(ngay22!$AO$4)&gt;0,ngay22!$AO$4,"")</f>
        <v>1010.1</v>
      </c>
      <c r="K179" s="435">
        <f t="shared" si="36"/>
        <v>5.2000000000000455</v>
      </c>
      <c r="L179" s="436">
        <f t="shared" si="37"/>
        <v>55.300000000000182</v>
      </c>
      <c r="M179" s="437"/>
      <c r="N179" s="433">
        <f>IF(COUNT(ngay22!$F$4)&gt;0,ngay22!$F$4,"")</f>
        <v>27.1</v>
      </c>
      <c r="O179" s="437">
        <f t="shared" si="38"/>
        <v>0.70000000000000284</v>
      </c>
      <c r="P179" s="438">
        <f t="shared" si="39"/>
        <v>-32.599999999999994</v>
      </c>
      <c r="Q179" s="433">
        <f>IF(COUNT(ngay22!$AO$20)&gt;0,ngay22!$AO$20,"")</f>
        <v>1009.3</v>
      </c>
      <c r="R179" s="435">
        <f t="shared" si="40"/>
        <v>2.5</v>
      </c>
      <c r="S179" s="436">
        <f t="shared" si="41"/>
        <v>49.999999999999886</v>
      </c>
      <c r="T179" s="437"/>
      <c r="U179" s="433">
        <f>IF(COUNT(ngay22!$F$20)&gt;0,ngay22!$F$20,"")</f>
        <v>27</v>
      </c>
      <c r="V179" s="437">
        <f t="shared" si="42"/>
        <v>-1.5</v>
      </c>
      <c r="W179" s="438">
        <f t="shared" si="43"/>
        <v>-42.499999999999986</v>
      </c>
      <c r="X179" s="433">
        <f>IF(COUNT(ngay22!$AO$22)&gt;0,ngay22!$AO$22,"")</f>
        <v>1009.1</v>
      </c>
      <c r="Y179" s="435">
        <f t="shared" si="44"/>
        <v>2.7000000000000455</v>
      </c>
      <c r="Z179" s="436">
        <f t="shared" si="45"/>
        <v>45.500000000000114</v>
      </c>
      <c r="AA179" s="437"/>
      <c r="AB179" s="433">
        <f>IF(COUNT(ngay22!$F$22)&gt;0,ngay22!$F$22,"")</f>
        <v>26.8</v>
      </c>
      <c r="AC179" s="437">
        <f t="shared" si="46"/>
        <v>-1.5</v>
      </c>
      <c r="AD179" s="438">
        <f t="shared" si="47"/>
        <v>-44.29999999999999</v>
      </c>
      <c r="AE179" s="431"/>
      <c r="AF179" s="431"/>
      <c r="AG179" s="433">
        <f>IF(COUNT(ngay22!$AO$8)&gt;0,ngay22!$AO$8,"")</f>
        <v>1009.6</v>
      </c>
    </row>
    <row r="180" spans="1:33">
      <c r="A180" s="442"/>
      <c r="B180" s="423">
        <v>4</v>
      </c>
      <c r="C180" s="433">
        <f>IF(COUNT(ngay22!$AP$8)&gt;0,ngay22!$AP$8,"")</f>
        <v>1009.7</v>
      </c>
      <c r="D180" s="425">
        <f t="shared" si="32"/>
        <v>2.9000000000000909</v>
      </c>
      <c r="E180" s="426">
        <f t="shared" si="33"/>
        <v>55.200000000000159</v>
      </c>
      <c r="F180" s="429"/>
      <c r="G180" s="433">
        <f>IF(COUNT(ngay22!$G$8)&gt;0,ngay22!$G$8,"")</f>
        <v>26.6</v>
      </c>
      <c r="H180" s="429">
        <f t="shared" si="34"/>
        <v>-0.5</v>
      </c>
      <c r="I180" s="430">
        <f t="shared" si="35"/>
        <v>-25.600000000000012</v>
      </c>
      <c r="J180" s="433">
        <f>IF(COUNT(ngay22!$AP$4)&gt;0,ngay22!$AP$4,"")</f>
        <v>1010.2</v>
      </c>
      <c r="K180" s="425">
        <f t="shared" si="36"/>
        <v>2.5</v>
      </c>
      <c r="L180" s="426">
        <f t="shared" si="37"/>
        <v>57.800000000000182</v>
      </c>
      <c r="M180" s="429"/>
      <c r="N180" s="433">
        <f>IF(COUNT(ngay22!$G$4)&gt;0,ngay22!$G$4,"")</f>
        <v>26.6</v>
      </c>
      <c r="O180" s="429">
        <f t="shared" si="38"/>
        <v>0.60000000000000142</v>
      </c>
      <c r="P180" s="430">
        <f t="shared" si="39"/>
        <v>-31.999999999999993</v>
      </c>
      <c r="Q180" s="433">
        <f>IF(COUNT(ngay22!$AP$20)&gt;0,ngay22!$AP$20,"")</f>
        <v>1008.8</v>
      </c>
      <c r="R180" s="425">
        <f t="shared" si="40"/>
        <v>1.8999999999999773</v>
      </c>
      <c r="S180" s="426">
        <f t="shared" si="41"/>
        <v>51.899999999999864</v>
      </c>
      <c r="T180" s="429"/>
      <c r="U180" s="433">
        <f>IF(COUNT(ngay22!$G$20)&gt;0,ngay22!$G$20,"")</f>
        <v>26.4</v>
      </c>
      <c r="V180" s="429">
        <f t="shared" si="42"/>
        <v>-1.1000000000000014</v>
      </c>
      <c r="W180" s="430">
        <f t="shared" si="43"/>
        <v>-43.599999999999987</v>
      </c>
      <c r="X180" s="433">
        <f>IF(COUNT(ngay22!$AP$22)&gt;0,ngay22!$AP$22,"")</f>
        <v>1008.7</v>
      </c>
      <c r="Y180" s="425">
        <f t="shared" si="44"/>
        <v>3</v>
      </c>
      <c r="Z180" s="426">
        <f t="shared" si="45"/>
        <v>48.500000000000114</v>
      </c>
      <c r="AA180" s="429"/>
      <c r="AB180" s="433">
        <f>IF(COUNT(ngay22!$G$22)&gt;0,ngay22!$G$22,"")</f>
        <v>26.5</v>
      </c>
      <c r="AC180" s="429">
        <f t="shared" si="46"/>
        <v>-1.8999999999999986</v>
      </c>
      <c r="AD180" s="430">
        <f t="shared" si="47"/>
        <v>-46.199999999999989</v>
      </c>
      <c r="AG180" s="433">
        <f>IF(COUNT(ngay22!$AP$8)&gt;0,ngay22!$AP$8,"")</f>
        <v>1009.7</v>
      </c>
    </row>
    <row r="181" spans="1:33">
      <c r="A181" s="442"/>
      <c r="B181" s="441">
        <v>7</v>
      </c>
      <c r="C181" s="433">
        <f>IF(COUNT(ngay22!$AQ$8)&gt;0,ngay22!$AQ$8,"")</f>
        <v>1010</v>
      </c>
      <c r="D181" s="425">
        <f t="shared" si="32"/>
        <v>2</v>
      </c>
      <c r="E181" s="426">
        <f t="shared" si="33"/>
        <v>57.200000000000159</v>
      </c>
      <c r="F181" s="429"/>
      <c r="G181" s="433">
        <f>IF(COUNT(ngay22!$H$8)&gt;0,ngay22!$H$8,"")</f>
        <v>25.3</v>
      </c>
      <c r="H181" s="429">
        <f t="shared" si="34"/>
        <v>-1.6999999999999993</v>
      </c>
      <c r="I181" s="430">
        <f t="shared" si="35"/>
        <v>-27.300000000000011</v>
      </c>
      <c r="J181" s="433">
        <f>IF(COUNT(ngay22!$AQ$4)&gt;0,ngay22!$AQ$4,"")</f>
        <v>1010.3</v>
      </c>
      <c r="K181" s="425">
        <f t="shared" si="36"/>
        <v>1.5</v>
      </c>
      <c r="L181" s="426">
        <f t="shared" si="37"/>
        <v>59.300000000000182</v>
      </c>
      <c r="M181" s="429"/>
      <c r="N181" s="433">
        <f>IF(COUNT(ngay22!$H$4)&gt;0,ngay22!$H$4,"")</f>
        <v>26.6</v>
      </c>
      <c r="O181" s="429">
        <f t="shared" si="38"/>
        <v>0.60000000000000142</v>
      </c>
      <c r="P181" s="430">
        <f t="shared" si="39"/>
        <v>-31.399999999999991</v>
      </c>
      <c r="Q181" s="433">
        <f>IF(COUNT(ngay22!$AQ$20)&gt;0,ngay22!$AQ$20,"")</f>
        <v>1010.3</v>
      </c>
      <c r="R181" s="425">
        <f t="shared" si="40"/>
        <v>1.5999999999999091</v>
      </c>
      <c r="S181" s="426">
        <f t="shared" si="41"/>
        <v>53.499999999999773</v>
      </c>
      <c r="T181" s="429"/>
      <c r="U181" s="433">
        <f>IF(COUNT(ngay22!$H$20)&gt;0,ngay22!$H$20,"")</f>
        <v>27.2</v>
      </c>
      <c r="V181" s="429">
        <f t="shared" si="42"/>
        <v>9.9999999999997868E-2</v>
      </c>
      <c r="W181" s="430">
        <f t="shared" si="43"/>
        <v>-43.499999999999986</v>
      </c>
      <c r="X181" s="433">
        <f>IF(COUNT(ngay22!$AQ$22)&gt;0,ngay22!$AQ$22,"")</f>
        <v>1009.7</v>
      </c>
      <c r="Y181" s="425">
        <f t="shared" si="44"/>
        <v>2.4000000000000909</v>
      </c>
      <c r="Z181" s="426">
        <f t="shared" si="45"/>
        <v>50.900000000000205</v>
      </c>
      <c r="AA181" s="429"/>
      <c r="AB181" s="433">
        <f>IF(COUNT(ngay22!$H$22)&gt;0,ngay22!$H$22,"")</f>
        <v>26.9</v>
      </c>
      <c r="AC181" s="429">
        <f t="shared" si="46"/>
        <v>0.5</v>
      </c>
      <c r="AD181" s="430">
        <f t="shared" si="47"/>
        <v>-45.699999999999989</v>
      </c>
      <c r="AG181" s="433">
        <f>IF(COUNT(ngay22!$AQ$8)&gt;0,ngay22!$AQ$8,"")</f>
        <v>1010</v>
      </c>
    </row>
    <row r="182" spans="1:33">
      <c r="A182" s="442"/>
      <c r="B182" s="423">
        <v>10</v>
      </c>
      <c r="C182" s="433">
        <f>IF(COUNT(ngay22!$AR$8)&gt;0,ngay22!$AR$8,"")</f>
        <v>1010.3</v>
      </c>
      <c r="D182" s="425">
        <f t="shared" si="32"/>
        <v>0.79999999999995453</v>
      </c>
      <c r="E182" s="426">
        <f t="shared" si="33"/>
        <v>58.000000000000114</v>
      </c>
      <c r="F182" s="429"/>
      <c r="G182" s="433">
        <f>IF(COUNT(ngay22!$I$8)&gt;0,ngay22!$I$8,"")</f>
        <v>29.4</v>
      </c>
      <c r="H182" s="429">
        <f t="shared" si="34"/>
        <v>1.1999999999999993</v>
      </c>
      <c r="I182" s="430">
        <f t="shared" si="35"/>
        <v>-26.100000000000012</v>
      </c>
      <c r="J182" s="433">
        <f>IF(COUNT(ngay22!$AR$4)&gt;0,ngay22!$AR$4,"")</f>
        <v>1009.9</v>
      </c>
      <c r="K182" s="425">
        <f t="shared" si="36"/>
        <v>-0.30000000000006821</v>
      </c>
      <c r="L182" s="426">
        <f t="shared" si="37"/>
        <v>59.000000000000114</v>
      </c>
      <c r="M182" s="429"/>
      <c r="N182" s="433">
        <f>IF(COUNT(ngay22!$I$4)&gt;0,ngay22!$I$4,"")</f>
        <v>31.7</v>
      </c>
      <c r="O182" s="429">
        <f t="shared" si="38"/>
        <v>4.0999999999999979</v>
      </c>
      <c r="P182" s="430">
        <f t="shared" si="39"/>
        <v>-27.299999999999994</v>
      </c>
      <c r="Q182" s="433">
        <f>IF(COUNT(ngay22!$AR$20)&gt;0,ngay22!$AR$20,"")</f>
        <v>1010.6</v>
      </c>
      <c r="R182" s="425">
        <f t="shared" si="40"/>
        <v>1.8000000000000682</v>
      </c>
      <c r="S182" s="426">
        <f t="shared" si="41"/>
        <v>55.299999999999841</v>
      </c>
      <c r="T182" s="429"/>
      <c r="U182" s="433">
        <f>IF(COUNT(ngay22!$I$20)&gt;0,ngay22!$I$20,"")</f>
        <v>30.7</v>
      </c>
      <c r="V182" s="429">
        <f t="shared" si="42"/>
        <v>0.89999999999999858</v>
      </c>
      <c r="W182" s="430">
        <f t="shared" si="43"/>
        <v>-42.599999999999987</v>
      </c>
      <c r="X182" s="433">
        <f>IF(COUNT(ngay22!$AR$22)&gt;0,ngay22!$AR$22,"")</f>
        <v>1010.5</v>
      </c>
      <c r="Y182" s="425">
        <f t="shared" si="44"/>
        <v>2.7999999999999545</v>
      </c>
      <c r="Z182" s="426">
        <f t="shared" si="45"/>
        <v>53.700000000000159</v>
      </c>
      <c r="AA182" s="429"/>
      <c r="AB182" s="433">
        <f>IF(COUNT(ngay22!$I$22)&gt;0,ngay22!$I$22,"")</f>
        <v>30.1</v>
      </c>
      <c r="AC182" s="429">
        <f t="shared" si="46"/>
        <v>2.8000000000000007</v>
      </c>
      <c r="AD182" s="430">
        <f t="shared" si="47"/>
        <v>-42.899999999999991</v>
      </c>
      <c r="AG182" s="433">
        <f>IF(COUNT(ngay22!$AR$8)&gt;0,ngay22!$AR$8,"")</f>
        <v>1010.3</v>
      </c>
    </row>
    <row r="183" spans="1:33">
      <c r="A183" s="442"/>
      <c r="B183" s="423">
        <v>13</v>
      </c>
      <c r="C183" s="433">
        <f>IF(COUNT(ngay22!$AS$8)&gt;0,ngay22!$AS$8,"")</f>
        <v>1009.1</v>
      </c>
      <c r="D183" s="425">
        <f t="shared" si="32"/>
        <v>1.1000000000000227</v>
      </c>
      <c r="E183" s="426">
        <f t="shared" si="33"/>
        <v>59.100000000000136</v>
      </c>
      <c r="F183" s="429"/>
      <c r="G183" s="433">
        <f>IF(COUNT(ngay22!$J$8)&gt;0,ngay22!$J$8,"")</f>
        <v>32.9</v>
      </c>
      <c r="H183" s="429">
        <f t="shared" si="34"/>
        <v>1.5</v>
      </c>
      <c r="I183" s="430">
        <f t="shared" si="35"/>
        <v>-24.600000000000012</v>
      </c>
      <c r="J183" s="433">
        <f>IF(COUNT(ngay22!$AS$4)&gt;0,ngay22!$AS$4,"")</f>
        <v>1008.5</v>
      </c>
      <c r="K183" s="425">
        <f t="shared" si="36"/>
        <v>-0.20000000000004547</v>
      </c>
      <c r="L183" s="426">
        <f t="shared" si="37"/>
        <v>58.800000000000068</v>
      </c>
      <c r="M183" s="429"/>
      <c r="N183" s="433">
        <f>IF(COUNT(ngay22!$J$4)&gt;0,ngay22!$J$4,"")</f>
        <v>34.200000000000003</v>
      </c>
      <c r="O183" s="429">
        <f t="shared" si="38"/>
        <v>3.6000000000000014</v>
      </c>
      <c r="P183" s="430">
        <f t="shared" si="39"/>
        <v>-23.699999999999992</v>
      </c>
      <c r="Q183" s="433">
        <f>IF(COUNT(ngay22!$AS$20)&gt;0,ngay22!$AS$20,"")</f>
        <v>1009.1</v>
      </c>
      <c r="R183" s="425">
        <f t="shared" si="40"/>
        <v>0.39999999999997726</v>
      </c>
      <c r="S183" s="426">
        <f t="shared" si="41"/>
        <v>55.699999999999818</v>
      </c>
      <c r="T183" s="429"/>
      <c r="U183" s="433">
        <f>IF(COUNT(ngay22!$J$20)&gt;0,ngay22!$J$20,"")</f>
        <v>32.4</v>
      </c>
      <c r="V183" s="429">
        <f t="shared" si="42"/>
        <v>4.6999999999999993</v>
      </c>
      <c r="W183" s="430">
        <f t="shared" si="43"/>
        <v>-37.899999999999991</v>
      </c>
      <c r="X183" s="433">
        <f>IF(COUNT(ngay22!$AS$22)&gt;0,ngay22!$AS$22,"")</f>
        <v>1008.6</v>
      </c>
      <c r="Y183" s="425">
        <f t="shared" si="44"/>
        <v>0.89999999999997726</v>
      </c>
      <c r="Z183" s="426">
        <f t="shared" si="45"/>
        <v>54.600000000000136</v>
      </c>
      <c r="AA183" s="429"/>
      <c r="AB183" s="433">
        <f>IF(COUNT(ngay22!$J$22)&gt;0,ngay22!$J$22,"")</f>
        <v>32.6</v>
      </c>
      <c r="AC183" s="429">
        <f t="shared" si="46"/>
        <v>6.3000000000000007</v>
      </c>
      <c r="AD183" s="430">
        <f t="shared" si="47"/>
        <v>-36.599999999999994</v>
      </c>
      <c r="AG183" s="433">
        <f>IF(COUNT(ngay22!$AS$8)&gt;0,ngay22!$AS$8,"")</f>
        <v>1009.1</v>
      </c>
    </row>
    <row r="184" spans="1:33">
      <c r="A184" s="442"/>
      <c r="B184" s="423">
        <v>16</v>
      </c>
      <c r="C184" s="433">
        <f>IF(COUNT(ngay22!$AT$8)&gt;0,ngay22!$AT$8,"")</f>
        <v>1007.2</v>
      </c>
      <c r="D184" s="425">
        <f t="shared" si="32"/>
        <v>1</v>
      </c>
      <c r="E184" s="426">
        <f t="shared" si="33"/>
        <v>60.100000000000136</v>
      </c>
      <c r="F184" s="429"/>
      <c r="G184" s="433">
        <f>IF(COUNT(ngay22!$K$8)&gt;0,ngay22!$K$8,"")</f>
        <v>32.700000000000003</v>
      </c>
      <c r="H184" s="429">
        <f t="shared" si="34"/>
        <v>0.60000000000000142</v>
      </c>
      <c r="I184" s="430">
        <f t="shared" si="35"/>
        <v>-24.000000000000011</v>
      </c>
      <c r="J184" s="433">
        <f>IF(COUNT(ngay22!$AT$4)&gt;0,ngay22!$AT$4,"")</f>
        <v>1006.3</v>
      </c>
      <c r="K184" s="425">
        <f t="shared" si="36"/>
        <v>-0.30000000000006821</v>
      </c>
      <c r="L184" s="426">
        <f t="shared" si="37"/>
        <v>58.5</v>
      </c>
      <c r="M184" s="429"/>
      <c r="N184" s="433">
        <f>IF(COUNT(ngay22!$K$4)&gt;0,ngay22!$K$4,"")</f>
        <v>35.5</v>
      </c>
      <c r="O184" s="429">
        <f t="shared" si="38"/>
        <v>2.2999999999999972</v>
      </c>
      <c r="P184" s="430">
        <f t="shared" si="39"/>
        <v>-21.399999999999995</v>
      </c>
      <c r="Q184" s="433">
        <f>IF(COUNT(ngay22!$AT$20)&gt;0,ngay22!$AT$20,"")</f>
        <v>1007.3</v>
      </c>
      <c r="R184" s="425">
        <f t="shared" si="40"/>
        <v>0.59999999999990905</v>
      </c>
      <c r="S184" s="426">
        <f t="shared" si="41"/>
        <v>56.299999999999727</v>
      </c>
      <c r="T184" s="429"/>
      <c r="U184" s="433">
        <f>IF(COUNT(ngay22!$K$20)&gt;0,ngay22!$K$20,"")</f>
        <v>32.299999999999997</v>
      </c>
      <c r="V184" s="429">
        <f t="shared" si="42"/>
        <v>3.1999999999999957</v>
      </c>
      <c r="W184" s="430">
        <f t="shared" si="43"/>
        <v>-34.699999999999996</v>
      </c>
      <c r="X184" s="433">
        <f>IF(COUNT(ngay22!$AT$22)&gt;0,ngay22!$AT$22,"")</f>
        <v>1006.8</v>
      </c>
      <c r="Y184" s="425">
        <f t="shared" si="44"/>
        <v>0.5</v>
      </c>
      <c r="Z184" s="426">
        <f t="shared" si="45"/>
        <v>55.100000000000136</v>
      </c>
      <c r="AA184" s="429"/>
      <c r="AB184" s="433">
        <f>IF(COUNT(ngay22!$K$22)&gt;0,ngay22!$K$22,"")</f>
        <v>32.1</v>
      </c>
      <c r="AC184" s="429">
        <f t="shared" si="46"/>
        <v>2.6000000000000014</v>
      </c>
      <c r="AD184" s="430">
        <f t="shared" si="47"/>
        <v>-33.999999999999993</v>
      </c>
      <c r="AG184" s="433">
        <f>IF(COUNT(ngay22!$AT$8)&gt;0,ngay22!$AT$8,"")</f>
        <v>1007.2</v>
      </c>
    </row>
    <row r="185" spans="1:33">
      <c r="A185" s="442"/>
      <c r="B185" s="423">
        <v>19</v>
      </c>
      <c r="C185" s="433">
        <f>IF(COUNT(ngay22!$AU$8)&gt;0,ngay22!$AU$8,"")</f>
        <v>1007.7</v>
      </c>
      <c r="D185" s="425">
        <f t="shared" si="32"/>
        <v>0.90000000000009095</v>
      </c>
      <c r="E185" s="426">
        <f t="shared" si="33"/>
        <v>61.000000000000227</v>
      </c>
      <c r="F185" s="429"/>
      <c r="G185" s="433">
        <f>IF(COUNT(ngay22!$L$8)&gt;0,ngay22!$L$8,"")</f>
        <v>30.8</v>
      </c>
      <c r="H185" s="429">
        <f t="shared" si="34"/>
        <v>0</v>
      </c>
      <c r="I185" s="430">
        <f t="shared" si="35"/>
        <v>-24.000000000000011</v>
      </c>
      <c r="J185" s="433">
        <f>IF(COUNT(ngay22!$AU$4)&gt;0,ngay22!$AU$4,"")</f>
        <v>1007</v>
      </c>
      <c r="K185" s="425">
        <f t="shared" si="36"/>
        <v>-0.10000000000002274</v>
      </c>
      <c r="L185" s="426">
        <f t="shared" si="37"/>
        <v>58.399999999999977</v>
      </c>
      <c r="M185" s="429"/>
      <c r="N185" s="433">
        <f>IF(COUNT(ngay22!$L$4)&gt;0,ngay22!$L$4,"")</f>
        <v>31.5</v>
      </c>
      <c r="O185" s="429">
        <f t="shared" si="38"/>
        <v>1.6999999999999993</v>
      </c>
      <c r="P185" s="430">
        <f t="shared" si="39"/>
        <v>-19.699999999999996</v>
      </c>
      <c r="Q185" s="433">
        <f>IF(COUNT(ngay22!$AU$20)&gt;0,ngay22!$AU$20,"")</f>
        <v>1007.7</v>
      </c>
      <c r="R185" s="425">
        <f t="shared" si="40"/>
        <v>0.70000000000004547</v>
      </c>
      <c r="S185" s="426">
        <f t="shared" si="41"/>
        <v>56.999999999999773</v>
      </c>
      <c r="T185" s="429"/>
      <c r="U185" s="433">
        <f>IF(COUNT(ngay22!$L$20)&gt;0,ngay22!$L$20,"")</f>
        <v>30.2</v>
      </c>
      <c r="V185" s="429">
        <f t="shared" si="42"/>
        <v>1.5999999999999979</v>
      </c>
      <c r="W185" s="430">
        <f t="shared" si="43"/>
        <v>-33.099999999999994</v>
      </c>
      <c r="X185" s="433">
        <f>IF(COUNT(ngay22!$AU$22)&gt;0,ngay22!$AU$22,"")</f>
        <v>1006.8</v>
      </c>
      <c r="Y185" s="425">
        <f t="shared" si="44"/>
        <v>0.19999999999993179</v>
      </c>
      <c r="Z185" s="426">
        <f t="shared" si="45"/>
        <v>55.300000000000068</v>
      </c>
      <c r="AA185" s="429"/>
      <c r="AB185" s="433">
        <f>IF(COUNT(ngay22!$L$22)&gt;0,ngay22!$L$22,"")</f>
        <v>30.1</v>
      </c>
      <c r="AC185" s="429">
        <f t="shared" si="46"/>
        <v>1.3000000000000007</v>
      </c>
      <c r="AD185" s="430">
        <f t="shared" si="47"/>
        <v>-32.699999999999989</v>
      </c>
      <c r="AG185" s="433">
        <f>IF(COUNT(ngay22!$AU$8)&gt;0,ngay22!$AU$8,"")</f>
        <v>1007.7</v>
      </c>
    </row>
    <row r="186" spans="1:33">
      <c r="A186" s="442"/>
      <c r="B186" s="423">
        <v>22</v>
      </c>
      <c r="C186" s="433">
        <f>IF(COUNT(ngay23!$AN$8)&gt;0,ngay23!$AN$8,"")</f>
        <v>1009.6</v>
      </c>
      <c r="D186" s="425">
        <f t="shared" si="32"/>
        <v>0.5</v>
      </c>
      <c r="E186" s="426">
        <f t="shared" si="33"/>
        <v>61.500000000000227</v>
      </c>
      <c r="F186" s="429"/>
      <c r="G186" s="433">
        <f>IF(COUNT(ngay23!$E$8)&gt;0,ngay23!$E$8,"")</f>
        <v>29.6</v>
      </c>
      <c r="H186" s="429">
        <f t="shared" si="34"/>
        <v>0</v>
      </c>
      <c r="I186" s="430">
        <f t="shared" si="35"/>
        <v>-24.000000000000011</v>
      </c>
      <c r="J186" s="433">
        <f>IF(COUNT(ngay23!$AN$4)&gt;0,ngay23!$AN$4,"")</f>
        <v>1010.1</v>
      </c>
      <c r="K186" s="425">
        <f t="shared" si="36"/>
        <v>0.39999999999997726</v>
      </c>
      <c r="L186" s="426">
        <f t="shared" si="37"/>
        <v>58.799999999999955</v>
      </c>
      <c r="M186" s="429"/>
      <c r="N186" s="433">
        <f>IF(COUNT(ngay23!$E$4)&gt;0,ngay23!$E$4,"")</f>
        <v>28.4</v>
      </c>
      <c r="O186" s="429">
        <f t="shared" si="38"/>
        <v>0.79999999999999716</v>
      </c>
      <c r="P186" s="430">
        <f t="shared" si="39"/>
        <v>-18.899999999999999</v>
      </c>
      <c r="Q186" s="433">
        <f>IF(COUNT(ngay23!$AN$20)&gt;0,ngay23!$AN$20,"")</f>
        <v>1009.5</v>
      </c>
      <c r="R186" s="425">
        <f t="shared" si="40"/>
        <v>0.29999999999995453</v>
      </c>
      <c r="S186" s="426">
        <f t="shared" si="41"/>
        <v>57.299999999999727</v>
      </c>
      <c r="T186" s="429"/>
      <c r="U186" s="433">
        <f>IF(COUNT(ngay23!$E$20)&gt;0,ngay23!$E$20,"")</f>
        <v>29.3</v>
      </c>
      <c r="V186" s="429">
        <f t="shared" si="42"/>
        <v>1.6999999999999993</v>
      </c>
      <c r="W186" s="430">
        <f t="shared" si="43"/>
        <v>-31.399999999999995</v>
      </c>
      <c r="X186" s="433">
        <f>IF(COUNT(ngay23!$AN$22)&gt;0,ngay23!$AN$22,"")</f>
        <v>1009.6</v>
      </c>
      <c r="Y186" s="425">
        <f t="shared" si="44"/>
        <v>1</v>
      </c>
      <c r="Z186" s="426">
        <f t="shared" si="45"/>
        <v>56.300000000000068</v>
      </c>
      <c r="AA186" s="429"/>
      <c r="AB186" s="433">
        <f>IF(COUNT(ngay23!$E$22)&gt;0,ngay23!$E$22,"")</f>
        <v>29.2</v>
      </c>
      <c r="AC186" s="429">
        <f t="shared" si="46"/>
        <v>1.5999999999999979</v>
      </c>
      <c r="AD186" s="430">
        <f t="shared" si="47"/>
        <v>-31.099999999999991</v>
      </c>
      <c r="AG186" s="433">
        <f>IF(COUNT(ngay23!$AN$8)&gt;0,ngay23!$AN$8,"")</f>
        <v>1009.6</v>
      </c>
    </row>
    <row r="187" spans="1:33" s="439" customFormat="1">
      <c r="A187" s="443">
        <v>23</v>
      </c>
      <c r="B187" s="423">
        <v>1</v>
      </c>
      <c r="C187" s="433">
        <f>IF(COUNT(ngay23!$AO$8)&gt;0,ngay23!$AO$8,"")</f>
        <v>1009.5</v>
      </c>
      <c r="D187" s="435">
        <f t="shared" si="32"/>
        <v>-0.10000000000002274</v>
      </c>
      <c r="E187" s="436">
        <f t="shared" si="33"/>
        <v>61.400000000000205</v>
      </c>
      <c r="F187" s="437"/>
      <c r="G187" s="433">
        <f>IF(COUNT(ngay23!$F$8)&gt;0,ngay23!$F$8,"")</f>
        <v>28.8</v>
      </c>
      <c r="H187" s="437">
        <f t="shared" si="34"/>
        <v>1</v>
      </c>
      <c r="I187" s="438">
        <f t="shared" si="35"/>
        <v>-23.000000000000011</v>
      </c>
      <c r="J187" s="433">
        <f>IF(COUNT(ngay23!$AO$4)&gt;0,ngay23!$AO$4,"")</f>
        <v>1009.9</v>
      </c>
      <c r="K187" s="435">
        <f t="shared" si="36"/>
        <v>-0.20000000000004547</v>
      </c>
      <c r="L187" s="436">
        <f t="shared" si="37"/>
        <v>58.599999999999909</v>
      </c>
      <c r="M187" s="437"/>
      <c r="N187" s="433">
        <f>IF(COUNT(ngay23!$F$4)&gt;0,ngay23!$F$4,"")</f>
        <v>27</v>
      </c>
      <c r="O187" s="437">
        <f t="shared" si="38"/>
        <v>-0.10000000000000142</v>
      </c>
      <c r="P187" s="438">
        <f t="shared" si="39"/>
        <v>-19</v>
      </c>
      <c r="Q187" s="433">
        <f>IF(COUNT(ngay23!$AO$20)&gt;0,ngay23!$AO$20,"")</f>
        <v>1009.7</v>
      </c>
      <c r="R187" s="435">
        <f t="shared" si="40"/>
        <v>0.40000000000009095</v>
      </c>
      <c r="S187" s="436">
        <f t="shared" si="41"/>
        <v>57.699999999999818</v>
      </c>
      <c r="T187" s="437"/>
      <c r="U187" s="433">
        <f>IF(COUNT(ngay23!$F$20)&gt;0,ngay23!$F$20,"")</f>
        <v>28.6</v>
      </c>
      <c r="V187" s="437">
        <f t="shared" si="42"/>
        <v>1.6000000000000014</v>
      </c>
      <c r="W187" s="438">
        <f t="shared" si="43"/>
        <v>-29.799999999999994</v>
      </c>
      <c r="X187" s="433">
        <f>IF(COUNT(ngay23!$AO$22)&gt;0,ngay23!$AO$22,"")</f>
        <v>1009.4</v>
      </c>
      <c r="Y187" s="435">
        <f t="shared" si="44"/>
        <v>0.29999999999995453</v>
      </c>
      <c r="Z187" s="436">
        <f t="shared" si="45"/>
        <v>56.600000000000023</v>
      </c>
      <c r="AA187" s="437"/>
      <c r="AB187" s="433">
        <f>IF(COUNT(ngay23!$F$22)&gt;0,ngay23!$F$22,"")</f>
        <v>27.8</v>
      </c>
      <c r="AC187" s="437">
        <f t="shared" si="46"/>
        <v>1</v>
      </c>
      <c r="AD187" s="438">
        <f t="shared" si="47"/>
        <v>-30.099999999999991</v>
      </c>
      <c r="AE187" s="431"/>
      <c r="AF187" s="431"/>
      <c r="AG187" s="433">
        <f>IF(COUNT(ngay23!$AO$8)&gt;0,ngay23!$AO$8,"")</f>
        <v>1009.5</v>
      </c>
    </row>
    <row r="188" spans="1:33">
      <c r="A188" s="442"/>
      <c r="B188" s="423">
        <v>4</v>
      </c>
      <c r="C188" s="433">
        <f>IF(COUNT(ngay23!$AP$8)&gt;0,ngay23!$AP$8,"")</f>
        <v>1008.8</v>
      </c>
      <c r="D188" s="425">
        <f t="shared" si="32"/>
        <v>-0.90000000000009095</v>
      </c>
      <c r="E188" s="426">
        <f t="shared" si="33"/>
        <v>60.500000000000114</v>
      </c>
      <c r="F188" s="429"/>
      <c r="G188" s="433">
        <f>IF(COUNT(ngay23!$G$8)&gt;0,ngay23!$G$8,"")</f>
        <v>27.8</v>
      </c>
      <c r="H188" s="429">
        <f t="shared" si="34"/>
        <v>1.1999999999999993</v>
      </c>
      <c r="I188" s="430">
        <f t="shared" si="35"/>
        <v>-21.800000000000011</v>
      </c>
      <c r="J188" s="433">
        <f>IF(COUNT(ngay23!$AP$4)&gt;0,ngay23!$AP$4,"")</f>
        <v>1009.2</v>
      </c>
      <c r="K188" s="425">
        <f t="shared" si="36"/>
        <v>-1</v>
      </c>
      <c r="L188" s="426">
        <f t="shared" si="37"/>
        <v>57.599999999999909</v>
      </c>
      <c r="M188" s="429"/>
      <c r="N188" s="433">
        <f>IF(COUNT(ngay23!$G$4)&gt;0,ngay23!$G$4,"")</f>
        <v>26.6</v>
      </c>
      <c r="O188" s="429">
        <f t="shared" si="38"/>
        <v>0</v>
      </c>
      <c r="P188" s="430">
        <f t="shared" si="39"/>
        <v>-19</v>
      </c>
      <c r="Q188" s="433">
        <f>IF(COUNT(ngay23!$AP$20)&gt;0,ngay23!$AP$20,"")</f>
        <v>1009.1</v>
      </c>
      <c r="R188" s="425">
        <f t="shared" si="40"/>
        <v>0.30000000000006821</v>
      </c>
      <c r="S188" s="426">
        <f t="shared" si="41"/>
        <v>57.999999999999886</v>
      </c>
      <c r="T188" s="429"/>
      <c r="U188" s="433">
        <f>IF(COUNT(ngay23!$G$20)&gt;0,ngay23!$G$20,"")</f>
        <v>27.8</v>
      </c>
      <c r="V188" s="429">
        <f t="shared" si="42"/>
        <v>1.4000000000000021</v>
      </c>
      <c r="W188" s="430">
        <f t="shared" si="43"/>
        <v>-28.399999999999991</v>
      </c>
      <c r="X188" s="433">
        <f>IF(COUNT(ngay23!$AP$22)&gt;0,ngay23!$AP$22,"")</f>
        <v>1008.7</v>
      </c>
      <c r="Y188" s="425">
        <f t="shared" si="44"/>
        <v>0</v>
      </c>
      <c r="Z188" s="426">
        <f t="shared" si="45"/>
        <v>56.600000000000023</v>
      </c>
      <c r="AA188" s="429"/>
      <c r="AB188" s="433">
        <f>IF(COUNT(ngay23!$G$22)&gt;0,ngay23!$G$22,"")</f>
        <v>27.1</v>
      </c>
      <c r="AC188" s="429">
        <f t="shared" si="46"/>
        <v>0.60000000000000142</v>
      </c>
      <c r="AD188" s="430">
        <f t="shared" si="47"/>
        <v>-29.499999999999989</v>
      </c>
      <c r="AG188" s="433">
        <f>IF(COUNT(ngay23!$AP$8)&gt;0,ngay23!$AP$8,"")</f>
        <v>1008.8</v>
      </c>
    </row>
    <row r="189" spans="1:33">
      <c r="A189" s="442"/>
      <c r="B189" s="441">
        <v>7</v>
      </c>
      <c r="C189" s="433">
        <f>IF(COUNT(ngay23!$AQ$8)&gt;0,ngay23!$AQ$8,"")</f>
        <v>1009.3</v>
      </c>
      <c r="D189" s="425">
        <f t="shared" si="32"/>
        <v>-0.70000000000004547</v>
      </c>
      <c r="E189" s="426">
        <f t="shared" si="33"/>
        <v>59.800000000000068</v>
      </c>
      <c r="F189" s="429"/>
      <c r="G189" s="433">
        <f>IF(COUNT(ngay23!$H$8)&gt;0,ngay23!$H$8,"")</f>
        <v>28.2</v>
      </c>
      <c r="H189" s="429">
        <f t="shared" si="34"/>
        <v>2.8999999999999986</v>
      </c>
      <c r="I189" s="430">
        <f t="shared" si="35"/>
        <v>-18.900000000000013</v>
      </c>
      <c r="J189" s="433">
        <f>IF(COUNT(ngay23!$AQ$4)&gt;0,ngay23!$AQ$4,"")</f>
        <v>1009.6</v>
      </c>
      <c r="K189" s="425">
        <f t="shared" si="36"/>
        <v>-0.69999999999993179</v>
      </c>
      <c r="L189" s="426">
        <f t="shared" si="37"/>
        <v>56.899999999999977</v>
      </c>
      <c r="M189" s="429"/>
      <c r="N189" s="433">
        <f>IF(COUNT(ngay23!$H$4)&gt;0,ngay23!$H$4,"")</f>
        <v>26.8</v>
      </c>
      <c r="O189" s="429">
        <f t="shared" si="38"/>
        <v>0.19999999999999929</v>
      </c>
      <c r="P189" s="430">
        <f t="shared" si="39"/>
        <v>-18.8</v>
      </c>
      <c r="Q189" s="433">
        <f>IF(COUNT(ngay23!$AQ$20)&gt;0,ngay23!$AQ$20,"")</f>
        <v>1009.7</v>
      </c>
      <c r="R189" s="425">
        <f t="shared" si="40"/>
        <v>-0.59999999999990905</v>
      </c>
      <c r="S189" s="426">
        <f t="shared" si="41"/>
        <v>57.399999999999977</v>
      </c>
      <c r="T189" s="429"/>
      <c r="U189" s="433">
        <f>IF(COUNT(ngay23!$H$20)&gt;0,ngay23!$H$20,"")</f>
        <v>27.9</v>
      </c>
      <c r="V189" s="429">
        <f t="shared" si="42"/>
        <v>0.69999999999999929</v>
      </c>
      <c r="W189" s="430">
        <f t="shared" si="43"/>
        <v>-27.699999999999992</v>
      </c>
      <c r="X189" s="433">
        <f>IF(COUNT(ngay23!$AQ$22)&gt;0,ngay23!$AQ$22,"")</f>
        <v>1009.1</v>
      </c>
      <c r="Y189" s="425">
        <f t="shared" si="44"/>
        <v>-0.60000000000002274</v>
      </c>
      <c r="Z189" s="426">
        <f t="shared" si="45"/>
        <v>56</v>
      </c>
      <c r="AA189" s="429"/>
      <c r="AB189" s="433">
        <f>IF(COUNT(ngay23!$H$22)&gt;0,ngay23!$H$22,"")</f>
        <v>27.9</v>
      </c>
      <c r="AC189" s="429">
        <f t="shared" si="46"/>
        <v>1</v>
      </c>
      <c r="AD189" s="430">
        <f t="shared" si="47"/>
        <v>-28.499999999999989</v>
      </c>
      <c r="AG189" s="433">
        <f>IF(COUNT(ngay23!$AQ$8)&gt;0,ngay23!$AQ$8,"")</f>
        <v>1009.3</v>
      </c>
    </row>
    <row r="190" spans="1:33">
      <c r="A190" s="442"/>
      <c r="B190" s="423">
        <v>10</v>
      </c>
      <c r="C190" s="433">
        <f>IF(COUNT(ngay23!$AR$8)&gt;0,ngay23!$AR$8,"")</f>
        <v>1009.2</v>
      </c>
      <c r="D190" s="425">
        <f t="shared" si="32"/>
        <v>-1.0999999999999091</v>
      </c>
      <c r="E190" s="426">
        <f t="shared" si="33"/>
        <v>58.700000000000159</v>
      </c>
      <c r="F190" s="429"/>
      <c r="G190" s="433">
        <f>IF(COUNT(ngay23!$I$8)&gt;0,ngay23!$I$8,"")</f>
        <v>32.1</v>
      </c>
      <c r="H190" s="429">
        <f t="shared" si="34"/>
        <v>2.7000000000000028</v>
      </c>
      <c r="I190" s="430">
        <f t="shared" si="35"/>
        <v>-16.20000000000001</v>
      </c>
      <c r="J190" s="433">
        <f>IF(COUNT(ngay23!$AR$4)&gt;0,ngay23!$AR$4,"")</f>
        <v>1009</v>
      </c>
      <c r="K190" s="425">
        <f t="shared" si="36"/>
        <v>-0.89999999999997726</v>
      </c>
      <c r="L190" s="426">
        <f t="shared" si="37"/>
        <v>56</v>
      </c>
      <c r="M190" s="429"/>
      <c r="N190" s="433">
        <f>IF(COUNT(ngay23!$I$4)&gt;0,ngay23!$I$4,"")</f>
        <v>31.6</v>
      </c>
      <c r="O190" s="429">
        <f t="shared" si="38"/>
        <v>-9.9999999999997868E-2</v>
      </c>
      <c r="P190" s="430">
        <f t="shared" si="39"/>
        <v>-18.899999999999999</v>
      </c>
      <c r="Q190" s="433">
        <f>IF(COUNT(ngay23!$AR$20)&gt;0,ngay23!$AR$20,"")</f>
        <v>1008.8</v>
      </c>
      <c r="R190" s="425">
        <f t="shared" si="40"/>
        <v>-1.8000000000000682</v>
      </c>
      <c r="S190" s="426">
        <f t="shared" si="41"/>
        <v>55.599999999999909</v>
      </c>
      <c r="T190" s="429"/>
      <c r="U190" s="433">
        <f>IF(COUNT(ngay23!$I$20)&gt;0,ngay23!$I$20,"")</f>
        <v>31.3</v>
      </c>
      <c r="V190" s="429">
        <f t="shared" si="42"/>
        <v>0.60000000000000142</v>
      </c>
      <c r="W190" s="430">
        <f t="shared" si="43"/>
        <v>-27.099999999999991</v>
      </c>
      <c r="X190" s="433">
        <f>IF(COUNT(ngay23!$AR$22)&gt;0,ngay23!$AR$22,"")</f>
        <v>1008.4</v>
      </c>
      <c r="Y190" s="425">
        <f t="shared" si="44"/>
        <v>-2.1000000000000227</v>
      </c>
      <c r="Z190" s="426">
        <f t="shared" si="45"/>
        <v>53.899999999999977</v>
      </c>
      <c r="AA190" s="429"/>
      <c r="AB190" s="433">
        <f>IF(COUNT(ngay23!$I$22)&gt;0,ngay23!$I$22,"")</f>
        <v>31.6</v>
      </c>
      <c r="AC190" s="429">
        <f t="shared" si="46"/>
        <v>1.5</v>
      </c>
      <c r="AD190" s="430">
        <f t="shared" si="47"/>
        <v>-26.999999999999989</v>
      </c>
      <c r="AG190" s="433">
        <f>IF(COUNT(ngay23!$AR$8)&gt;0,ngay23!$AR$8,"")</f>
        <v>1009.2</v>
      </c>
    </row>
    <row r="191" spans="1:33">
      <c r="A191" s="442"/>
      <c r="B191" s="423">
        <v>13</v>
      </c>
      <c r="C191" s="433">
        <f>IF(COUNT(ngay23!$AS$8)&gt;0,ngay23!$AS$8,"")</f>
        <v>1007.4</v>
      </c>
      <c r="D191" s="425">
        <f t="shared" si="32"/>
        <v>-1.7000000000000455</v>
      </c>
      <c r="E191" s="426">
        <f t="shared" si="33"/>
        <v>57.000000000000114</v>
      </c>
      <c r="F191" s="429"/>
      <c r="G191" s="433">
        <f>IF(COUNT(ngay23!$J$8)&gt;0,ngay23!$J$8,"")</f>
        <v>33.5</v>
      </c>
      <c r="H191" s="429">
        <f t="shared" si="34"/>
        <v>0.60000000000000142</v>
      </c>
      <c r="I191" s="430">
        <f t="shared" si="35"/>
        <v>-15.600000000000009</v>
      </c>
      <c r="J191" s="433">
        <f>IF(COUNT(ngay23!$AS$4)&gt;0,ngay23!$AS$4,"")</f>
        <v>1006.6</v>
      </c>
      <c r="K191" s="425">
        <f t="shared" si="36"/>
        <v>-1.8999999999999773</v>
      </c>
      <c r="L191" s="426">
        <f t="shared" si="37"/>
        <v>54.100000000000023</v>
      </c>
      <c r="M191" s="429"/>
      <c r="N191" s="433">
        <f>IF(COUNT(ngay23!$J$4)&gt;0,ngay23!$J$4,"")</f>
        <v>36</v>
      </c>
      <c r="O191" s="429">
        <f t="shared" si="38"/>
        <v>1.7999999999999972</v>
      </c>
      <c r="P191" s="430">
        <f t="shared" si="39"/>
        <v>-17.100000000000001</v>
      </c>
      <c r="Q191" s="433">
        <f>IF(COUNT(ngay23!$AS$20)&gt;0,ngay23!$AS$20,"")</f>
        <v>1007.5</v>
      </c>
      <c r="R191" s="425">
        <f t="shared" si="40"/>
        <v>-1.6000000000000227</v>
      </c>
      <c r="S191" s="426">
        <f t="shared" si="41"/>
        <v>53.999999999999886</v>
      </c>
      <c r="T191" s="429"/>
      <c r="U191" s="433">
        <f>IF(COUNT(ngay23!$J$20)&gt;0,ngay23!$J$20,"")</f>
        <v>33</v>
      </c>
      <c r="V191" s="429">
        <f t="shared" si="42"/>
        <v>0.60000000000000142</v>
      </c>
      <c r="W191" s="430">
        <f t="shared" si="43"/>
        <v>-26.499999999999989</v>
      </c>
      <c r="X191" s="433">
        <f>IF(COUNT(ngay23!$AS$22)&gt;0,ngay23!$AS$22,"")</f>
        <v>1006.9</v>
      </c>
      <c r="Y191" s="425">
        <f t="shared" si="44"/>
        <v>-1.7000000000000455</v>
      </c>
      <c r="Z191" s="426">
        <f t="shared" si="45"/>
        <v>52.199999999999932</v>
      </c>
      <c r="AA191" s="429"/>
      <c r="AB191" s="433">
        <f>IF(COUNT(ngay23!$J$22)&gt;0,ngay23!$J$22,"")</f>
        <v>32.700000000000003</v>
      </c>
      <c r="AC191" s="429">
        <f t="shared" si="46"/>
        <v>0.10000000000000142</v>
      </c>
      <c r="AD191" s="430">
        <f t="shared" si="47"/>
        <v>-26.899999999999988</v>
      </c>
      <c r="AG191" s="433">
        <f>IF(COUNT(ngay23!$AS$8)&gt;0,ngay23!$AS$8,"")</f>
        <v>1007.4</v>
      </c>
    </row>
    <row r="192" spans="1:33">
      <c r="A192" s="442"/>
      <c r="B192" s="423">
        <v>16</v>
      </c>
      <c r="C192" s="433">
        <f>IF(COUNT(ngay23!$AT$8)&gt;0,ngay23!$AT$8,"")</f>
        <v>1005</v>
      </c>
      <c r="D192" s="425">
        <f t="shared" si="32"/>
        <v>-2.2000000000000455</v>
      </c>
      <c r="E192" s="426">
        <f t="shared" si="33"/>
        <v>54.800000000000068</v>
      </c>
      <c r="F192" s="429"/>
      <c r="G192" s="433">
        <f>IF(COUNT(ngay23!$K$8)&gt;0,ngay23!$K$8,"")</f>
        <v>32.799999999999997</v>
      </c>
      <c r="H192" s="429">
        <f t="shared" si="34"/>
        <v>9.9999999999994316E-2</v>
      </c>
      <c r="I192" s="430">
        <f t="shared" si="35"/>
        <v>-15.500000000000014</v>
      </c>
      <c r="J192" s="433">
        <f>IF(COUNT(ngay23!$AT$4)&gt;0,ngay23!$AT$4,"")</f>
        <v>1004.2</v>
      </c>
      <c r="K192" s="425">
        <f t="shared" si="36"/>
        <v>-2.0999999999999091</v>
      </c>
      <c r="L192" s="426">
        <f t="shared" si="37"/>
        <v>52.000000000000114</v>
      </c>
      <c r="M192" s="429"/>
      <c r="N192" s="433">
        <f>IF(COUNT(ngay23!$K$4)&gt;0,ngay23!$K$4,"")</f>
        <v>35.200000000000003</v>
      </c>
      <c r="O192" s="429">
        <f t="shared" si="38"/>
        <v>-0.29999999999999716</v>
      </c>
      <c r="P192" s="430">
        <f t="shared" si="39"/>
        <v>-17.399999999999999</v>
      </c>
      <c r="Q192" s="433">
        <f>IF(COUNT(ngay23!$AT$20)&gt;0,ngay23!$AT$20,"")</f>
        <v>1005.2</v>
      </c>
      <c r="R192" s="425">
        <f t="shared" si="40"/>
        <v>-2.0999999999999091</v>
      </c>
      <c r="S192" s="426">
        <f t="shared" si="41"/>
        <v>51.899999999999977</v>
      </c>
      <c r="T192" s="429"/>
      <c r="U192" s="433">
        <f>IF(COUNT(ngay23!$K$20)&gt;0,ngay23!$K$20,"")</f>
        <v>32.299999999999997</v>
      </c>
      <c r="V192" s="429">
        <f t="shared" si="42"/>
        <v>0</v>
      </c>
      <c r="W192" s="430">
        <f t="shared" si="43"/>
        <v>-26.499999999999989</v>
      </c>
      <c r="X192" s="433">
        <f>IF(COUNT(ngay23!$AT$22)&gt;0,ngay23!$AT$22,"")</f>
        <v>1004.8</v>
      </c>
      <c r="Y192" s="425">
        <f t="shared" si="44"/>
        <v>-2</v>
      </c>
      <c r="Z192" s="426">
        <f t="shared" si="45"/>
        <v>50.199999999999932</v>
      </c>
      <c r="AA192" s="429"/>
      <c r="AB192" s="433">
        <f>IF(COUNT(ngay23!$K$22)&gt;0,ngay23!$K$22,"")</f>
        <v>32.5</v>
      </c>
      <c r="AC192" s="429">
        <f t="shared" si="46"/>
        <v>0.39999999999999858</v>
      </c>
      <c r="AD192" s="430">
        <f t="shared" si="47"/>
        <v>-26.499999999999989</v>
      </c>
      <c r="AG192" s="433">
        <f>IF(COUNT(ngay23!$AT$8)&gt;0,ngay23!$AT$8,"")</f>
        <v>1005</v>
      </c>
    </row>
    <row r="193" spans="1:33">
      <c r="A193" s="442"/>
      <c r="B193" s="423">
        <v>19</v>
      </c>
      <c r="C193" s="433">
        <f>IF(COUNT(ngay23!$AU$8)&gt;0,ngay23!$AU$8,"")</f>
        <v>1005.8</v>
      </c>
      <c r="D193" s="425">
        <f t="shared" si="32"/>
        <v>-1.9000000000000909</v>
      </c>
      <c r="E193" s="426">
        <f t="shared" si="33"/>
        <v>52.899999999999977</v>
      </c>
      <c r="F193" s="429"/>
      <c r="G193" s="433">
        <f>IF(COUNT(ngay23!$L$8)&gt;0,ngay23!$L$8,"")</f>
        <v>30.9</v>
      </c>
      <c r="H193" s="429">
        <f t="shared" si="34"/>
        <v>9.9999999999997868E-2</v>
      </c>
      <c r="I193" s="430">
        <f t="shared" si="35"/>
        <v>-15.400000000000016</v>
      </c>
      <c r="J193" s="433">
        <f>IF(COUNT(ngay23!$AU$4)&gt;0,ngay23!$AU$4,"")</f>
        <v>1004.9</v>
      </c>
      <c r="K193" s="425">
        <f t="shared" si="36"/>
        <v>-2.1000000000000227</v>
      </c>
      <c r="L193" s="426">
        <f t="shared" si="37"/>
        <v>49.900000000000091</v>
      </c>
      <c r="M193" s="429"/>
      <c r="N193" s="433">
        <f>IF(COUNT(ngay23!$L$4)&gt;0,ngay23!$L$4,"")</f>
        <v>31.2</v>
      </c>
      <c r="O193" s="429">
        <f t="shared" si="38"/>
        <v>-0.30000000000000071</v>
      </c>
      <c r="P193" s="430">
        <f t="shared" si="39"/>
        <v>-17.7</v>
      </c>
      <c r="Q193" s="433">
        <f>IF(COUNT(ngay23!$AU$20)&gt;0,ngay23!$AU$20,"")</f>
        <v>1006.3</v>
      </c>
      <c r="R193" s="425">
        <f t="shared" si="40"/>
        <v>-1.4000000000000909</v>
      </c>
      <c r="S193" s="426">
        <f t="shared" si="41"/>
        <v>50.499999999999886</v>
      </c>
      <c r="T193" s="429"/>
      <c r="U193" s="433">
        <f>IF(COUNT(ngay23!$L$20)&gt;0,ngay23!$L$20,"")</f>
        <v>30.1</v>
      </c>
      <c r="V193" s="429">
        <f t="shared" si="42"/>
        <v>-9.9999999999997868E-2</v>
      </c>
      <c r="W193" s="430">
        <f t="shared" si="43"/>
        <v>-26.599999999999987</v>
      </c>
      <c r="X193" s="433">
        <f>IF(COUNT(ngay23!$AU$22)&gt;0,ngay23!$AU$22,"")</f>
        <v>1005.3</v>
      </c>
      <c r="Y193" s="425">
        <f t="shared" si="44"/>
        <v>-1.5</v>
      </c>
      <c r="Z193" s="426">
        <f t="shared" si="45"/>
        <v>48.699999999999932</v>
      </c>
      <c r="AA193" s="429"/>
      <c r="AB193" s="433">
        <f>IF(COUNT(ngay23!$L$22)&gt;0,ngay23!$L$22,"")</f>
        <v>30.2</v>
      </c>
      <c r="AC193" s="429">
        <f t="shared" si="46"/>
        <v>9.9999999999997868E-2</v>
      </c>
      <c r="AD193" s="430">
        <f t="shared" si="47"/>
        <v>-26.399999999999991</v>
      </c>
      <c r="AG193" s="433">
        <f>IF(COUNT(ngay23!$AU$8)&gt;0,ngay23!$AU$8,"")</f>
        <v>1005.8</v>
      </c>
    </row>
    <row r="194" spans="1:33">
      <c r="A194" s="442"/>
      <c r="B194" s="423">
        <v>22</v>
      </c>
      <c r="C194" s="433">
        <f>IF(COUNT(ngay24!$AN$8)&gt;0,ngay24!$AN$8,"")</f>
        <v>1008.2</v>
      </c>
      <c r="D194" s="425">
        <f t="shared" si="32"/>
        <v>-1.3999999999999773</v>
      </c>
      <c r="E194" s="426">
        <f t="shared" si="33"/>
        <v>51.5</v>
      </c>
      <c r="F194" s="429"/>
      <c r="G194" s="433">
        <f>IF(COUNT(ngay24!$E$8)&gt;0,ngay24!$E$8,"")</f>
        <v>29.7</v>
      </c>
      <c r="H194" s="429">
        <f t="shared" si="34"/>
        <v>9.9999999999997868E-2</v>
      </c>
      <c r="I194" s="430">
        <f t="shared" si="35"/>
        <v>-15.300000000000018</v>
      </c>
      <c r="J194" s="433">
        <f>IF(COUNT(ngay24!$AN$4)&gt;0,ngay24!$AN$4,"")</f>
        <v>1007.9</v>
      </c>
      <c r="K194" s="425">
        <f t="shared" si="36"/>
        <v>-2.2000000000000455</v>
      </c>
      <c r="L194" s="426">
        <f t="shared" si="37"/>
        <v>47.700000000000045</v>
      </c>
      <c r="M194" s="429"/>
      <c r="N194" s="433">
        <f>IF(COUNT(ngay24!$E$4)&gt;0,ngay24!$E$4,"")</f>
        <v>29.2</v>
      </c>
      <c r="O194" s="429">
        <f t="shared" si="38"/>
        <v>0.80000000000000071</v>
      </c>
      <c r="P194" s="430">
        <f t="shared" si="39"/>
        <v>-16.899999999999999</v>
      </c>
      <c r="Q194" s="433">
        <f>IF(COUNT(ngay24!$AN$20)&gt;0,ngay24!$AN$20,"")</f>
        <v>1008</v>
      </c>
      <c r="R194" s="425">
        <f t="shared" si="40"/>
        <v>-1.5</v>
      </c>
      <c r="S194" s="426">
        <f t="shared" si="41"/>
        <v>48.999999999999886</v>
      </c>
      <c r="T194" s="429"/>
      <c r="U194" s="433">
        <f>IF(COUNT(ngay4!$E$20)&gt;0,ngay4!$E$20,"")</f>
        <v>31.4</v>
      </c>
      <c r="V194" s="429">
        <f t="shared" si="42"/>
        <v>2.0999999999999979</v>
      </c>
      <c r="W194" s="430">
        <f t="shared" si="43"/>
        <v>-24.499999999999989</v>
      </c>
      <c r="X194" s="433">
        <f>IF(COUNT(ngay24!$AN$22)&gt;0,ngay24!$AN$22,"")</f>
        <v>1007.1</v>
      </c>
      <c r="Y194" s="425">
        <f t="shared" si="44"/>
        <v>-2.5</v>
      </c>
      <c r="Z194" s="426">
        <f t="shared" si="45"/>
        <v>46.199999999999932</v>
      </c>
      <c r="AA194" s="429"/>
      <c r="AB194" s="433">
        <f>IF(COUNT(ngay4!$E$22)&gt;0,ngay4!$E$22,"")</f>
        <v>31.2</v>
      </c>
      <c r="AC194" s="429">
        <f t="shared" si="46"/>
        <v>2</v>
      </c>
      <c r="AD194" s="430">
        <f t="shared" si="47"/>
        <v>-24.399999999999991</v>
      </c>
      <c r="AG194" s="433">
        <f>IF(COUNT(ngay24!$AN$8)&gt;0,ngay24!$AN$8,"")</f>
        <v>1008.2</v>
      </c>
    </row>
    <row r="195" spans="1:33" s="439" customFormat="1">
      <c r="A195" s="443">
        <v>24</v>
      </c>
      <c r="B195" s="423">
        <v>1</v>
      </c>
      <c r="C195" s="433">
        <f>IF(COUNT(ngay24!$AO$8)&gt;0,ngay24!$AO$8,"")</f>
        <v>1007.1</v>
      </c>
      <c r="D195" s="435">
        <f t="shared" si="32"/>
        <v>-2.3999999999999773</v>
      </c>
      <c r="E195" s="436">
        <f t="shared" si="33"/>
        <v>49.100000000000023</v>
      </c>
      <c r="F195" s="437"/>
      <c r="G195" s="433">
        <f>IF(COUNT(ngay24!$F$8)&gt;0,ngay24!$F$8,"")</f>
        <v>28.5</v>
      </c>
      <c r="H195" s="437">
        <f t="shared" si="34"/>
        <v>-0.30000000000000071</v>
      </c>
      <c r="I195" s="438">
        <f t="shared" si="35"/>
        <v>-15.600000000000019</v>
      </c>
      <c r="J195" s="433">
        <f>IF(COUNT(ngay24!$AO$4)&gt;0,ngay24!$AO$4,"")</f>
        <v>1006.9</v>
      </c>
      <c r="K195" s="435">
        <f t="shared" si="36"/>
        <v>-3</v>
      </c>
      <c r="L195" s="436">
        <f t="shared" si="37"/>
        <v>44.700000000000045</v>
      </c>
      <c r="M195" s="437"/>
      <c r="N195" s="433">
        <f>IF(COUNT(ngay24!$F$4)&gt;0,ngay24!$F$4,"")</f>
        <v>27.2</v>
      </c>
      <c r="O195" s="437">
        <f t="shared" si="38"/>
        <v>0.19999999999999929</v>
      </c>
      <c r="P195" s="438">
        <f t="shared" si="39"/>
        <v>-16.7</v>
      </c>
      <c r="Q195" s="433">
        <f>IF(COUNT(ngay24!$AO$20)&gt;0,ngay24!$AO$20,"")</f>
        <v>1006.5</v>
      </c>
      <c r="R195" s="435">
        <f t="shared" si="40"/>
        <v>-3.2000000000000455</v>
      </c>
      <c r="S195" s="436">
        <f t="shared" si="41"/>
        <v>45.799999999999841</v>
      </c>
      <c r="T195" s="437"/>
      <c r="U195" s="433">
        <f>IF(COUNT(ngay24!$F$20)&gt;0,ngay24!$F$20,"")</f>
        <v>28.6</v>
      </c>
      <c r="V195" s="437">
        <f t="shared" si="42"/>
        <v>0</v>
      </c>
      <c r="W195" s="438">
        <f t="shared" si="43"/>
        <v>-24.499999999999989</v>
      </c>
      <c r="X195" s="433">
        <f>IF(COUNT(ngay24!$AO$22)&gt;0,ngay24!$AO$22,"")</f>
        <v>1006.5</v>
      </c>
      <c r="Y195" s="435">
        <f t="shared" si="44"/>
        <v>-2.8999999999999773</v>
      </c>
      <c r="Z195" s="436">
        <f t="shared" si="45"/>
        <v>43.299999999999955</v>
      </c>
      <c r="AA195" s="437"/>
      <c r="AB195" s="433">
        <f>IF(COUNT(ngay24!$F$22)&gt;0,ngay24!$F$22,"")</f>
        <v>28.1</v>
      </c>
      <c r="AC195" s="437">
        <f t="shared" si="46"/>
        <v>0.30000000000000071</v>
      </c>
      <c r="AD195" s="438">
        <f t="shared" si="47"/>
        <v>-24.099999999999991</v>
      </c>
      <c r="AE195" s="431"/>
      <c r="AF195" s="431"/>
      <c r="AG195" s="433">
        <f>IF(COUNT(ngay24!$AO$8)&gt;0,ngay24!$AO$8,"")</f>
        <v>1007.1</v>
      </c>
    </row>
    <row r="196" spans="1:33">
      <c r="A196" s="442"/>
      <c r="B196" s="423">
        <v>4</v>
      </c>
      <c r="C196" s="433">
        <f>IF(COUNT(ngay24!$AP$8)&gt;0,ngay24!$AP$8,"")</f>
        <v>1006.9</v>
      </c>
      <c r="D196" s="425">
        <f t="shared" si="32"/>
        <v>-1.8999999999999773</v>
      </c>
      <c r="E196" s="426">
        <f t="shared" si="33"/>
        <v>47.200000000000045</v>
      </c>
      <c r="F196" s="429"/>
      <c r="G196" s="433">
        <f>IF(COUNT(ngay24!$G$8)&gt;0,ngay24!$G$8,"")</f>
        <v>27.8</v>
      </c>
      <c r="H196" s="429">
        <f t="shared" si="34"/>
        <v>0</v>
      </c>
      <c r="I196" s="430">
        <f t="shared" si="35"/>
        <v>-15.600000000000019</v>
      </c>
      <c r="J196" s="433">
        <f>IF(COUNT(ngay24!$AP$4)&gt;0,ngay24!$AP$4,"")</f>
        <v>1007.1</v>
      </c>
      <c r="K196" s="425">
        <f t="shared" si="36"/>
        <v>-2.1000000000000227</v>
      </c>
      <c r="L196" s="426">
        <f t="shared" si="37"/>
        <v>42.600000000000023</v>
      </c>
      <c r="M196" s="429"/>
      <c r="N196" s="433">
        <f>IF(COUNT(ngay24!$G$4)&gt;0,ngay24!$G$4,"")</f>
        <v>26.8</v>
      </c>
      <c r="O196" s="429">
        <f t="shared" si="38"/>
        <v>0.19999999999999929</v>
      </c>
      <c r="P196" s="430">
        <f t="shared" si="39"/>
        <v>-16.5</v>
      </c>
      <c r="Q196" s="433">
        <f>IF(COUNT(ngay24!$AP$20)&gt;0,ngay24!$AP$20,"")</f>
        <v>1006.5</v>
      </c>
      <c r="R196" s="425">
        <f t="shared" si="40"/>
        <v>-2.6000000000000227</v>
      </c>
      <c r="S196" s="426">
        <f t="shared" si="41"/>
        <v>43.199999999999818</v>
      </c>
      <c r="T196" s="429"/>
      <c r="U196" s="433">
        <f>IF(COUNT(ngay24!$G$20)&gt;0,ngay24!$G$20,"")</f>
        <v>27.8</v>
      </c>
      <c r="V196" s="429">
        <f t="shared" si="42"/>
        <v>0</v>
      </c>
      <c r="W196" s="430">
        <f t="shared" si="43"/>
        <v>-24.499999999999989</v>
      </c>
      <c r="X196" s="433">
        <f>IF(COUNT(ngay24!$AP$22)&gt;0,ngay24!$AP$22,"")</f>
        <v>1006.4</v>
      </c>
      <c r="Y196" s="425">
        <f t="shared" si="44"/>
        <v>-2.3000000000000682</v>
      </c>
      <c r="Z196" s="426">
        <f t="shared" si="45"/>
        <v>40.999999999999886</v>
      </c>
      <c r="AA196" s="429"/>
      <c r="AB196" s="433">
        <f>IF(COUNT(ngay24!$G$22)&gt;0,ngay24!$G$22,"")</f>
        <v>27.4</v>
      </c>
      <c r="AC196" s="429">
        <f t="shared" si="46"/>
        <v>0.29999999999999716</v>
      </c>
      <c r="AD196" s="430">
        <f t="shared" si="47"/>
        <v>-23.799999999999994</v>
      </c>
      <c r="AG196" s="433">
        <f>IF(COUNT(ngay24!$AP$8)&gt;0,ngay24!$AP$8,"")</f>
        <v>1006.9</v>
      </c>
    </row>
    <row r="197" spans="1:33">
      <c r="A197" s="442"/>
      <c r="B197" s="441">
        <v>7</v>
      </c>
      <c r="C197" s="433">
        <f>IF(COUNT(ngay24!$AQ$8)&gt;0,ngay24!$AQ$8,"")</f>
        <v>1007.7</v>
      </c>
      <c r="D197" s="425">
        <f t="shared" si="32"/>
        <v>-1.5999999999999091</v>
      </c>
      <c r="E197" s="426">
        <f t="shared" si="33"/>
        <v>45.600000000000136</v>
      </c>
      <c r="F197" s="429"/>
      <c r="G197" s="433">
        <f>IF(COUNT(ngay24!$H$8)&gt;0,ngay24!$H$8,"")</f>
        <v>28.5</v>
      </c>
      <c r="H197" s="429">
        <f t="shared" si="34"/>
        <v>0.30000000000000071</v>
      </c>
      <c r="I197" s="430">
        <f t="shared" si="35"/>
        <v>-15.300000000000018</v>
      </c>
      <c r="J197" s="433">
        <f>IF(COUNT(ngay24!$AQ$4)&gt;0,ngay24!$AQ$4,"")</f>
        <v>1007.3</v>
      </c>
      <c r="K197" s="425">
        <f t="shared" si="36"/>
        <v>-2.3000000000000682</v>
      </c>
      <c r="L197" s="426">
        <f t="shared" si="37"/>
        <v>40.299999999999955</v>
      </c>
      <c r="M197" s="429"/>
      <c r="N197" s="433">
        <f>IF(COUNT(ngay24!$H$4)&gt;0,ngay24!$H$4,"")</f>
        <v>25.4</v>
      </c>
      <c r="O197" s="429">
        <f t="shared" si="38"/>
        <v>-1.4000000000000021</v>
      </c>
      <c r="P197" s="430">
        <f t="shared" si="39"/>
        <v>-17.900000000000002</v>
      </c>
      <c r="Q197" s="433">
        <f>IF(COUNT(ngay24!$AQ$20)&gt;0,ngay24!$AQ$20,"")</f>
        <v>1007.6</v>
      </c>
      <c r="R197" s="425">
        <f t="shared" si="40"/>
        <v>-2.1000000000000227</v>
      </c>
      <c r="S197" s="426">
        <f t="shared" si="41"/>
        <v>41.099999999999795</v>
      </c>
      <c r="T197" s="429"/>
      <c r="U197" s="433">
        <f>IF(COUNT(ngay24!$H$20)&gt;0,ngay24!$H$20,"")</f>
        <v>28.5</v>
      </c>
      <c r="V197" s="429">
        <f t="shared" si="42"/>
        <v>0.60000000000000142</v>
      </c>
      <c r="W197" s="430">
        <f t="shared" si="43"/>
        <v>-23.899999999999988</v>
      </c>
      <c r="X197" s="433">
        <f>IF(COUNT(ngay24!$AQ$22)&gt;0,ngay24!$AQ$22,"")</f>
        <v>1006.7</v>
      </c>
      <c r="Y197" s="425">
        <f t="shared" si="44"/>
        <v>-2.3999999999999773</v>
      </c>
      <c r="Z197" s="426">
        <f t="shared" si="45"/>
        <v>38.599999999999909</v>
      </c>
      <c r="AA197" s="429"/>
      <c r="AB197" s="433">
        <f>IF(COUNT(ngay24!$H$22)&gt;0,ngay24!$H$22,"")</f>
        <v>28.3</v>
      </c>
      <c r="AC197" s="429">
        <f t="shared" si="46"/>
        <v>0.40000000000000213</v>
      </c>
      <c r="AD197" s="430">
        <f t="shared" si="47"/>
        <v>-23.399999999999991</v>
      </c>
      <c r="AG197" s="433">
        <f>IF(COUNT(ngay24!$AQ$8)&gt;0,ngay24!$AQ$8,"")</f>
        <v>1007.7</v>
      </c>
    </row>
    <row r="198" spans="1:33">
      <c r="A198" s="442"/>
      <c r="B198" s="423">
        <v>10</v>
      </c>
      <c r="C198" s="433">
        <f>IF(COUNT(ngay24!$AR$8)&gt;0,ngay24!$AR$8,"")</f>
        <v>1007.2</v>
      </c>
      <c r="D198" s="425">
        <f t="shared" si="32"/>
        <v>-2</v>
      </c>
      <c r="E198" s="426">
        <f t="shared" si="33"/>
        <v>43.600000000000136</v>
      </c>
      <c r="F198" s="429"/>
      <c r="G198" s="433">
        <f>IF(COUNT(ngay24!$I$8)&gt;0,ngay24!$I$8,"")</f>
        <v>31.6</v>
      </c>
      <c r="H198" s="429">
        <f t="shared" si="34"/>
        <v>-0.5</v>
      </c>
      <c r="I198" s="430">
        <f t="shared" si="35"/>
        <v>-15.800000000000018</v>
      </c>
      <c r="J198" s="433">
        <f>IF(COUNT(ngay24!$AR$4)&gt;0,ngay24!$AR$4,"")</f>
        <v>1007.2</v>
      </c>
      <c r="K198" s="425">
        <f t="shared" si="36"/>
        <v>-1.7999999999999545</v>
      </c>
      <c r="L198" s="426">
        <f t="shared" si="37"/>
        <v>38.5</v>
      </c>
      <c r="M198" s="429"/>
      <c r="N198" s="433">
        <f>IF(COUNT(ngay24!$I$4)&gt;0,ngay24!$I$4,"")</f>
        <v>31</v>
      </c>
      <c r="O198" s="429">
        <f t="shared" si="38"/>
        <v>-0.60000000000000142</v>
      </c>
      <c r="P198" s="430">
        <f t="shared" si="39"/>
        <v>-18.500000000000004</v>
      </c>
      <c r="Q198" s="433">
        <f>IF(COUNT(ngay24!$AR$20)&gt;0,ngay24!$AR$20,"")</f>
        <v>1007</v>
      </c>
      <c r="R198" s="425">
        <f t="shared" si="40"/>
        <v>-1.7999999999999545</v>
      </c>
      <c r="S198" s="426">
        <f t="shared" si="41"/>
        <v>39.299999999999841</v>
      </c>
      <c r="T198" s="429"/>
      <c r="U198" s="433">
        <f>IF(COUNT(ngay24!$I$20)&gt;0,ngay24!$I$20,"")</f>
        <v>31</v>
      </c>
      <c r="V198" s="429">
        <f t="shared" si="42"/>
        <v>-0.30000000000000071</v>
      </c>
      <c r="W198" s="430">
        <f t="shared" si="43"/>
        <v>-24.199999999999989</v>
      </c>
      <c r="X198" s="433">
        <f>IF(COUNT(ngay24!$AR$22)&gt;0,ngay24!$AR$22,"")</f>
        <v>1007</v>
      </c>
      <c r="Y198" s="425">
        <f t="shared" si="44"/>
        <v>-1.3999999999999773</v>
      </c>
      <c r="Z198" s="426">
        <f t="shared" si="45"/>
        <v>37.199999999999932</v>
      </c>
      <c r="AA198" s="429"/>
      <c r="AB198" s="433">
        <f>IF(COUNT(ngay24!$I$22)&gt;0,ngay24!$I$22,"")</f>
        <v>31.6</v>
      </c>
      <c r="AC198" s="429">
        <f t="shared" si="46"/>
        <v>0</v>
      </c>
      <c r="AD198" s="430">
        <f t="shared" si="47"/>
        <v>-23.399999999999991</v>
      </c>
      <c r="AG198" s="433">
        <f>IF(COUNT(ngay24!$AR$8)&gt;0,ngay24!$AR$8,"")</f>
        <v>1007.2</v>
      </c>
    </row>
    <row r="199" spans="1:33">
      <c r="A199" s="442"/>
      <c r="B199" s="423">
        <v>13</v>
      </c>
      <c r="C199" s="433">
        <f>IF(COUNT(ngay24!$AS$8)&gt;0,ngay24!$AS$8,"")</f>
        <v>1006</v>
      </c>
      <c r="D199" s="425">
        <f t="shared" si="32"/>
        <v>-1.3999999999999773</v>
      </c>
      <c r="E199" s="426">
        <f t="shared" si="33"/>
        <v>42.200000000000159</v>
      </c>
      <c r="F199" s="429"/>
      <c r="G199" s="433">
        <f>IF(COUNT(ngay24!$J$8)&gt;0,ngay24!$J$8,"")</f>
        <v>33.799999999999997</v>
      </c>
      <c r="H199" s="429">
        <f t="shared" si="34"/>
        <v>0.29999999999999716</v>
      </c>
      <c r="I199" s="430">
        <f t="shared" si="35"/>
        <v>-15.500000000000021</v>
      </c>
      <c r="J199" s="433">
        <f>IF(COUNT(ngay24!$AS$4)&gt;0,ngay24!$AS$4,"")</f>
        <v>1005.6</v>
      </c>
      <c r="K199" s="425">
        <f t="shared" si="36"/>
        <v>-1</v>
      </c>
      <c r="L199" s="426">
        <f t="shared" si="37"/>
        <v>37.5</v>
      </c>
      <c r="M199" s="429"/>
      <c r="N199" s="433">
        <f>IF(COUNT(ngay24!$J$4)&gt;0,ngay24!$J$4,"")</f>
        <v>35.4</v>
      </c>
      <c r="O199" s="429">
        <f t="shared" si="38"/>
        <v>-0.60000000000000142</v>
      </c>
      <c r="P199" s="430">
        <f t="shared" si="39"/>
        <v>-19.100000000000005</v>
      </c>
      <c r="Q199" s="433">
        <f>IF(COUNT(ngay24!$AS$20)&gt;0,ngay24!$AS$20,"")</f>
        <v>1005.8</v>
      </c>
      <c r="R199" s="425">
        <f t="shared" si="40"/>
        <v>-1.7000000000000455</v>
      </c>
      <c r="S199" s="426">
        <f t="shared" si="41"/>
        <v>37.599999999999795</v>
      </c>
      <c r="T199" s="429"/>
      <c r="U199" s="433">
        <f>IF(COUNT(ngay24!$J$20)&gt;0,ngay24!$J$20,"")</f>
        <v>33</v>
      </c>
      <c r="V199" s="429">
        <f t="shared" si="42"/>
        <v>0</v>
      </c>
      <c r="W199" s="430">
        <f t="shared" si="43"/>
        <v>-24.199999999999989</v>
      </c>
      <c r="X199" s="433">
        <f>IF(COUNT(ngay24!$AS$22)&gt;0,ngay24!$AS$22,"")</f>
        <v>1005.7</v>
      </c>
      <c r="Y199" s="425">
        <f t="shared" si="44"/>
        <v>-1.1999999999999318</v>
      </c>
      <c r="Z199" s="426">
        <f t="shared" si="45"/>
        <v>36</v>
      </c>
      <c r="AA199" s="429"/>
      <c r="AB199" s="433">
        <f>IF(COUNT(ngay24!$J$22)&gt;0,ngay24!$J$22,"")</f>
        <v>33.9</v>
      </c>
      <c r="AC199" s="429">
        <f t="shared" si="46"/>
        <v>1.1999999999999957</v>
      </c>
      <c r="AD199" s="430">
        <f t="shared" si="47"/>
        <v>-22.199999999999996</v>
      </c>
      <c r="AG199" s="433">
        <f>IF(COUNT(ngay24!$AS$8)&gt;0,ngay24!$AS$8,"")</f>
        <v>1006</v>
      </c>
    </row>
    <row r="200" spans="1:33">
      <c r="A200" s="442"/>
      <c r="B200" s="423">
        <v>16</v>
      </c>
      <c r="C200" s="433">
        <f>IF(COUNT(ngay24!$AT$8)&gt;0,ngay24!$AT$8,"")</f>
        <v>1004.1</v>
      </c>
      <c r="D200" s="425">
        <f t="shared" si="32"/>
        <v>-0.89999999999997726</v>
      </c>
      <c r="E200" s="426">
        <f t="shared" si="33"/>
        <v>41.300000000000182</v>
      </c>
      <c r="F200" s="429"/>
      <c r="G200" s="433">
        <f>IF(COUNT(ngay24!$K$8)&gt;0,ngay24!$K$8,"")</f>
        <v>33</v>
      </c>
      <c r="H200" s="429">
        <f t="shared" si="34"/>
        <v>0.20000000000000284</v>
      </c>
      <c r="I200" s="430">
        <f t="shared" si="35"/>
        <v>-15.300000000000018</v>
      </c>
      <c r="J200" s="433">
        <f>IF(COUNT(ngay24!$AT$4)&gt;0,ngay24!$AT$4,"")</f>
        <v>1003.3</v>
      </c>
      <c r="K200" s="425">
        <f t="shared" si="36"/>
        <v>-0.90000000000009095</v>
      </c>
      <c r="L200" s="426">
        <f t="shared" si="37"/>
        <v>36.599999999999909</v>
      </c>
      <c r="M200" s="429"/>
      <c r="N200" s="433">
        <f>IF(COUNT(ngay24!$K$4)&gt;0,ngay24!$K$4,"")</f>
        <v>36.200000000000003</v>
      </c>
      <c r="O200" s="429">
        <f t="shared" si="38"/>
        <v>1</v>
      </c>
      <c r="P200" s="430">
        <f t="shared" si="39"/>
        <v>-18.100000000000005</v>
      </c>
      <c r="Q200" s="433">
        <f>IF(COUNT(ngay24!$AT$20)&gt;0,ngay24!$AT$20,"")</f>
        <v>1003.8</v>
      </c>
      <c r="R200" s="425">
        <f t="shared" si="40"/>
        <v>-1.4000000000000909</v>
      </c>
      <c r="S200" s="426">
        <f t="shared" si="41"/>
        <v>36.199999999999704</v>
      </c>
      <c r="T200" s="429"/>
      <c r="U200" s="433">
        <f>IF(COUNT(ngay24!$K$20)&gt;0,ngay24!$K$20,"")</f>
        <v>32.1</v>
      </c>
      <c r="V200" s="429">
        <f t="shared" si="42"/>
        <v>-0.19999999999999574</v>
      </c>
      <c r="W200" s="430">
        <f t="shared" si="43"/>
        <v>-24.399999999999984</v>
      </c>
      <c r="X200" s="433">
        <f>IF(COUNT(ngay24!$AT$22)&gt;0,ngay24!$AT$22,"")</f>
        <v>1004.1</v>
      </c>
      <c r="Y200" s="425">
        <f t="shared" si="44"/>
        <v>-0.69999999999993179</v>
      </c>
      <c r="Z200" s="426">
        <f t="shared" si="45"/>
        <v>35.300000000000068</v>
      </c>
      <c r="AA200" s="429"/>
      <c r="AB200" s="433">
        <f>IF(COUNT(ngay24!$K$22)&gt;0,ngay24!$K$22,"")</f>
        <v>32.200000000000003</v>
      </c>
      <c r="AC200" s="429">
        <f t="shared" si="46"/>
        <v>-0.29999999999999716</v>
      </c>
      <c r="AD200" s="430">
        <f t="shared" si="47"/>
        <v>-22.499999999999993</v>
      </c>
      <c r="AG200" s="433">
        <f>IF(COUNT(ngay24!$AT$8)&gt;0,ngay24!$AT$8,"")</f>
        <v>1004.1</v>
      </c>
    </row>
    <row r="201" spans="1:33">
      <c r="A201" s="442"/>
      <c r="B201" s="423">
        <v>19</v>
      </c>
      <c r="C201" s="433">
        <f>IF(COUNT(ngay24!$AU$8)&gt;0,ngay24!$AU$8,"")</f>
        <v>1004.2</v>
      </c>
      <c r="D201" s="425">
        <f t="shared" si="32"/>
        <v>-1.5999999999999091</v>
      </c>
      <c r="E201" s="426">
        <f t="shared" si="33"/>
        <v>39.700000000000273</v>
      </c>
      <c r="F201" s="429"/>
      <c r="G201" s="433">
        <f>IF(COUNT(ngay24!$L$8)&gt;0,ngay24!$L$8,"")</f>
        <v>31</v>
      </c>
      <c r="H201" s="429">
        <f t="shared" si="34"/>
        <v>0.10000000000000142</v>
      </c>
      <c r="I201" s="430">
        <f t="shared" si="35"/>
        <v>-15.200000000000017</v>
      </c>
      <c r="J201" s="433">
        <f>IF(COUNT(ngay24!$AU$4)&gt;0,ngay24!$AU$4,"")</f>
        <v>1003.5</v>
      </c>
      <c r="K201" s="425">
        <f t="shared" si="36"/>
        <v>-1.3999999999999773</v>
      </c>
      <c r="L201" s="426">
        <f t="shared" si="37"/>
        <v>35.199999999999932</v>
      </c>
      <c r="M201" s="429"/>
      <c r="N201" s="433">
        <f>IF(COUNT(ngay24!$L$4)&gt;0,ngay24!$L$4,"")</f>
        <v>31.4</v>
      </c>
      <c r="O201" s="429">
        <f t="shared" si="38"/>
        <v>0.19999999999999929</v>
      </c>
      <c r="P201" s="430">
        <f t="shared" si="39"/>
        <v>-17.900000000000006</v>
      </c>
      <c r="Q201" s="433">
        <f>IF(COUNT(ngay24!$AU$20)&gt;0,ngay24!$AU$20,"")</f>
        <v>1004.2</v>
      </c>
      <c r="R201" s="425">
        <f t="shared" si="40"/>
        <v>-2.0999999999999091</v>
      </c>
      <c r="S201" s="426">
        <f t="shared" si="41"/>
        <v>34.099999999999795</v>
      </c>
      <c r="T201" s="429"/>
      <c r="U201" s="433">
        <f>IF(COUNT(ngay24!$L$20)&gt;0,ngay24!$L$20,"")</f>
        <v>30.3</v>
      </c>
      <c r="V201" s="429">
        <f t="shared" si="42"/>
        <v>0.19999999999999929</v>
      </c>
      <c r="W201" s="430">
        <f t="shared" si="43"/>
        <v>-24.199999999999985</v>
      </c>
      <c r="X201" s="433">
        <f>IF(COUNT(ngay24!$AU$22)&gt;0,ngay24!$AU$22,"")</f>
        <v>1003.9</v>
      </c>
      <c r="Y201" s="425">
        <f t="shared" si="44"/>
        <v>-1.3999999999999773</v>
      </c>
      <c r="Z201" s="426">
        <f t="shared" si="45"/>
        <v>33.900000000000091</v>
      </c>
      <c r="AA201" s="429"/>
      <c r="AB201" s="433">
        <f>IF(COUNT(ngay24!$L$22)&gt;0,ngay24!$L$22,"")</f>
        <v>30.4</v>
      </c>
      <c r="AC201" s="429">
        <f t="shared" si="46"/>
        <v>0.19999999999999929</v>
      </c>
      <c r="AD201" s="430">
        <f t="shared" si="47"/>
        <v>-22.299999999999994</v>
      </c>
      <c r="AG201" s="433">
        <f>IF(COUNT(ngay24!$AU$8)&gt;0,ngay24!$AU$8,"")</f>
        <v>1004.2</v>
      </c>
    </row>
    <row r="202" spans="1:33">
      <c r="A202" s="442"/>
      <c r="B202" s="423">
        <v>22</v>
      </c>
      <c r="C202" s="433">
        <f>IF(COUNT(ngay25!$AN$8)&gt;0,ngay25!$AN$8,"")</f>
        <v>1006.6</v>
      </c>
      <c r="D202" s="425">
        <f t="shared" si="32"/>
        <v>-1.6000000000000227</v>
      </c>
      <c r="E202" s="426">
        <f t="shared" si="33"/>
        <v>38.10000000000025</v>
      </c>
      <c r="F202" s="429"/>
      <c r="G202" s="433">
        <f>IF(COUNT(ngay25!$E$8)&gt;0,ngay25!$E$8,"")</f>
        <v>30</v>
      </c>
      <c r="H202" s="429">
        <f t="shared" si="34"/>
        <v>0.30000000000000071</v>
      </c>
      <c r="I202" s="430">
        <f t="shared" si="35"/>
        <v>-14.900000000000016</v>
      </c>
      <c r="J202" s="433">
        <f>IF(COUNT(ngay25!$AN$4)&gt;0,ngay25!$AN$4,"")</f>
        <v>1006.7</v>
      </c>
      <c r="K202" s="425">
        <f t="shared" si="36"/>
        <v>-1.1999999999999318</v>
      </c>
      <c r="L202" s="426">
        <f t="shared" si="37"/>
        <v>34</v>
      </c>
      <c r="M202" s="429"/>
      <c r="N202" s="433">
        <f>IF(COUNT(ngay25!$E$4)&gt;0,ngay25!$E$4,"")</f>
        <v>28.8</v>
      </c>
      <c r="O202" s="429">
        <f t="shared" si="38"/>
        <v>-0.39999999999999858</v>
      </c>
      <c r="P202" s="430">
        <f t="shared" si="39"/>
        <v>-18.300000000000004</v>
      </c>
      <c r="Q202" s="433">
        <f>IF(COUNT(ngay25!$AN$20)&gt;0,ngay25!$AN$20,"")</f>
        <v>1005.8</v>
      </c>
      <c r="R202" s="425">
        <f t="shared" si="40"/>
        <v>-2.2000000000000455</v>
      </c>
      <c r="S202" s="426">
        <f t="shared" si="41"/>
        <v>31.89999999999975</v>
      </c>
      <c r="T202" s="429"/>
      <c r="U202" s="433">
        <f>IF(COUNT(ngay25!$E$20)&gt;0,ngay25!$E$20,"")</f>
        <v>29.7</v>
      </c>
      <c r="V202" s="429">
        <f t="shared" si="42"/>
        <v>-1.6999999999999993</v>
      </c>
      <c r="W202" s="430">
        <f t="shared" si="43"/>
        <v>-25.899999999999984</v>
      </c>
      <c r="X202" s="433">
        <f>IF(COUNT(ngay25!$AN$22)&gt;0,ngay25!$AN$22,"")</f>
        <v>1005.7</v>
      </c>
      <c r="Y202" s="425">
        <f t="shared" si="44"/>
        <v>-1.3999999999999773</v>
      </c>
      <c r="Z202" s="426">
        <f t="shared" si="45"/>
        <v>32.500000000000114</v>
      </c>
      <c r="AA202" s="429"/>
      <c r="AB202" s="433">
        <f>IF(COUNT(ngay25!$E$22)&gt;0,ngay25!$E$22,"")</f>
        <v>29.2</v>
      </c>
      <c r="AC202" s="429">
        <f t="shared" si="46"/>
        <v>-2</v>
      </c>
      <c r="AD202" s="430">
        <f t="shared" si="47"/>
        <v>-24.299999999999994</v>
      </c>
      <c r="AG202" s="433">
        <f>IF(COUNT(ngay25!$AN$8)&gt;0,ngay25!$AN$8,"")</f>
        <v>1006.6</v>
      </c>
    </row>
    <row r="203" spans="1:33" s="439" customFormat="1">
      <c r="A203" s="443">
        <v>25</v>
      </c>
      <c r="B203" s="423">
        <v>1</v>
      </c>
      <c r="C203" s="433">
        <f>IF(COUNT(ngay25!$AO$8)&gt;0,ngay25!$AO$8,"")</f>
        <v>1006.5</v>
      </c>
      <c r="D203" s="435">
        <f t="shared" ref="D203:D258" si="48">IF(COUNT(C195,C203)=2,C203-C195,"x")</f>
        <v>-0.60000000000002274</v>
      </c>
      <c r="E203" s="436">
        <f t="shared" ref="E203:E258" si="49">IF(COUNT(D203,E202)=2,D203+E202,E202)</f>
        <v>37.500000000000227</v>
      </c>
      <c r="F203" s="437"/>
      <c r="G203" s="433">
        <f>IF(COUNT(ngay25!$F$8)&gt;0,ngay25!$F$8,"")</f>
        <v>28.7</v>
      </c>
      <c r="H203" s="437">
        <f t="shared" ref="H203:H258" si="50">IF(COUNT(G195,G203)=2,G203-G195,"x")</f>
        <v>0.19999999999999929</v>
      </c>
      <c r="I203" s="438">
        <f t="shared" ref="I203:I258" si="51">IF(COUNT(H203,I202)=2,H203+I202,I202)</f>
        <v>-14.700000000000017</v>
      </c>
      <c r="J203" s="433">
        <f>IF(COUNT(ngay25!$AO$4)&gt;0,ngay25!$AO$4,"")</f>
        <v>1007.1</v>
      </c>
      <c r="K203" s="435">
        <f t="shared" ref="K203:K258" si="52">IF(COUNT(J195,J203)=2,J203-J195,"x")</f>
        <v>0.20000000000004547</v>
      </c>
      <c r="L203" s="436">
        <f t="shared" ref="L203:L258" si="53">IF(COUNT(K203,L202)=2,K203+L202,L202)</f>
        <v>34.200000000000045</v>
      </c>
      <c r="M203" s="437"/>
      <c r="N203" s="433">
        <f>IF(COUNT(ngay25!$F$4)&gt;0,ngay25!$F$4,"")</f>
        <v>27.2</v>
      </c>
      <c r="O203" s="437">
        <f t="shared" ref="O203:O258" si="54">IF(COUNT(N195,N203)=2,N203-N195,"x")</f>
        <v>0</v>
      </c>
      <c r="P203" s="438">
        <f t="shared" ref="P203:P258" si="55">IF(COUNT(O203,P202)=2,O203+P202,P202)</f>
        <v>-18.300000000000004</v>
      </c>
      <c r="Q203" s="433">
        <f>IF(COUNT(ngay25!$AO$20)&gt;0,ngay25!$AO$20,"")</f>
        <v>1005.9</v>
      </c>
      <c r="R203" s="435">
        <f t="shared" ref="R203:R258" si="56">IF(COUNT(Q195,Q203)=2,Q203-Q195,"x")</f>
        <v>-0.60000000000002274</v>
      </c>
      <c r="S203" s="436">
        <f t="shared" ref="S203:S258" si="57">IF(COUNT(R203,S202)=2,R203+S202,S202)</f>
        <v>31.299999999999727</v>
      </c>
      <c r="T203" s="437"/>
      <c r="U203" s="433">
        <f>IF(COUNT(ngay25!$F$20)&gt;0,ngay25!$F$20,"")</f>
        <v>28.8</v>
      </c>
      <c r="V203" s="437">
        <f t="shared" ref="V203:V258" si="58">IF(COUNT(U195,U203)=2,U203-U195,"x")</f>
        <v>0.19999999999999929</v>
      </c>
      <c r="W203" s="438">
        <f t="shared" ref="W203:W258" si="59">IF(COUNT(V203,W202)=2,V203+W202,W202)</f>
        <v>-25.699999999999985</v>
      </c>
      <c r="X203" s="433">
        <f>IF(COUNT(ngay25!$AO$22)&gt;0,ngay25!$AO$22,"")</f>
        <v>1006.1</v>
      </c>
      <c r="Y203" s="435">
        <f t="shared" ref="Y203:Y258" si="60">IF(COUNT(X195,X203)=2,X203-X195,"x")</f>
        <v>-0.39999999999997726</v>
      </c>
      <c r="Z203" s="436">
        <f t="shared" ref="Z203:Z258" si="61">IF(COUNT(Y203,Z202)=2,Y203+Z202,Z202)</f>
        <v>32.100000000000136</v>
      </c>
      <c r="AA203" s="437"/>
      <c r="AB203" s="433">
        <f>IF(COUNT(ngay25!$F$22)&gt;0,ngay25!$F$22,"")</f>
        <v>28</v>
      </c>
      <c r="AC203" s="437">
        <f t="shared" ref="AC203:AC258" si="62">IF(COUNT(AB195,AB203)=2,AB203-AB195,"x")</f>
        <v>-0.10000000000000142</v>
      </c>
      <c r="AD203" s="438">
        <f t="shared" ref="AD203:AD258" si="63">IF(COUNT(AC203,AD202)=2,AC203+AD202,AD202)</f>
        <v>-24.399999999999995</v>
      </c>
      <c r="AE203" s="431"/>
      <c r="AF203" s="431"/>
      <c r="AG203" s="433">
        <f>IF(COUNT(ngay25!$AO$8)&gt;0,ngay25!$AO$8,"")</f>
        <v>1006.5</v>
      </c>
    </row>
    <row r="204" spans="1:33">
      <c r="A204" s="442"/>
      <c r="B204" s="423">
        <v>4</v>
      </c>
      <c r="C204" s="433">
        <f>IF(COUNT(ngay25!$AP$8)&gt;0,ngay25!$AP$8,"")</f>
        <v>1006.6</v>
      </c>
      <c r="D204" s="425">
        <f t="shared" si="48"/>
        <v>-0.29999999999995453</v>
      </c>
      <c r="E204" s="426">
        <f t="shared" si="49"/>
        <v>37.200000000000273</v>
      </c>
      <c r="F204" s="429"/>
      <c r="G204" s="433">
        <f>IF(COUNT(ngay25!$G$8)&gt;0,ngay25!$G$8,"")</f>
        <v>28</v>
      </c>
      <c r="H204" s="429">
        <f t="shared" si="50"/>
        <v>0.19999999999999929</v>
      </c>
      <c r="I204" s="430">
        <f t="shared" si="51"/>
        <v>-14.500000000000018</v>
      </c>
      <c r="J204" s="433">
        <f>IF(COUNT(ngay25!$AP$4)&gt;0,ngay25!$AP$4,"")</f>
        <v>1007</v>
      </c>
      <c r="K204" s="425">
        <f t="shared" si="52"/>
        <v>-0.10000000000002274</v>
      </c>
      <c r="L204" s="426">
        <f t="shared" si="53"/>
        <v>34.100000000000023</v>
      </c>
      <c r="M204" s="429"/>
      <c r="N204" s="433">
        <f>IF(COUNT(ngay25!$G$4)&gt;0,ngay25!$G$4,"")</f>
        <v>26</v>
      </c>
      <c r="O204" s="429">
        <f t="shared" si="54"/>
        <v>-0.80000000000000071</v>
      </c>
      <c r="P204" s="430">
        <f t="shared" si="55"/>
        <v>-19.100000000000005</v>
      </c>
      <c r="Q204" s="433">
        <f>IF(COUNT(ngay25!$AP$20)&gt;0,ngay25!$AP$20,"")</f>
        <v>1005.8</v>
      </c>
      <c r="R204" s="425">
        <f t="shared" si="56"/>
        <v>-0.70000000000004547</v>
      </c>
      <c r="S204" s="426">
        <f t="shared" si="57"/>
        <v>30.599999999999682</v>
      </c>
      <c r="T204" s="429"/>
      <c r="U204" s="433">
        <f>IF(COUNT(ngay25!$G$20)&gt;0,ngay25!$G$20,"")</f>
        <v>27.7</v>
      </c>
      <c r="V204" s="429">
        <f t="shared" si="58"/>
        <v>-0.10000000000000142</v>
      </c>
      <c r="W204" s="430">
        <f t="shared" si="59"/>
        <v>-25.799999999999986</v>
      </c>
      <c r="X204" s="433">
        <f>IF(COUNT(ngay25!$AP$22)&gt;0,ngay25!$AP$22,"")</f>
        <v>1006</v>
      </c>
      <c r="Y204" s="425">
        <f t="shared" si="60"/>
        <v>-0.39999999999997726</v>
      </c>
      <c r="Z204" s="426">
        <f t="shared" si="61"/>
        <v>31.700000000000159</v>
      </c>
      <c r="AA204" s="429"/>
      <c r="AB204" s="433">
        <f>IF(COUNT(ngay25!$G$22)&gt;0,ngay25!$G$22,"")</f>
        <v>27.2</v>
      </c>
      <c r="AC204" s="429">
        <f t="shared" si="62"/>
        <v>-0.19999999999999929</v>
      </c>
      <c r="AD204" s="430">
        <f t="shared" si="63"/>
        <v>-24.599999999999994</v>
      </c>
      <c r="AG204" s="433">
        <f>IF(COUNT(ngay25!$AP$8)&gt;0,ngay25!$AP$8,"")</f>
        <v>1006.6</v>
      </c>
    </row>
    <row r="205" spans="1:33">
      <c r="A205" s="442"/>
      <c r="B205" s="441">
        <v>7</v>
      </c>
      <c r="C205" s="433">
        <f>IF(COUNT(ngay25!$AQ$8)&gt;0,ngay25!$AQ$8,"")</f>
        <v>1006.8</v>
      </c>
      <c r="D205" s="425">
        <f t="shared" si="48"/>
        <v>-0.90000000000009095</v>
      </c>
      <c r="E205" s="426">
        <f t="shared" si="49"/>
        <v>36.300000000000182</v>
      </c>
      <c r="F205" s="429"/>
      <c r="G205" s="433">
        <f>IF(COUNT(ngay25!$H$8)&gt;0,ngay25!$H$8,"")</f>
        <v>28.6</v>
      </c>
      <c r="H205" s="429">
        <f t="shared" si="50"/>
        <v>0.10000000000000142</v>
      </c>
      <c r="I205" s="430">
        <f t="shared" si="51"/>
        <v>-14.400000000000016</v>
      </c>
      <c r="J205" s="433">
        <f>IF(COUNT(ngay25!$AQ$4)&gt;0,ngay25!$AQ$4,"")</f>
        <v>1007.5</v>
      </c>
      <c r="K205" s="425">
        <f t="shared" si="52"/>
        <v>0.20000000000004547</v>
      </c>
      <c r="L205" s="426">
        <f t="shared" si="53"/>
        <v>34.300000000000068</v>
      </c>
      <c r="M205" s="429"/>
      <c r="N205" s="433">
        <f>IF(COUNT(ngay25!$H$4)&gt;0,ngay25!$H$4,"")</f>
        <v>25.9</v>
      </c>
      <c r="O205" s="429">
        <f t="shared" si="54"/>
        <v>0.5</v>
      </c>
      <c r="P205" s="430">
        <f t="shared" si="55"/>
        <v>-18.600000000000005</v>
      </c>
      <c r="Q205" s="433">
        <f>IF(COUNT(ngay25!$AQ$20)&gt;0,ngay25!$AQ$20,"")</f>
        <v>1006.5</v>
      </c>
      <c r="R205" s="425">
        <f t="shared" si="56"/>
        <v>-1.1000000000000227</v>
      </c>
      <c r="S205" s="426">
        <f t="shared" si="57"/>
        <v>29.499999999999659</v>
      </c>
      <c r="T205" s="429"/>
      <c r="U205" s="433">
        <f>IF(COUNT(ngay25!$H$20)&gt;0,ngay25!$H$20,"")</f>
        <v>28.1</v>
      </c>
      <c r="V205" s="429">
        <f t="shared" si="58"/>
        <v>-0.39999999999999858</v>
      </c>
      <c r="W205" s="430">
        <f t="shared" si="59"/>
        <v>-26.199999999999985</v>
      </c>
      <c r="X205" s="433">
        <f>IF(COUNT(ngay25!$AQ$22)&gt;0,ngay25!$AQ$22,"")</f>
        <v>1006.6</v>
      </c>
      <c r="Y205" s="425">
        <f t="shared" si="60"/>
        <v>-0.10000000000002274</v>
      </c>
      <c r="Z205" s="426">
        <f t="shared" si="61"/>
        <v>31.600000000000136</v>
      </c>
      <c r="AA205" s="429"/>
      <c r="AB205" s="433">
        <f>IF(COUNT(ngay25!$H$22)&gt;0,ngay25!$H$22,"")</f>
        <v>28</v>
      </c>
      <c r="AC205" s="429">
        <f t="shared" si="62"/>
        <v>-0.30000000000000071</v>
      </c>
      <c r="AD205" s="430">
        <f t="shared" si="63"/>
        <v>-24.899999999999995</v>
      </c>
      <c r="AG205" s="433">
        <f>IF(COUNT(ngay25!$AQ$8)&gt;0,ngay25!$AQ$8,"")</f>
        <v>1006.8</v>
      </c>
    </row>
    <row r="206" spans="1:33">
      <c r="A206" s="442"/>
      <c r="B206" s="423">
        <v>10</v>
      </c>
      <c r="C206" s="433">
        <f>IF(COUNT(ngay25!$AR$8)&gt;0,ngay25!$AR$8,"")</f>
        <v>1007.1</v>
      </c>
      <c r="D206" s="425">
        <f t="shared" si="48"/>
        <v>-0.10000000000002274</v>
      </c>
      <c r="E206" s="426">
        <f t="shared" si="49"/>
        <v>36.200000000000159</v>
      </c>
      <c r="F206" s="429"/>
      <c r="G206" s="433">
        <f>IF(COUNT(ngay25!$I$8)&gt;0,ngay25!$I$8,"")</f>
        <v>32.200000000000003</v>
      </c>
      <c r="H206" s="429">
        <f t="shared" si="50"/>
        <v>0.60000000000000142</v>
      </c>
      <c r="I206" s="430">
        <f t="shared" si="51"/>
        <v>-13.800000000000015</v>
      </c>
      <c r="J206" s="433">
        <f>IF(COUNT(ngay25!$AR$4)&gt;0,ngay25!$AR$4,"")</f>
        <v>1007</v>
      </c>
      <c r="K206" s="425">
        <f t="shared" si="52"/>
        <v>-0.20000000000004547</v>
      </c>
      <c r="L206" s="426">
        <f t="shared" si="53"/>
        <v>34.100000000000023</v>
      </c>
      <c r="M206" s="429"/>
      <c r="N206" s="433">
        <f>IF(COUNT(ngay25!$I$4)&gt;0,ngay25!$I$4,"")</f>
        <v>30.6</v>
      </c>
      <c r="O206" s="429">
        <f t="shared" si="54"/>
        <v>-0.39999999999999858</v>
      </c>
      <c r="P206" s="430">
        <f t="shared" si="55"/>
        <v>-19.000000000000004</v>
      </c>
      <c r="Q206" s="433">
        <f>IF(COUNT(ngay25!$AR$20)&gt;0,ngay25!$AR$20,"")</f>
        <v>1007.6</v>
      </c>
      <c r="R206" s="425">
        <f t="shared" si="56"/>
        <v>0.60000000000002274</v>
      </c>
      <c r="S206" s="426">
        <f t="shared" si="57"/>
        <v>30.099999999999682</v>
      </c>
      <c r="T206" s="429"/>
      <c r="U206" s="433">
        <f>IF(COUNT(ngay25!$I$20)&gt;0,ngay25!$I$20,"")</f>
        <v>32.299999999999997</v>
      </c>
      <c r="V206" s="429">
        <f t="shared" si="58"/>
        <v>1.2999999999999972</v>
      </c>
      <c r="W206" s="430">
        <f t="shared" si="59"/>
        <v>-24.899999999999988</v>
      </c>
      <c r="X206" s="433">
        <f>IF(COUNT(ngay25!$AR$22)&gt;0,ngay25!$AR$22,"")</f>
        <v>1006.8</v>
      </c>
      <c r="Y206" s="425">
        <f t="shared" si="60"/>
        <v>-0.20000000000004547</v>
      </c>
      <c r="Z206" s="426">
        <f t="shared" si="61"/>
        <v>31.400000000000091</v>
      </c>
      <c r="AA206" s="429"/>
      <c r="AB206" s="433">
        <f>IF(COUNT(ngay25!$I$22)&gt;0,ngay25!$I$22,"")</f>
        <v>31.8</v>
      </c>
      <c r="AC206" s="429">
        <f t="shared" si="62"/>
        <v>0.19999999999999929</v>
      </c>
      <c r="AD206" s="430">
        <f t="shared" si="63"/>
        <v>-24.699999999999996</v>
      </c>
      <c r="AG206" s="433">
        <f>IF(COUNT(ngay25!$AR$8)&gt;0,ngay25!$AR$8,"")</f>
        <v>1007.1</v>
      </c>
    </row>
    <row r="207" spans="1:33">
      <c r="A207" s="442"/>
      <c r="B207" s="423">
        <v>13</v>
      </c>
      <c r="C207" s="433">
        <f>IF(COUNT(ngay25!$AS$8)&gt;0,ngay25!$AS$8,"")</f>
        <v>1005.8</v>
      </c>
      <c r="D207" s="425">
        <f t="shared" si="48"/>
        <v>-0.20000000000004547</v>
      </c>
      <c r="E207" s="426">
        <f t="shared" si="49"/>
        <v>36.000000000000114</v>
      </c>
      <c r="F207" s="429"/>
      <c r="G207" s="433">
        <f>IF(COUNT(ngay25!$J$8)&gt;0,ngay25!$J$8,"")</f>
        <v>33.4</v>
      </c>
      <c r="H207" s="429">
        <f t="shared" si="50"/>
        <v>-0.39999999999999858</v>
      </c>
      <c r="I207" s="430">
        <f t="shared" si="51"/>
        <v>-14.200000000000014</v>
      </c>
      <c r="J207" s="433">
        <f>IF(COUNT(ngay25!$AS$4)&gt;0,ngay25!$AS$4,"")</f>
        <v>1005</v>
      </c>
      <c r="K207" s="425">
        <f t="shared" si="52"/>
        <v>-0.60000000000002274</v>
      </c>
      <c r="L207" s="426">
        <f t="shared" si="53"/>
        <v>33.5</v>
      </c>
      <c r="M207" s="429"/>
      <c r="N207" s="433">
        <f>IF(COUNT(ngay25!$J$4)&gt;0,ngay25!$J$4,"")</f>
        <v>36</v>
      </c>
      <c r="O207" s="429">
        <f t="shared" si="54"/>
        <v>0.60000000000000142</v>
      </c>
      <c r="P207" s="430">
        <f t="shared" si="55"/>
        <v>-18.400000000000002</v>
      </c>
      <c r="Q207" s="433">
        <f>IF(COUNT(ngay25!$AS$20)&gt;0,ngay25!$AS$20,"")</f>
        <v>1006</v>
      </c>
      <c r="R207" s="425">
        <f t="shared" si="56"/>
        <v>0.20000000000004547</v>
      </c>
      <c r="S207" s="426">
        <f t="shared" si="57"/>
        <v>30.299999999999727</v>
      </c>
      <c r="T207" s="429"/>
      <c r="U207" s="433">
        <f>IF(COUNT(ngay25!$J$20)&gt;0,ngay25!$J$20,"")</f>
        <v>33.200000000000003</v>
      </c>
      <c r="V207" s="429">
        <f t="shared" si="58"/>
        <v>0.20000000000000284</v>
      </c>
      <c r="W207" s="430">
        <f t="shared" si="59"/>
        <v>-24.699999999999985</v>
      </c>
      <c r="X207" s="433">
        <f>IF(COUNT(ngay25!$AS$22)&gt;0,ngay25!$AS$22,"")</f>
        <v>1005.7</v>
      </c>
      <c r="Y207" s="425">
        <f t="shared" si="60"/>
        <v>0</v>
      </c>
      <c r="Z207" s="426">
        <f t="shared" si="61"/>
        <v>31.400000000000091</v>
      </c>
      <c r="AA207" s="429"/>
      <c r="AB207" s="433">
        <f>IF(COUNT(ngay25!$J$22)&gt;0,ngay25!$J$22,"")</f>
        <v>33.200000000000003</v>
      </c>
      <c r="AC207" s="429">
        <f t="shared" si="62"/>
        <v>-0.69999999999999574</v>
      </c>
      <c r="AD207" s="430">
        <f t="shared" si="63"/>
        <v>-25.399999999999991</v>
      </c>
      <c r="AG207" s="433">
        <f>IF(COUNT(ngay25!$AS$8)&gt;0,ngay25!$AS$8,"")</f>
        <v>1005.8</v>
      </c>
    </row>
    <row r="208" spans="1:33">
      <c r="A208" s="442"/>
      <c r="B208" s="423">
        <v>16</v>
      </c>
      <c r="C208" s="433">
        <f>IF(COUNT(ngay25!$AT$8)&gt;0,ngay25!$AT$8,"")</f>
        <v>1004</v>
      </c>
      <c r="D208" s="425">
        <f t="shared" si="48"/>
        <v>-0.10000000000002274</v>
      </c>
      <c r="E208" s="426">
        <f t="shared" si="49"/>
        <v>35.900000000000091</v>
      </c>
      <c r="F208" s="429"/>
      <c r="G208" s="433">
        <f>IF(COUNT(ngay25!$K$8)&gt;0,ngay25!$K$8,"")</f>
        <v>32.799999999999997</v>
      </c>
      <c r="H208" s="429">
        <f t="shared" si="50"/>
        <v>-0.20000000000000284</v>
      </c>
      <c r="I208" s="430">
        <f t="shared" si="51"/>
        <v>-14.400000000000016</v>
      </c>
      <c r="J208" s="433">
        <f>IF(COUNT(ngay25!$AT$4)&gt;0,ngay25!$AT$4,"")</f>
        <v>1002.9</v>
      </c>
      <c r="K208" s="425">
        <f t="shared" si="52"/>
        <v>-0.39999999999997726</v>
      </c>
      <c r="L208" s="426">
        <f t="shared" si="53"/>
        <v>33.100000000000023</v>
      </c>
      <c r="M208" s="429"/>
      <c r="N208" s="433">
        <f>IF(COUNT(ngay25!$K$4)&gt;0,ngay25!$K$4,"")</f>
        <v>36.700000000000003</v>
      </c>
      <c r="O208" s="429">
        <f t="shared" si="54"/>
        <v>0.5</v>
      </c>
      <c r="P208" s="430">
        <f t="shared" si="55"/>
        <v>-17.900000000000002</v>
      </c>
      <c r="Q208" s="433">
        <f>IF(COUNT(ngay25!$AT$20)&gt;0,ngay25!$AT$20,"")</f>
        <v>1003.9</v>
      </c>
      <c r="R208" s="425">
        <f t="shared" si="56"/>
        <v>0.10000000000002274</v>
      </c>
      <c r="S208" s="426">
        <f t="shared" si="57"/>
        <v>30.39999999999975</v>
      </c>
      <c r="T208" s="429"/>
      <c r="U208" s="433">
        <f>IF(COUNT(ngay25!$K$20)&gt;0,ngay25!$K$20,"")</f>
        <v>33.4</v>
      </c>
      <c r="V208" s="429">
        <f t="shared" si="58"/>
        <v>1.2999999999999972</v>
      </c>
      <c r="W208" s="430">
        <f t="shared" si="59"/>
        <v>-23.399999999999988</v>
      </c>
      <c r="X208" s="433">
        <f>IF(COUNT(ngay25!$AT$22)&gt;0,ngay25!$AT$22,"")</f>
        <v>1003.8</v>
      </c>
      <c r="Y208" s="425">
        <f t="shared" si="60"/>
        <v>-0.30000000000006821</v>
      </c>
      <c r="Z208" s="426">
        <f t="shared" si="61"/>
        <v>31.100000000000023</v>
      </c>
      <c r="AA208" s="429"/>
      <c r="AB208" s="433">
        <f>IF(COUNT(ngay25!$K$22)&gt;0,ngay25!$K$22,"")</f>
        <v>33</v>
      </c>
      <c r="AC208" s="429">
        <f t="shared" si="62"/>
        <v>0.79999999999999716</v>
      </c>
      <c r="AD208" s="430">
        <f t="shared" si="63"/>
        <v>-24.599999999999994</v>
      </c>
      <c r="AG208" s="433">
        <f>IF(COUNT(ngay25!$AT$8)&gt;0,ngay25!$AT$8,"")</f>
        <v>1004</v>
      </c>
    </row>
    <row r="209" spans="1:33">
      <c r="A209" s="442"/>
      <c r="B209" s="423">
        <v>19</v>
      </c>
      <c r="C209" s="433">
        <f>IF(COUNT(ngay25!$AU$8)&gt;0,ngay25!$AU$8,"")</f>
        <v>1003.7</v>
      </c>
      <c r="D209" s="425">
        <f t="shared" si="48"/>
        <v>-0.5</v>
      </c>
      <c r="E209" s="426">
        <f t="shared" si="49"/>
        <v>35.400000000000091</v>
      </c>
      <c r="F209" s="429"/>
      <c r="G209" s="433">
        <f>IF(COUNT(ngay25!$L$8)&gt;0,ngay25!$L$8,"")</f>
        <v>31</v>
      </c>
      <c r="H209" s="429">
        <f t="shared" si="50"/>
        <v>0</v>
      </c>
      <c r="I209" s="430">
        <f t="shared" si="51"/>
        <v>-14.400000000000016</v>
      </c>
      <c r="J209" s="433">
        <f>IF(COUNT(ngay25!$AU$4)&gt;0,ngay25!$AU$4,"")</f>
        <v>1003.1</v>
      </c>
      <c r="K209" s="425">
        <f t="shared" si="52"/>
        <v>-0.39999999999997726</v>
      </c>
      <c r="L209" s="426">
        <f t="shared" si="53"/>
        <v>32.700000000000045</v>
      </c>
      <c r="M209" s="429"/>
      <c r="N209" s="433">
        <f>IF(COUNT(ngay25!$L$4)&gt;0,ngay25!$L$4,"")</f>
        <v>31</v>
      </c>
      <c r="O209" s="429">
        <f t="shared" si="54"/>
        <v>-0.39999999999999858</v>
      </c>
      <c r="P209" s="430">
        <f t="shared" si="55"/>
        <v>-18.3</v>
      </c>
      <c r="Q209" s="433">
        <f>IF(COUNT(ngay25!$AU$20)&gt;0,ngay25!$AU$20,"")</f>
        <v>1004.1</v>
      </c>
      <c r="R209" s="425">
        <f t="shared" si="56"/>
        <v>-0.10000000000002274</v>
      </c>
      <c r="S209" s="426">
        <f t="shared" si="57"/>
        <v>30.299999999999727</v>
      </c>
      <c r="T209" s="429"/>
      <c r="U209" s="433">
        <f>IF(COUNT(ngay25!$L$20)&gt;0,ngay25!$L$20,"")</f>
        <v>30.7</v>
      </c>
      <c r="V209" s="429">
        <f t="shared" si="58"/>
        <v>0.39999999999999858</v>
      </c>
      <c r="W209" s="430">
        <f t="shared" si="59"/>
        <v>-22.999999999999989</v>
      </c>
      <c r="X209" s="433">
        <f>IF(COUNT(ngay25!$AU$22)&gt;0,ngay25!$AU$22,"")</f>
        <v>1003.6</v>
      </c>
      <c r="Y209" s="425">
        <f t="shared" si="60"/>
        <v>-0.29999999999995453</v>
      </c>
      <c r="Z209" s="426">
        <f t="shared" si="61"/>
        <v>30.800000000000068</v>
      </c>
      <c r="AA209" s="429"/>
      <c r="AB209" s="433">
        <f>IF(COUNT(ngay25!$L$22)&gt;0,ngay25!$L$22,"")</f>
        <v>30.6</v>
      </c>
      <c r="AC209" s="429">
        <f t="shared" si="62"/>
        <v>0.20000000000000284</v>
      </c>
      <c r="AD209" s="430">
        <f t="shared" si="63"/>
        <v>-24.399999999999991</v>
      </c>
      <c r="AG209" s="433">
        <f>IF(COUNT(ngay25!$AU$8)&gt;0,ngay25!$AU$8,"")</f>
        <v>1003.7</v>
      </c>
    </row>
    <row r="210" spans="1:33">
      <c r="A210" s="442"/>
      <c r="B210" s="423">
        <v>22</v>
      </c>
      <c r="C210" s="433">
        <f>IF(COUNT(ngay26!$AN$8)&gt;0,ngay26!$AN$8,"")</f>
        <v>1005.8</v>
      </c>
      <c r="D210" s="425">
        <f t="shared" si="48"/>
        <v>-0.80000000000006821</v>
      </c>
      <c r="E210" s="426">
        <f t="shared" si="49"/>
        <v>34.600000000000023</v>
      </c>
      <c r="F210" s="429"/>
      <c r="G210" s="433">
        <f>IF(COUNT(ngay26!$E$8)&gt;0,ngay26!$E$8,"")</f>
        <v>30</v>
      </c>
      <c r="H210" s="429">
        <f t="shared" si="50"/>
        <v>0</v>
      </c>
      <c r="I210" s="430">
        <f t="shared" si="51"/>
        <v>-14.400000000000016</v>
      </c>
      <c r="J210" s="433">
        <f>IF(COUNT(ngay26!$AN$4)&gt;0,ngay26!$AN$4,"")</f>
        <v>1005.8</v>
      </c>
      <c r="K210" s="425">
        <f t="shared" si="52"/>
        <v>-0.90000000000009095</v>
      </c>
      <c r="L210" s="426">
        <f t="shared" si="53"/>
        <v>31.799999999999955</v>
      </c>
      <c r="M210" s="429"/>
      <c r="N210" s="433">
        <f>IF(COUNT(ngay26!$E$4)&gt;0,ngay26!$E$4,"")</f>
        <v>28.4</v>
      </c>
      <c r="O210" s="429">
        <f t="shared" si="54"/>
        <v>-0.40000000000000213</v>
      </c>
      <c r="P210" s="430">
        <f t="shared" si="55"/>
        <v>-18.700000000000003</v>
      </c>
      <c r="Q210" s="433">
        <f>IF(COUNT(ngay26!$AN$20)&gt;0,ngay26!$AN$20,"")</f>
        <v>1006</v>
      </c>
      <c r="R210" s="425">
        <f t="shared" si="56"/>
        <v>0.20000000000004547</v>
      </c>
      <c r="S210" s="426">
        <f t="shared" si="57"/>
        <v>30.499999999999773</v>
      </c>
      <c r="T210" s="429"/>
      <c r="U210" s="433">
        <f>IF(COUNT(ngay26!$E$20)&gt;0,ngay26!$E$20,"")</f>
        <v>29.4</v>
      </c>
      <c r="V210" s="429">
        <f t="shared" si="58"/>
        <v>-0.30000000000000071</v>
      </c>
      <c r="W210" s="430">
        <f t="shared" si="59"/>
        <v>-23.29999999999999</v>
      </c>
      <c r="X210" s="433">
        <f>IF(COUNT(ngay26!$AN$22)&gt;0,ngay26!$AN$22,"")</f>
        <v>1005.8</v>
      </c>
      <c r="Y210" s="425">
        <f t="shared" si="60"/>
        <v>9.9999999999909051E-2</v>
      </c>
      <c r="Z210" s="426">
        <f t="shared" si="61"/>
        <v>30.899999999999977</v>
      </c>
      <c r="AA210" s="429"/>
      <c r="AB210" s="433">
        <f>IF(COUNT(ngay26!$E$22)&gt;0,ngay26!$E$22,"")</f>
        <v>29.6</v>
      </c>
      <c r="AC210" s="429">
        <f t="shared" si="62"/>
        <v>0.40000000000000213</v>
      </c>
      <c r="AD210" s="430">
        <f t="shared" si="63"/>
        <v>-23.999999999999989</v>
      </c>
      <c r="AG210" s="433">
        <f>IF(COUNT(ngay26!$AN$8)&gt;0,ngay26!$AN$8,"")</f>
        <v>1005.8</v>
      </c>
    </row>
    <row r="211" spans="1:33" s="439" customFormat="1">
      <c r="A211" s="443">
        <v>26</v>
      </c>
      <c r="B211" s="423">
        <v>1</v>
      </c>
      <c r="C211" s="433">
        <f>IF(COUNT(ngay26!$AO$8)&gt;0,ngay26!$AO$8,"")</f>
        <v>1005.7</v>
      </c>
      <c r="D211" s="435">
        <f t="shared" si="48"/>
        <v>-0.79999999999995453</v>
      </c>
      <c r="E211" s="436">
        <f t="shared" si="49"/>
        <v>33.800000000000068</v>
      </c>
      <c r="F211" s="437"/>
      <c r="G211" s="433">
        <f>IF(COUNT(ngay26!$F$8)&gt;0,ngay26!$F$8,"")</f>
        <v>28.4</v>
      </c>
      <c r="H211" s="437">
        <f t="shared" si="50"/>
        <v>-0.30000000000000071</v>
      </c>
      <c r="I211" s="438">
        <f t="shared" si="51"/>
        <v>-14.700000000000017</v>
      </c>
      <c r="J211" s="433">
        <f>IF(COUNT(ngay26!$AO$4)&gt;0,ngay26!$AO$4,"")</f>
        <v>1005.9</v>
      </c>
      <c r="K211" s="435">
        <f t="shared" si="52"/>
        <v>-1.2000000000000455</v>
      </c>
      <c r="L211" s="436">
        <f t="shared" si="53"/>
        <v>30.599999999999909</v>
      </c>
      <c r="M211" s="437"/>
      <c r="N211" s="433">
        <f>IF(COUNT(ngay26!$F$4)&gt;0,ngay26!$F$4,"")</f>
        <v>27.2</v>
      </c>
      <c r="O211" s="437">
        <f t="shared" si="54"/>
        <v>0</v>
      </c>
      <c r="P211" s="438">
        <f t="shared" si="55"/>
        <v>-18.700000000000003</v>
      </c>
      <c r="Q211" s="433">
        <f>IF(COUNT(ngay26!$AO$20)&gt;0,ngay26!$AO$20,"")</f>
        <v>1005.7</v>
      </c>
      <c r="R211" s="435">
        <f t="shared" si="56"/>
        <v>-0.19999999999993179</v>
      </c>
      <c r="S211" s="436">
        <f t="shared" si="57"/>
        <v>30.299999999999841</v>
      </c>
      <c r="T211" s="437"/>
      <c r="U211" s="433">
        <f>IF(COUNT(ngay26!$F$20)&gt;0,ngay26!$F$20,"")</f>
        <v>29</v>
      </c>
      <c r="V211" s="437">
        <f t="shared" si="58"/>
        <v>0.19999999999999929</v>
      </c>
      <c r="W211" s="438">
        <f t="shared" si="59"/>
        <v>-23.099999999999991</v>
      </c>
      <c r="X211" s="433">
        <f>IF(COUNT(ngay26!$AO$22)&gt;0,ngay26!$AO$22,"")</f>
        <v>1005.8</v>
      </c>
      <c r="Y211" s="435">
        <f t="shared" si="60"/>
        <v>-0.30000000000006821</v>
      </c>
      <c r="Z211" s="436">
        <f t="shared" si="61"/>
        <v>30.599999999999909</v>
      </c>
      <c r="AA211" s="437"/>
      <c r="AB211" s="433">
        <f>IF(COUNT(ngay26!$F$22)&gt;0,ngay26!$F$22,"")</f>
        <v>28.3</v>
      </c>
      <c r="AC211" s="437">
        <f t="shared" si="62"/>
        <v>0.30000000000000071</v>
      </c>
      <c r="AD211" s="438">
        <f t="shared" si="63"/>
        <v>-23.699999999999989</v>
      </c>
      <c r="AE211" s="431"/>
      <c r="AF211" s="431"/>
      <c r="AG211" s="433">
        <f>IF(COUNT(ngay26!$AO$8)&gt;0,ngay26!$AO$8,"")</f>
        <v>1005.7</v>
      </c>
    </row>
    <row r="212" spans="1:33">
      <c r="A212" s="442"/>
      <c r="B212" s="423">
        <v>4</v>
      </c>
      <c r="C212" s="433">
        <f>IF(COUNT(ngay26!$AP$8)&gt;0,ngay26!$AP$8,"")</f>
        <v>1005.4</v>
      </c>
      <c r="D212" s="425">
        <f t="shared" si="48"/>
        <v>-1.2000000000000455</v>
      </c>
      <c r="E212" s="426">
        <f t="shared" si="49"/>
        <v>32.600000000000023</v>
      </c>
      <c r="F212" s="429"/>
      <c r="G212" s="433">
        <f>IF(COUNT(ngay26!$G$8)&gt;0,ngay26!$G$8,"")</f>
        <v>27.8</v>
      </c>
      <c r="H212" s="429">
        <f t="shared" si="50"/>
        <v>-0.19999999999999929</v>
      </c>
      <c r="I212" s="430">
        <f t="shared" si="51"/>
        <v>-14.900000000000016</v>
      </c>
      <c r="J212" s="433">
        <f>IF(COUNT(ngay26!$AP$4)&gt;0,ngay26!$AP$4,"")</f>
        <v>1005.7</v>
      </c>
      <c r="K212" s="425">
        <f t="shared" si="52"/>
        <v>-1.2999999999999545</v>
      </c>
      <c r="L212" s="426">
        <f t="shared" si="53"/>
        <v>29.299999999999955</v>
      </c>
      <c r="M212" s="429"/>
      <c r="N212" s="433">
        <f>IF(COUNT(ngay26!$G$4)&gt;0,ngay26!$G$4,"")</f>
        <v>26.6</v>
      </c>
      <c r="O212" s="429">
        <f t="shared" si="54"/>
        <v>0.60000000000000142</v>
      </c>
      <c r="P212" s="430">
        <f t="shared" si="55"/>
        <v>-18.100000000000001</v>
      </c>
      <c r="Q212" s="433">
        <f>IF(COUNT(ngay26!$AP$20)&gt;0,ngay26!$AP$20,"")</f>
        <v>1005.2</v>
      </c>
      <c r="R212" s="425">
        <f t="shared" si="56"/>
        <v>-0.59999999999990905</v>
      </c>
      <c r="S212" s="426">
        <f t="shared" si="57"/>
        <v>29.699999999999932</v>
      </c>
      <c r="T212" s="429"/>
      <c r="U212" s="433">
        <f>IF(COUNT(ngay26!$G$20)&gt;0,ngay26!$G$20,"")</f>
        <v>27.9</v>
      </c>
      <c r="V212" s="429">
        <f t="shared" si="58"/>
        <v>0.19999999999999929</v>
      </c>
      <c r="W212" s="430">
        <f t="shared" si="59"/>
        <v>-22.899999999999991</v>
      </c>
      <c r="X212" s="433">
        <f>IF(COUNT(ngay26!$AP$22)&gt;0,ngay26!$AP$22,"")</f>
        <v>1005.3</v>
      </c>
      <c r="Y212" s="425">
        <f t="shared" si="60"/>
        <v>-0.70000000000004547</v>
      </c>
      <c r="Z212" s="426">
        <f t="shared" si="61"/>
        <v>29.899999999999864</v>
      </c>
      <c r="AA212" s="429"/>
      <c r="AB212" s="433">
        <f>IF(COUNT(ngay26!$G$22)&gt;0,ngay26!$G$22,"")</f>
        <v>27.4</v>
      </c>
      <c r="AC212" s="429">
        <f t="shared" si="62"/>
        <v>0.19999999999999929</v>
      </c>
      <c r="AD212" s="430">
        <f t="shared" si="63"/>
        <v>-23.499999999999989</v>
      </c>
      <c r="AG212" s="433">
        <f>IF(COUNT(ngay26!$AP$8)&gt;0,ngay26!$AP$8,"")</f>
        <v>1005.4</v>
      </c>
    </row>
    <row r="213" spans="1:33">
      <c r="A213" s="442"/>
      <c r="B213" s="441">
        <v>7</v>
      </c>
      <c r="C213" s="433">
        <f>IF(COUNT(ngay26!$AQ$8)&gt;0,ngay26!$AQ$8,"")</f>
        <v>1005.8</v>
      </c>
      <c r="D213" s="425">
        <f t="shared" si="48"/>
        <v>-1</v>
      </c>
      <c r="E213" s="426">
        <f t="shared" si="49"/>
        <v>31.600000000000023</v>
      </c>
      <c r="F213" s="429"/>
      <c r="G213" s="433">
        <f>IF(COUNT(ngay26!$H$8)&gt;0,ngay26!$H$8,"")</f>
        <v>28</v>
      </c>
      <c r="H213" s="429">
        <f t="shared" si="50"/>
        <v>-0.60000000000000142</v>
      </c>
      <c r="I213" s="430">
        <f t="shared" si="51"/>
        <v>-15.500000000000018</v>
      </c>
      <c r="J213" s="433">
        <f>IF(COUNT(ngay26!$AQ$4)&gt;0,ngay26!$AQ$4,"")</f>
        <v>1006.2</v>
      </c>
      <c r="K213" s="425">
        <f t="shared" si="52"/>
        <v>-1.2999999999999545</v>
      </c>
      <c r="L213" s="426">
        <f t="shared" si="53"/>
        <v>28</v>
      </c>
      <c r="M213" s="429"/>
      <c r="N213" s="433">
        <f>IF(COUNT(ngay26!$H$4)&gt;0,ngay26!$H$4,"")</f>
        <v>26.8</v>
      </c>
      <c r="O213" s="429">
        <f t="shared" si="54"/>
        <v>0.90000000000000213</v>
      </c>
      <c r="P213" s="430">
        <f t="shared" si="55"/>
        <v>-17.2</v>
      </c>
      <c r="Q213" s="433">
        <f>IF(COUNT(ngay26!$AQ$20)&gt;0,ngay26!$AQ$20,"")</f>
        <v>1006</v>
      </c>
      <c r="R213" s="425">
        <f t="shared" si="56"/>
        <v>-0.5</v>
      </c>
      <c r="S213" s="426">
        <f t="shared" si="57"/>
        <v>29.199999999999932</v>
      </c>
      <c r="T213" s="429"/>
      <c r="U213" s="433">
        <f>IF(COUNT(ngay26!$H$20)&gt;0,ngay26!$H$20,"")</f>
        <v>27.9</v>
      </c>
      <c r="V213" s="429">
        <f t="shared" si="58"/>
        <v>-0.20000000000000284</v>
      </c>
      <c r="W213" s="430">
        <f t="shared" si="59"/>
        <v>-23.099999999999994</v>
      </c>
      <c r="X213" s="433">
        <f>IF(COUNT(ngay26!$AQ$22)&gt;0,ngay26!$AQ$22,"")</f>
        <v>1005.5</v>
      </c>
      <c r="Y213" s="425">
        <f t="shared" si="60"/>
        <v>-1.1000000000000227</v>
      </c>
      <c r="Z213" s="426">
        <f t="shared" si="61"/>
        <v>28.799999999999841</v>
      </c>
      <c r="AA213" s="429"/>
      <c r="AB213" s="433">
        <f>IF(COUNT(ngay26!$H$22)&gt;0,ngay26!$H$22,"")</f>
        <v>28.3</v>
      </c>
      <c r="AC213" s="429">
        <f t="shared" si="62"/>
        <v>0.30000000000000071</v>
      </c>
      <c r="AD213" s="430">
        <f t="shared" si="63"/>
        <v>-23.199999999999989</v>
      </c>
      <c r="AG213" s="433">
        <f>IF(COUNT(ngay26!$AQ$8)&gt;0,ngay26!$AQ$8,"")</f>
        <v>1005.8</v>
      </c>
    </row>
    <row r="214" spans="1:33">
      <c r="A214" s="442"/>
      <c r="B214" s="423">
        <v>10</v>
      </c>
      <c r="C214" s="433">
        <f>IF(COUNT(ngay26!$AR$8)&gt;0,ngay26!$AR$8,"")</f>
        <v>1005.2</v>
      </c>
      <c r="D214" s="425">
        <f t="shared" si="48"/>
        <v>-1.8999999999999773</v>
      </c>
      <c r="E214" s="426">
        <f t="shared" si="49"/>
        <v>29.700000000000045</v>
      </c>
      <c r="F214" s="429"/>
      <c r="G214" s="433">
        <f>IF(COUNT(ngay26!$I$8)&gt;0,ngay26!$I$8,"")</f>
        <v>32</v>
      </c>
      <c r="H214" s="429">
        <f t="shared" si="50"/>
        <v>-0.20000000000000284</v>
      </c>
      <c r="I214" s="430">
        <f t="shared" si="51"/>
        <v>-15.700000000000021</v>
      </c>
      <c r="J214" s="433">
        <f>IF(COUNT(ngay26!$AR$4)&gt;0,ngay26!$AR$4,"")</f>
        <v>1005.4</v>
      </c>
      <c r="K214" s="425">
        <f t="shared" si="52"/>
        <v>-1.6000000000000227</v>
      </c>
      <c r="L214" s="426">
        <f t="shared" si="53"/>
        <v>26.399999999999977</v>
      </c>
      <c r="M214" s="429"/>
      <c r="N214" s="433">
        <f>IF(COUNT(ngay26!$I$4)&gt;0,ngay26!$I$4,"")</f>
        <v>32.200000000000003</v>
      </c>
      <c r="O214" s="429">
        <f t="shared" si="54"/>
        <v>1.6000000000000014</v>
      </c>
      <c r="P214" s="430">
        <f t="shared" si="55"/>
        <v>-15.599999999999998</v>
      </c>
      <c r="Q214" s="433">
        <f>IF(COUNT(ngay26!$AR$20)&gt;0,ngay26!$AR$20,"")</f>
        <v>1005.3</v>
      </c>
      <c r="R214" s="425">
        <f t="shared" si="56"/>
        <v>-2.3000000000000682</v>
      </c>
      <c r="S214" s="426">
        <f t="shared" si="57"/>
        <v>26.899999999999864</v>
      </c>
      <c r="T214" s="429"/>
      <c r="U214" s="433">
        <f>IF(COUNT(ngay26!$I$20)&gt;0,ngay26!$I$20,"")</f>
        <v>32.799999999999997</v>
      </c>
      <c r="V214" s="429">
        <f t="shared" si="58"/>
        <v>0.5</v>
      </c>
      <c r="W214" s="430">
        <f t="shared" si="59"/>
        <v>-22.599999999999994</v>
      </c>
      <c r="X214" s="433">
        <f>IF(COUNT(ngay26!$AR$22)&gt;0,ngay26!$AR$22,"")</f>
        <v>1005.3</v>
      </c>
      <c r="Y214" s="425">
        <f t="shared" si="60"/>
        <v>-1.5</v>
      </c>
      <c r="Z214" s="426">
        <f t="shared" si="61"/>
        <v>27.299999999999841</v>
      </c>
      <c r="AA214" s="429"/>
      <c r="AB214" s="433">
        <f>IF(COUNT(ngay26!$I$22)&gt;0,ngay26!$I$22,"")</f>
        <v>32</v>
      </c>
      <c r="AC214" s="429">
        <f t="shared" si="62"/>
        <v>0.19999999999999929</v>
      </c>
      <c r="AD214" s="430">
        <f t="shared" si="63"/>
        <v>-22.999999999999989</v>
      </c>
      <c r="AG214" s="433">
        <f>IF(COUNT(ngay26!$AR$8)&gt;0,ngay26!$AR$8,"")</f>
        <v>1005.2</v>
      </c>
    </row>
    <row r="215" spans="1:33">
      <c r="A215" s="442"/>
      <c r="B215" s="423">
        <v>13</v>
      </c>
      <c r="C215" s="433">
        <f>IF(COUNT(ngay26!$AS$8)&gt;0,ngay26!$AS$8,"")</f>
        <v>1003.1</v>
      </c>
      <c r="D215" s="425">
        <f t="shared" si="48"/>
        <v>-2.6999999999999318</v>
      </c>
      <c r="E215" s="426">
        <f t="shared" si="49"/>
        <v>27.000000000000114</v>
      </c>
      <c r="F215" s="429"/>
      <c r="G215" s="433">
        <f>IF(COUNT(ngay26!$J$8)&gt;0,ngay26!$J$8,"")</f>
        <v>34</v>
      </c>
      <c r="H215" s="429">
        <f t="shared" si="50"/>
        <v>0.60000000000000142</v>
      </c>
      <c r="I215" s="430">
        <f t="shared" si="51"/>
        <v>-15.100000000000019</v>
      </c>
      <c r="J215" s="433">
        <f>IF(COUNT(ngay26!$AS$4)&gt;0,ngay26!$AS$4,"")</f>
        <v>1002.3</v>
      </c>
      <c r="K215" s="425">
        <f t="shared" si="52"/>
        <v>-2.7000000000000455</v>
      </c>
      <c r="L215" s="426">
        <f t="shared" si="53"/>
        <v>23.699999999999932</v>
      </c>
      <c r="M215" s="429"/>
      <c r="N215" s="433">
        <f>IF(COUNT(ngay26!$J$4)&gt;0,ngay26!$J$4,"")</f>
        <v>36.200000000000003</v>
      </c>
      <c r="O215" s="429">
        <f t="shared" si="54"/>
        <v>0.20000000000000284</v>
      </c>
      <c r="P215" s="430">
        <f t="shared" si="55"/>
        <v>-15.399999999999995</v>
      </c>
      <c r="Q215" s="433">
        <f>IF(COUNT(ngay26!$AS$20)&gt;0,ngay26!$AS$20,"")</f>
        <v>1003.1</v>
      </c>
      <c r="R215" s="425">
        <f t="shared" si="56"/>
        <v>-2.8999999999999773</v>
      </c>
      <c r="S215" s="426">
        <f t="shared" si="57"/>
        <v>23.999999999999886</v>
      </c>
      <c r="T215" s="429"/>
      <c r="U215" s="433">
        <f>IF(COUNT(ngay26!$J$20)&gt;0,ngay26!$J$20,"")</f>
        <v>34.5</v>
      </c>
      <c r="V215" s="429">
        <f t="shared" si="58"/>
        <v>1.2999999999999972</v>
      </c>
      <c r="W215" s="430">
        <f t="shared" si="59"/>
        <v>-21.299999999999997</v>
      </c>
      <c r="X215" s="433">
        <f>IF(COUNT(ngay26!$AS$22)&gt;0,ngay26!$AS$22,"")</f>
        <v>1003.7</v>
      </c>
      <c r="Y215" s="425">
        <f t="shared" si="60"/>
        <v>-2</v>
      </c>
      <c r="Z215" s="426">
        <f t="shared" si="61"/>
        <v>25.299999999999841</v>
      </c>
      <c r="AA215" s="429"/>
      <c r="AB215" s="433">
        <f>IF(COUNT(ngay26!$J$22)&gt;0,ngay26!$J$22,"")</f>
        <v>34.6</v>
      </c>
      <c r="AC215" s="429">
        <f t="shared" si="62"/>
        <v>1.3999999999999986</v>
      </c>
      <c r="AD215" s="430">
        <f t="shared" si="63"/>
        <v>-21.599999999999991</v>
      </c>
      <c r="AG215" s="433">
        <f>IF(COUNT(ngay26!$AS$8)&gt;0,ngay26!$AS$8,"")</f>
        <v>1003.1</v>
      </c>
    </row>
    <row r="216" spans="1:33">
      <c r="A216" s="442"/>
      <c r="B216" s="423">
        <v>16</v>
      </c>
      <c r="C216" s="433">
        <f>IF(COUNT(ngay26!$AT$8)&gt;0,ngay26!$AT$8,"")</f>
        <v>1001</v>
      </c>
      <c r="D216" s="425">
        <f t="shared" si="48"/>
        <v>-3</v>
      </c>
      <c r="E216" s="426">
        <f t="shared" si="49"/>
        <v>24.000000000000114</v>
      </c>
      <c r="F216" s="429"/>
      <c r="G216" s="433">
        <f>IF(COUNT(ngay26!$K$8)&gt;0,ngay26!$K$8,"")</f>
        <v>33</v>
      </c>
      <c r="H216" s="429">
        <f t="shared" si="50"/>
        <v>0.20000000000000284</v>
      </c>
      <c r="I216" s="430">
        <f t="shared" si="51"/>
        <v>-14.900000000000016</v>
      </c>
      <c r="J216" s="433">
        <f>IF(COUNT(ngay26!$AT$4)&gt;0,ngay26!$AT$4,"")</f>
        <v>999.8</v>
      </c>
      <c r="K216" s="425">
        <f t="shared" si="52"/>
        <v>-3.1000000000000227</v>
      </c>
      <c r="L216" s="426">
        <f t="shared" si="53"/>
        <v>20.599999999999909</v>
      </c>
      <c r="M216" s="429"/>
      <c r="N216" s="433">
        <f>IF(COUNT(ngay26!$K$4)&gt;0,ngay26!$K$4,"")</f>
        <v>38.4</v>
      </c>
      <c r="O216" s="429">
        <f t="shared" si="54"/>
        <v>1.6999999999999957</v>
      </c>
      <c r="P216" s="430">
        <f t="shared" si="55"/>
        <v>-13.7</v>
      </c>
      <c r="Q216" s="433">
        <f>IF(COUNT(ngay26!$AT$20)&gt;0,ngay26!$AT$20,"")</f>
        <v>1001.1</v>
      </c>
      <c r="R216" s="425">
        <f t="shared" si="56"/>
        <v>-2.7999999999999545</v>
      </c>
      <c r="S216" s="426">
        <f t="shared" si="57"/>
        <v>21.199999999999932</v>
      </c>
      <c r="T216" s="429"/>
      <c r="U216" s="433">
        <f>IF(COUNT(ngay26!$K$20)&gt;0,ngay26!$K$20,"")</f>
        <v>34.299999999999997</v>
      </c>
      <c r="V216" s="429">
        <f t="shared" si="58"/>
        <v>0.89999999999999858</v>
      </c>
      <c r="W216" s="430">
        <f t="shared" si="59"/>
        <v>-20.399999999999999</v>
      </c>
      <c r="X216" s="433">
        <f>IF(COUNT(ngay26!$AT$22)&gt;0,ngay26!$AT$22,"")</f>
        <v>1001.2</v>
      </c>
      <c r="Y216" s="425">
        <f t="shared" si="60"/>
        <v>-2.5999999999999091</v>
      </c>
      <c r="Z216" s="426">
        <f t="shared" si="61"/>
        <v>22.699999999999932</v>
      </c>
      <c r="AA216" s="429"/>
      <c r="AB216" s="433">
        <f>IF(COUNT(ngay26!$K$22)&gt;0,ngay26!$K$22,"")</f>
        <v>34.799999999999997</v>
      </c>
      <c r="AC216" s="429">
        <f t="shared" si="62"/>
        <v>1.7999999999999972</v>
      </c>
      <c r="AD216" s="430">
        <f t="shared" si="63"/>
        <v>-19.799999999999994</v>
      </c>
      <c r="AG216" s="433">
        <f>IF(COUNT(ngay26!$AT$8)&gt;0,ngay26!$AT$8,"")</f>
        <v>1001</v>
      </c>
    </row>
    <row r="217" spans="1:33">
      <c r="A217" s="442"/>
      <c r="B217" s="423">
        <v>19</v>
      </c>
      <c r="C217" s="433">
        <f>IF(COUNT(ngay26!$AU$8)&gt;0,ngay26!$AU$8,"")</f>
        <v>1001.6</v>
      </c>
      <c r="D217" s="425">
        <f t="shared" si="48"/>
        <v>-2.1000000000000227</v>
      </c>
      <c r="E217" s="426">
        <f t="shared" si="49"/>
        <v>21.900000000000091</v>
      </c>
      <c r="F217" s="429"/>
      <c r="G217" s="433">
        <f>IF(COUNT(ngay26!$L$8)&gt;0,ngay26!$L$8,"")</f>
        <v>31.3</v>
      </c>
      <c r="H217" s="429">
        <f t="shared" si="50"/>
        <v>0.30000000000000071</v>
      </c>
      <c r="I217" s="430">
        <f t="shared" si="51"/>
        <v>-14.600000000000016</v>
      </c>
      <c r="J217" s="433">
        <f>IF(COUNT(ngay26!$AU$4)&gt;0,ngay26!$AU$4,"")</f>
        <v>1000.8</v>
      </c>
      <c r="K217" s="425">
        <f t="shared" si="52"/>
        <v>-2.3000000000000682</v>
      </c>
      <c r="L217" s="426">
        <f t="shared" si="53"/>
        <v>18.299999999999841</v>
      </c>
      <c r="M217" s="429"/>
      <c r="N217" s="433">
        <f>IF(COUNT(ngay26!$L$4)&gt;0,ngay26!$L$4,"")</f>
        <v>34.4</v>
      </c>
      <c r="O217" s="429">
        <f t="shared" si="54"/>
        <v>3.3999999999999986</v>
      </c>
      <c r="P217" s="430">
        <f t="shared" si="55"/>
        <v>-10.3</v>
      </c>
      <c r="Q217" s="433">
        <f>IF(COUNT(ngay26!$AU$20)&gt;0,ngay26!$AU$20,"")</f>
        <v>1002</v>
      </c>
      <c r="R217" s="425">
        <f t="shared" si="56"/>
        <v>-2.1000000000000227</v>
      </c>
      <c r="S217" s="426">
        <f t="shared" si="57"/>
        <v>19.099999999999909</v>
      </c>
      <c r="T217" s="429"/>
      <c r="U217" s="433">
        <f>IF(COUNT(ngay26!$L$20)&gt;0,ngay26!$L$20,"")</f>
        <v>31.4</v>
      </c>
      <c r="V217" s="429">
        <f t="shared" si="58"/>
        <v>0.69999999999999929</v>
      </c>
      <c r="W217" s="430">
        <f t="shared" si="59"/>
        <v>-19.7</v>
      </c>
      <c r="X217" s="433">
        <f>IF(COUNT(ngay26!$AU$22)&gt;0,ngay26!$AU$22,"")</f>
        <v>1001.1</v>
      </c>
      <c r="Y217" s="425">
        <f t="shared" si="60"/>
        <v>-2.5</v>
      </c>
      <c r="Z217" s="426">
        <f t="shared" si="61"/>
        <v>20.199999999999932</v>
      </c>
      <c r="AA217" s="429"/>
      <c r="AB217" s="433">
        <f>IF(COUNT(ngay26!$L$22)&gt;0,ngay26!$L$22,"")</f>
        <v>31.4</v>
      </c>
      <c r="AC217" s="429">
        <f t="shared" si="62"/>
        <v>0.79999999999999716</v>
      </c>
      <c r="AD217" s="430">
        <f t="shared" si="63"/>
        <v>-18.999999999999996</v>
      </c>
      <c r="AG217" s="433">
        <f>IF(COUNT(ngay26!$AU$8)&gt;0,ngay26!$AU$8,"")</f>
        <v>1001.6</v>
      </c>
    </row>
    <row r="218" spans="1:33">
      <c r="A218" s="442"/>
      <c r="B218" s="423">
        <v>22</v>
      </c>
      <c r="C218" s="433">
        <f>IF(COUNT(ngay27!$AN$8)&gt;0,ngay27!$AN$8,"")</f>
        <v>1003</v>
      </c>
      <c r="D218" s="425">
        <f t="shared" si="48"/>
        <v>-2.7999999999999545</v>
      </c>
      <c r="E218" s="426">
        <f t="shared" si="49"/>
        <v>19.100000000000136</v>
      </c>
      <c r="F218" s="429"/>
      <c r="G218" s="433">
        <f>IF(COUNT(ngay27!$E$8)&gt;0,ngay27!$E$8,"")</f>
        <v>30.6</v>
      </c>
      <c r="H218" s="429">
        <f t="shared" si="50"/>
        <v>0.60000000000000142</v>
      </c>
      <c r="I218" s="430">
        <f t="shared" si="51"/>
        <v>-14.000000000000014</v>
      </c>
      <c r="J218" s="433">
        <f>IF(COUNT(ngay27!$AN$4)&gt;0,ngay27!$AN$4,"")</f>
        <v>1003.1</v>
      </c>
      <c r="K218" s="425">
        <f t="shared" si="52"/>
        <v>-2.6999999999999318</v>
      </c>
      <c r="L218" s="426">
        <f t="shared" si="53"/>
        <v>15.599999999999909</v>
      </c>
      <c r="M218" s="429"/>
      <c r="N218" s="433">
        <f>IF(COUNT(ngay27!$E$4)&gt;0,ngay27!$E$4,"")</f>
        <v>30.8</v>
      </c>
      <c r="O218" s="429">
        <f t="shared" si="54"/>
        <v>2.4000000000000021</v>
      </c>
      <c r="P218" s="430">
        <f t="shared" si="55"/>
        <v>-7.8999999999999986</v>
      </c>
      <c r="Q218" s="433">
        <f>IF(COUNT(ngay27!$AN$20)&gt;0,ngay27!$AN$20,"")</f>
        <v>1003.1</v>
      </c>
      <c r="R218" s="425">
        <f t="shared" si="56"/>
        <v>-2.8999999999999773</v>
      </c>
      <c r="S218" s="426">
        <f t="shared" si="57"/>
        <v>16.199999999999932</v>
      </c>
      <c r="T218" s="429"/>
      <c r="U218" s="433">
        <f>IF(COUNT(ngay27!$E$20)&gt;0,ngay27!$E$20,"")</f>
        <v>30.2</v>
      </c>
      <c r="V218" s="429">
        <f t="shared" si="58"/>
        <v>0.80000000000000071</v>
      </c>
      <c r="W218" s="430">
        <f t="shared" si="59"/>
        <v>-18.899999999999999</v>
      </c>
      <c r="X218" s="433">
        <f>IF(COUNT(ngay27!$AN$22)&gt;0,ngay27!$AN$22,"")</f>
        <v>1002</v>
      </c>
      <c r="Y218" s="425">
        <f t="shared" si="60"/>
        <v>-3.7999999999999545</v>
      </c>
      <c r="Z218" s="426">
        <f t="shared" si="61"/>
        <v>16.399999999999977</v>
      </c>
      <c r="AA218" s="429"/>
      <c r="AB218" s="433">
        <f>IF(COUNT(ngay27!$E$22)&gt;0,ngay27!$E$22,"")</f>
        <v>30</v>
      </c>
      <c r="AC218" s="429">
        <f t="shared" si="62"/>
        <v>0.39999999999999858</v>
      </c>
      <c r="AD218" s="430">
        <f t="shared" si="63"/>
        <v>-18.599999999999998</v>
      </c>
      <c r="AG218" s="433">
        <f>IF(COUNT(ngay27!$AN$8)&gt;0,ngay27!$AN$8,"")</f>
        <v>1003</v>
      </c>
    </row>
    <row r="219" spans="1:33" s="439" customFormat="1">
      <c r="A219" s="443">
        <v>27</v>
      </c>
      <c r="B219" s="423">
        <v>1</v>
      </c>
      <c r="C219" s="433">
        <f>IF(COUNT(ngay27!$AO$8)&gt;0,ngay27!$AO$8,"")</f>
        <v>1002.7</v>
      </c>
      <c r="D219" s="435">
        <f t="shared" si="48"/>
        <v>-3</v>
      </c>
      <c r="E219" s="436">
        <f t="shared" si="49"/>
        <v>16.100000000000136</v>
      </c>
      <c r="F219" s="437"/>
      <c r="G219" s="433">
        <f>IF(COUNT(ngay27!$F$8)&gt;0,ngay27!$F$8,"")</f>
        <v>29.2</v>
      </c>
      <c r="H219" s="437">
        <f t="shared" si="50"/>
        <v>0.80000000000000071</v>
      </c>
      <c r="I219" s="438">
        <f t="shared" si="51"/>
        <v>-13.200000000000014</v>
      </c>
      <c r="J219" s="433">
        <f>IF(COUNT(ngay27!$AO$4)&gt;0,ngay27!$AO$4,"")</f>
        <v>1003</v>
      </c>
      <c r="K219" s="435">
        <f t="shared" si="52"/>
        <v>-2.8999999999999773</v>
      </c>
      <c r="L219" s="436">
        <f t="shared" si="53"/>
        <v>12.699999999999932</v>
      </c>
      <c r="M219" s="437"/>
      <c r="N219" s="433">
        <f>IF(COUNT(ngay27!$F$4)&gt;0,ngay27!$F$4,"")</f>
        <v>28.8</v>
      </c>
      <c r="O219" s="437">
        <f t="shared" si="54"/>
        <v>1.6000000000000014</v>
      </c>
      <c r="P219" s="438">
        <f t="shared" si="55"/>
        <v>-6.2999999999999972</v>
      </c>
      <c r="Q219" s="433">
        <f>IF(COUNT(ngay27!$AO$20)&gt;0,ngay27!$AO$20,"")</f>
        <v>1001.8</v>
      </c>
      <c r="R219" s="435">
        <f t="shared" si="56"/>
        <v>-3.9000000000000909</v>
      </c>
      <c r="S219" s="436">
        <f t="shared" si="57"/>
        <v>12.299999999999841</v>
      </c>
      <c r="T219" s="437"/>
      <c r="U219" s="433">
        <f>IF(COUNT(ngay27!$F$20)&gt;0,ngay27!$F$20,"")</f>
        <v>29.8</v>
      </c>
      <c r="V219" s="437">
        <f t="shared" si="58"/>
        <v>0.80000000000000071</v>
      </c>
      <c r="W219" s="438">
        <f t="shared" si="59"/>
        <v>-18.099999999999998</v>
      </c>
      <c r="X219" s="433">
        <f>IF(COUNT(ngay27!$AO$22)&gt;0,ngay27!$AO$22,"")</f>
        <v>1002.2</v>
      </c>
      <c r="Y219" s="435">
        <f t="shared" si="60"/>
        <v>-3.5999999999999091</v>
      </c>
      <c r="Z219" s="436">
        <f t="shared" si="61"/>
        <v>12.800000000000068</v>
      </c>
      <c r="AA219" s="437"/>
      <c r="AB219" s="433">
        <f>IF(COUNT(ngay27!$F$22)&gt;0,ngay27!$F$22,"")</f>
        <v>29.1</v>
      </c>
      <c r="AC219" s="437">
        <f t="shared" si="62"/>
        <v>0.80000000000000071</v>
      </c>
      <c r="AD219" s="438">
        <f t="shared" si="63"/>
        <v>-17.799999999999997</v>
      </c>
      <c r="AE219" s="431"/>
      <c r="AF219" s="431"/>
      <c r="AG219" s="433">
        <f>IF(COUNT(ngay27!$AO$8)&gt;0,ngay27!$AO$8,"")</f>
        <v>1002.7</v>
      </c>
    </row>
    <row r="220" spans="1:33">
      <c r="A220" s="442"/>
      <c r="B220" s="423">
        <v>4</v>
      </c>
      <c r="C220" s="433">
        <f>IF(COUNT(ngay27!$AP$8)&gt;0,ngay27!$AP$8,"")</f>
        <v>1001.2</v>
      </c>
      <c r="D220" s="425">
        <f t="shared" si="48"/>
        <v>-4.1999999999999318</v>
      </c>
      <c r="E220" s="426">
        <f t="shared" si="49"/>
        <v>11.900000000000205</v>
      </c>
      <c r="F220" s="429"/>
      <c r="G220" s="433">
        <f>IF(COUNT(ngay27!$G$8)&gt;0,ngay27!$G$8,"")</f>
        <v>28.9</v>
      </c>
      <c r="H220" s="429">
        <f t="shared" si="50"/>
        <v>1.0999999999999979</v>
      </c>
      <c r="I220" s="430">
        <f t="shared" si="51"/>
        <v>-12.100000000000016</v>
      </c>
      <c r="J220" s="433">
        <f>IF(COUNT(ngay27!$AP$4)&gt;0,ngay27!$AP$4,"")</f>
        <v>1001.7</v>
      </c>
      <c r="K220" s="425">
        <f t="shared" si="52"/>
        <v>-4</v>
      </c>
      <c r="L220" s="426">
        <f t="shared" si="53"/>
        <v>8.6999999999999318</v>
      </c>
      <c r="M220" s="429"/>
      <c r="N220" s="433">
        <f>IF(COUNT(ngay27!$G$4)&gt;0,ngay27!$G$4,"")</f>
        <v>28</v>
      </c>
      <c r="O220" s="429">
        <f t="shared" si="54"/>
        <v>1.3999999999999986</v>
      </c>
      <c r="P220" s="430">
        <f t="shared" si="55"/>
        <v>-4.8999999999999986</v>
      </c>
      <c r="Q220" s="433">
        <f>IF(COUNT(ngay27!$AP$20)&gt;0,ngay27!$AP$20,"")</f>
        <v>1001.1</v>
      </c>
      <c r="R220" s="425">
        <f t="shared" si="56"/>
        <v>-4.1000000000000227</v>
      </c>
      <c r="S220" s="426">
        <f t="shared" si="57"/>
        <v>8.1999999999998181</v>
      </c>
      <c r="T220" s="429"/>
      <c r="U220" s="433">
        <f>IF(COUNT(ngay27!$G$20)&gt;0,ngay27!$G$20,"")</f>
        <v>29.2</v>
      </c>
      <c r="V220" s="429">
        <f t="shared" si="58"/>
        <v>1.3000000000000007</v>
      </c>
      <c r="W220" s="430">
        <f t="shared" si="59"/>
        <v>-16.799999999999997</v>
      </c>
      <c r="X220" s="433">
        <f>IF(COUNT(ngay27!$AP$22)&gt;0,ngay27!$AP$22,"")</f>
        <v>1001.3</v>
      </c>
      <c r="Y220" s="425">
        <f t="shared" si="60"/>
        <v>-4</v>
      </c>
      <c r="Z220" s="426">
        <f t="shared" si="61"/>
        <v>8.8000000000000682</v>
      </c>
      <c r="AA220" s="429"/>
      <c r="AB220" s="433">
        <f>IF(COUNT(ngay27!$G$22)&gt;0,ngay27!$G$22,"")</f>
        <v>28.6</v>
      </c>
      <c r="AC220" s="429">
        <f t="shared" si="62"/>
        <v>1.2000000000000028</v>
      </c>
      <c r="AD220" s="430">
        <f t="shared" si="63"/>
        <v>-16.599999999999994</v>
      </c>
      <c r="AG220" s="433">
        <f>IF(COUNT(ngay27!$AP$8)&gt;0,ngay27!$AP$8,"")</f>
        <v>1001.2</v>
      </c>
    </row>
    <row r="221" spans="1:33">
      <c r="A221" s="442"/>
      <c r="B221" s="441">
        <v>7</v>
      </c>
      <c r="C221" s="433">
        <f>IF(COUNT(ngay27!$AQ$8)&gt;0,ngay27!$AQ$8,"")</f>
        <v>1002.1</v>
      </c>
      <c r="D221" s="425">
        <f t="shared" si="48"/>
        <v>-3.6999999999999318</v>
      </c>
      <c r="E221" s="426">
        <f t="shared" si="49"/>
        <v>8.2000000000002728</v>
      </c>
      <c r="F221" s="429"/>
      <c r="G221" s="433">
        <f>IF(COUNT(ngay27!$H$8)&gt;0,ngay27!$H$8,"")</f>
        <v>28.8</v>
      </c>
      <c r="H221" s="429">
        <f t="shared" si="50"/>
        <v>0.80000000000000071</v>
      </c>
      <c r="I221" s="430">
        <f t="shared" si="51"/>
        <v>-11.300000000000015</v>
      </c>
      <c r="J221" s="433">
        <f>IF(COUNT(ngay27!$AQ$4)&gt;0,ngay27!$AQ$4,"")</f>
        <v>1002.3</v>
      </c>
      <c r="K221" s="425">
        <f t="shared" si="52"/>
        <v>-3.9000000000000909</v>
      </c>
      <c r="L221" s="426">
        <f t="shared" si="53"/>
        <v>4.7999999999998408</v>
      </c>
      <c r="M221" s="429"/>
      <c r="N221" s="433">
        <f>IF(COUNT(ngay27!$H$4)&gt;0,ngay27!$H$4,"")</f>
        <v>27.1</v>
      </c>
      <c r="O221" s="429">
        <f t="shared" si="54"/>
        <v>0.30000000000000071</v>
      </c>
      <c r="P221" s="430">
        <f t="shared" si="55"/>
        <v>-4.5999999999999979</v>
      </c>
      <c r="Q221" s="433">
        <f>IF(COUNT(ngay27!$AQ$20)&gt;0,ngay27!$AQ$20,"")</f>
        <v>1002.2</v>
      </c>
      <c r="R221" s="425">
        <f t="shared" si="56"/>
        <v>-3.7999999999999545</v>
      </c>
      <c r="S221" s="426">
        <f t="shared" si="57"/>
        <v>4.3999999999998636</v>
      </c>
      <c r="T221" s="429"/>
      <c r="U221" s="433">
        <f>IF(COUNT(ngay27!$H$20)&gt;0,ngay27!$H$20,"")</f>
        <v>29.4</v>
      </c>
      <c r="V221" s="429">
        <f t="shared" si="58"/>
        <v>1.5</v>
      </c>
      <c r="W221" s="430">
        <f t="shared" si="59"/>
        <v>-15.299999999999997</v>
      </c>
      <c r="X221" s="433">
        <f>IF(COUNT(ngay27!$AQ$22)&gt;0,ngay27!$AQ$22,"")</f>
        <v>1001.2</v>
      </c>
      <c r="Y221" s="425">
        <f t="shared" si="60"/>
        <v>-4.2999999999999545</v>
      </c>
      <c r="Z221" s="426">
        <f t="shared" si="61"/>
        <v>4.5000000000001137</v>
      </c>
      <c r="AA221" s="429"/>
      <c r="AB221" s="433">
        <f>IF(COUNT(ngay27!$H$22)&gt;0,ngay27!$H$22,"")</f>
        <v>29.5</v>
      </c>
      <c r="AC221" s="429">
        <f t="shared" si="62"/>
        <v>1.1999999999999993</v>
      </c>
      <c r="AD221" s="430">
        <f t="shared" si="63"/>
        <v>-15.399999999999995</v>
      </c>
      <c r="AG221" s="433">
        <f>IF(COUNT(ngay27!$AQ$8)&gt;0,ngay27!$AQ$8,"")</f>
        <v>1002.1</v>
      </c>
    </row>
    <row r="222" spans="1:33">
      <c r="A222" s="442"/>
      <c r="B222" s="423">
        <v>10</v>
      </c>
      <c r="C222" s="433">
        <f>IF(COUNT(ngay27!$AR$8)&gt;0,ngay27!$AR$8,"")</f>
        <v>1001.4</v>
      </c>
      <c r="D222" s="425">
        <f t="shared" si="48"/>
        <v>-3.8000000000000682</v>
      </c>
      <c r="E222" s="426">
        <f t="shared" si="49"/>
        <v>4.4000000000002046</v>
      </c>
      <c r="F222" s="429"/>
      <c r="G222" s="433">
        <f>IF(COUNT(ngay27!$I$8)&gt;0,ngay27!$I$8,"")</f>
        <v>32.6</v>
      </c>
      <c r="H222" s="429">
        <f t="shared" si="50"/>
        <v>0.60000000000000142</v>
      </c>
      <c r="I222" s="430">
        <f t="shared" si="51"/>
        <v>-10.700000000000014</v>
      </c>
      <c r="J222" s="433">
        <f>IF(COUNT(ngay27!$AR$4)&gt;0,ngay27!$AR$4,"")</f>
        <v>1001.4</v>
      </c>
      <c r="K222" s="425">
        <f t="shared" si="52"/>
        <v>-4</v>
      </c>
      <c r="L222" s="426">
        <f t="shared" si="53"/>
        <v>0.79999999999984084</v>
      </c>
      <c r="M222" s="429"/>
      <c r="N222" s="433">
        <f>IF(COUNT(ngay27!$I$4)&gt;0,ngay27!$I$4,"")</f>
        <v>33</v>
      </c>
      <c r="O222" s="429">
        <f t="shared" si="54"/>
        <v>0.79999999999999716</v>
      </c>
      <c r="P222" s="430">
        <f t="shared" si="55"/>
        <v>-3.8000000000000007</v>
      </c>
      <c r="Q222" s="433">
        <f>IF(COUNT(ngay27!$AR$20)&gt;0,ngay27!$AR$20,"")</f>
        <v>1001.7</v>
      </c>
      <c r="R222" s="425">
        <f t="shared" si="56"/>
        <v>-3.5999999999999091</v>
      </c>
      <c r="S222" s="426">
        <f t="shared" si="57"/>
        <v>0.79999999999995453</v>
      </c>
      <c r="T222" s="429"/>
      <c r="U222" s="433">
        <f>IF(COUNT(ngay27!$I$20)&gt;0,ngay27!$I$20,"")</f>
        <v>34</v>
      </c>
      <c r="V222" s="429">
        <f t="shared" si="58"/>
        <v>1.2000000000000028</v>
      </c>
      <c r="W222" s="430">
        <f t="shared" si="59"/>
        <v>-14.099999999999994</v>
      </c>
      <c r="X222" s="433">
        <f>IF(COUNT(ngay27!$AR$22)&gt;0,ngay27!$AR$22,"")</f>
        <v>1001.8</v>
      </c>
      <c r="Y222" s="425">
        <f t="shared" si="60"/>
        <v>-3.5</v>
      </c>
      <c r="Z222" s="426">
        <f t="shared" si="61"/>
        <v>1.0000000000001137</v>
      </c>
      <c r="AA222" s="429"/>
      <c r="AB222" s="433">
        <f>IF(COUNT(ngay27!$I$22)&gt;0,ngay27!$I$22,"")</f>
        <v>33.5</v>
      </c>
      <c r="AC222" s="429">
        <f t="shared" si="62"/>
        <v>1.5</v>
      </c>
      <c r="AD222" s="430">
        <f t="shared" si="63"/>
        <v>-13.899999999999995</v>
      </c>
      <c r="AG222" s="433">
        <f>IF(COUNT(ngay27!$AR$8)&gt;0,ngay27!$AR$8,"")</f>
        <v>1001.4</v>
      </c>
    </row>
    <row r="223" spans="1:33">
      <c r="A223" s="442"/>
      <c r="B223" s="423">
        <v>13</v>
      </c>
      <c r="C223" s="433">
        <f>IF(COUNT(ngay27!$AS$8)&gt;0,ngay27!$AS$8,"")</f>
        <v>999.7</v>
      </c>
      <c r="D223" s="425">
        <f t="shared" si="48"/>
        <v>-3.3999999999999773</v>
      </c>
      <c r="E223" s="426">
        <f t="shared" si="49"/>
        <v>1.0000000000002274</v>
      </c>
      <c r="F223" s="429"/>
      <c r="G223" s="433">
        <f>IF(COUNT(ngay27!$J$8)&gt;0,ngay27!$J$8,"")</f>
        <v>35.4</v>
      </c>
      <c r="H223" s="429">
        <f t="shared" si="50"/>
        <v>1.3999999999999986</v>
      </c>
      <c r="I223" s="430">
        <f t="shared" si="51"/>
        <v>-9.3000000000000149</v>
      </c>
      <c r="J223" s="433">
        <f>IF(COUNT(ngay27!$AS$4)&gt;0,ngay27!$AS$4,"")</f>
        <v>998.9</v>
      </c>
      <c r="K223" s="425">
        <f t="shared" si="52"/>
        <v>-3.3999999999999773</v>
      </c>
      <c r="L223" s="426">
        <f t="shared" si="53"/>
        <v>-2.6000000000001364</v>
      </c>
      <c r="M223" s="429"/>
      <c r="N223" s="433">
        <f>IF(COUNT(ngay27!$J$4)&gt;0,ngay27!$J$4,"")</f>
        <v>37.200000000000003</v>
      </c>
      <c r="O223" s="429">
        <f t="shared" si="54"/>
        <v>1</v>
      </c>
      <c r="P223" s="430">
        <f t="shared" si="55"/>
        <v>-2.8000000000000007</v>
      </c>
      <c r="Q223" s="433">
        <f>IF(COUNT(ngay27!$AS$20)&gt;0,ngay27!$AS$20,"")</f>
        <v>999.6</v>
      </c>
      <c r="R223" s="425">
        <f t="shared" si="56"/>
        <v>-3.5</v>
      </c>
      <c r="S223" s="426">
        <f t="shared" si="57"/>
        <v>-2.7000000000000455</v>
      </c>
      <c r="T223" s="429"/>
      <c r="U223" s="433">
        <f>IF(COUNT(ngay27!$J$20)&gt;0,ngay27!$J$20,"")</f>
        <v>37</v>
      </c>
      <c r="V223" s="429">
        <f t="shared" si="58"/>
        <v>2.5</v>
      </c>
      <c r="W223" s="430">
        <f t="shared" si="59"/>
        <v>-11.599999999999994</v>
      </c>
      <c r="X223" s="433">
        <f>IF(COUNT(ngay27!$AS$22)&gt;0,ngay27!$AS$22,"")</f>
        <v>999.9</v>
      </c>
      <c r="Y223" s="425">
        <f t="shared" si="60"/>
        <v>-3.8000000000000682</v>
      </c>
      <c r="Z223" s="426">
        <f t="shared" si="61"/>
        <v>-2.7999999999999545</v>
      </c>
      <c r="AA223" s="429"/>
      <c r="AB223" s="433">
        <f>IF(COUNT(ngay27!$J$22)&gt;0,ngay27!$J$22,"")</f>
        <v>35.9</v>
      </c>
      <c r="AC223" s="429">
        <f t="shared" si="62"/>
        <v>1.2999999999999972</v>
      </c>
      <c r="AD223" s="430">
        <f t="shared" si="63"/>
        <v>-12.599999999999998</v>
      </c>
      <c r="AG223" s="433">
        <f>IF(COUNT(ngay27!$AS$8)&gt;0,ngay27!$AS$8,"")</f>
        <v>999.7</v>
      </c>
    </row>
    <row r="224" spans="1:33">
      <c r="A224" s="442"/>
      <c r="B224" s="423">
        <v>16</v>
      </c>
      <c r="C224" s="433">
        <f>IF(COUNT(ngay27!$AT$8)&gt;0,ngay27!$AT$8,"")</f>
        <v>997.7</v>
      </c>
      <c r="D224" s="425">
        <f t="shared" si="48"/>
        <v>-3.2999999999999545</v>
      </c>
      <c r="E224" s="426">
        <f t="shared" si="49"/>
        <v>-2.2999999999997272</v>
      </c>
      <c r="F224" s="429"/>
      <c r="G224" s="433">
        <f>IF(COUNT(ngay27!$K$8)&gt;0,ngay27!$K$8,"")</f>
        <v>34.6</v>
      </c>
      <c r="H224" s="429">
        <f t="shared" si="50"/>
        <v>1.6000000000000014</v>
      </c>
      <c r="I224" s="430">
        <f t="shared" si="51"/>
        <v>-7.7000000000000135</v>
      </c>
      <c r="J224" s="433">
        <f>IF(COUNT(ngay27!$AT$4)&gt;0,ngay27!$AT$4,"")</f>
        <v>996.8</v>
      </c>
      <c r="K224" s="425">
        <f t="shared" si="52"/>
        <v>-3</v>
      </c>
      <c r="L224" s="426">
        <f t="shared" si="53"/>
        <v>-5.6000000000001364</v>
      </c>
      <c r="M224" s="429"/>
      <c r="N224" s="433">
        <f>IF(COUNT(ngay27!$K$4)&gt;0,ngay27!$K$4,"")</f>
        <v>38.200000000000003</v>
      </c>
      <c r="O224" s="429">
        <f t="shared" si="54"/>
        <v>-0.19999999999999574</v>
      </c>
      <c r="P224" s="430">
        <f t="shared" si="55"/>
        <v>-2.9999999999999964</v>
      </c>
      <c r="Q224" s="433">
        <f>IF(COUNT(ngay27!$AT$20)&gt;0,ngay27!$AT$20,"")</f>
        <v>996.7</v>
      </c>
      <c r="R224" s="425">
        <f t="shared" si="56"/>
        <v>-4.3999999999999773</v>
      </c>
      <c r="S224" s="426">
        <f t="shared" si="57"/>
        <v>-7.1000000000000227</v>
      </c>
      <c r="T224" s="429"/>
      <c r="U224" s="433">
        <f>IF(COUNT(ngay27!$K$20)&gt;0,ngay27!$K$20,"")</f>
        <v>38.200000000000003</v>
      </c>
      <c r="V224" s="429">
        <f t="shared" si="58"/>
        <v>3.9000000000000057</v>
      </c>
      <c r="W224" s="430">
        <f t="shared" si="59"/>
        <v>-7.6999999999999886</v>
      </c>
      <c r="X224" s="433">
        <f>IF(COUNT(ngay27!$AT$22)&gt;0,ngay27!$AT$22,"")</f>
        <v>997.8</v>
      </c>
      <c r="Y224" s="425">
        <f t="shared" si="60"/>
        <v>-3.4000000000000909</v>
      </c>
      <c r="Z224" s="426">
        <f t="shared" si="61"/>
        <v>-6.2000000000000455</v>
      </c>
      <c r="AA224" s="429"/>
      <c r="AB224" s="433">
        <f>IF(COUNT(ngay27!$K$22)&gt;0,ngay27!$K$22,"")</f>
        <v>36.9</v>
      </c>
      <c r="AC224" s="429">
        <f t="shared" si="62"/>
        <v>2.1000000000000014</v>
      </c>
      <c r="AD224" s="430">
        <f t="shared" si="63"/>
        <v>-10.499999999999996</v>
      </c>
      <c r="AG224" s="433">
        <f>IF(COUNT(ngay27!$AT$8)&gt;0,ngay27!$AT$8,"")</f>
        <v>997.7</v>
      </c>
    </row>
    <row r="225" spans="1:33">
      <c r="A225" s="442"/>
      <c r="B225" s="423">
        <v>19</v>
      </c>
      <c r="C225" s="433">
        <f>IF(COUNT(ngay27!$AU$8)&gt;0,ngay27!$AU$8,"")</f>
        <v>998.1</v>
      </c>
      <c r="D225" s="425">
        <f t="shared" si="48"/>
        <v>-3.5</v>
      </c>
      <c r="E225" s="426">
        <f t="shared" si="49"/>
        <v>-5.7999999999997272</v>
      </c>
      <c r="F225" s="429"/>
      <c r="G225" s="433">
        <f>IF(COUNT(ngay27!$L$8)&gt;0,ngay27!$L$8,"")</f>
        <v>32.6</v>
      </c>
      <c r="H225" s="429">
        <f t="shared" si="50"/>
        <v>1.3000000000000007</v>
      </c>
      <c r="I225" s="430">
        <f t="shared" si="51"/>
        <v>-6.4000000000000128</v>
      </c>
      <c r="J225" s="433">
        <f>IF(COUNT(ngay27!$AU$4)&gt;0,ngay27!$AU$4,"")</f>
        <v>997.6</v>
      </c>
      <c r="K225" s="425">
        <f t="shared" si="52"/>
        <v>-3.1999999999999318</v>
      </c>
      <c r="L225" s="426">
        <f t="shared" si="53"/>
        <v>-8.8000000000000682</v>
      </c>
      <c r="M225" s="429"/>
      <c r="N225" s="433">
        <f>IF(COUNT(ngay27!$L$4)&gt;0,ngay27!$L$4,"")</f>
        <v>32.799999999999997</v>
      </c>
      <c r="O225" s="429">
        <f t="shared" si="54"/>
        <v>-1.6000000000000014</v>
      </c>
      <c r="P225" s="430">
        <f t="shared" si="55"/>
        <v>-4.5999999999999979</v>
      </c>
      <c r="Q225" s="433">
        <f>IF(COUNT(ngay27!$AU$20)&gt;0,ngay27!$AU$20,"")</f>
        <v>997.9</v>
      </c>
      <c r="R225" s="425">
        <f t="shared" si="56"/>
        <v>-4.1000000000000227</v>
      </c>
      <c r="S225" s="426">
        <f t="shared" si="57"/>
        <v>-11.200000000000045</v>
      </c>
      <c r="T225" s="429"/>
      <c r="U225" s="433">
        <f>IF(COUNT(ngay27!$L$20)&gt;0,ngay27!$L$20,"")</f>
        <v>34.4</v>
      </c>
      <c r="V225" s="429">
        <f t="shared" si="58"/>
        <v>3</v>
      </c>
      <c r="W225" s="430">
        <f t="shared" si="59"/>
        <v>-4.6999999999999886</v>
      </c>
      <c r="X225" s="433">
        <f>IF(COUNT(ngay27!$AU$22)&gt;0,ngay27!$AU$22,"")</f>
        <v>997.4</v>
      </c>
      <c r="Y225" s="425">
        <f t="shared" si="60"/>
        <v>-3.7000000000000455</v>
      </c>
      <c r="Z225" s="426">
        <f t="shared" si="61"/>
        <v>-9.9000000000000909</v>
      </c>
      <c r="AA225" s="429"/>
      <c r="AB225" s="433">
        <f>IF(COUNT(ngay27!$L$22)&gt;0,ngay27!$L$22,"")</f>
        <v>34.4</v>
      </c>
      <c r="AC225" s="429">
        <f t="shared" si="62"/>
        <v>3</v>
      </c>
      <c r="AD225" s="430">
        <f t="shared" si="63"/>
        <v>-7.4999999999999964</v>
      </c>
      <c r="AG225" s="433">
        <f>IF(COUNT(ngay27!$AU$8)&gt;0,ngay27!$AU$8,"")</f>
        <v>998.1</v>
      </c>
    </row>
    <row r="226" spans="1:33">
      <c r="A226" s="442"/>
      <c r="B226" s="423">
        <v>22</v>
      </c>
      <c r="C226" s="433">
        <f>IF(COUNT(ngay28!$AN$8)&gt;0,ngay28!$AN$8,"")</f>
        <v>1000.4</v>
      </c>
      <c r="D226" s="425">
        <f t="shared" si="48"/>
        <v>-2.6000000000000227</v>
      </c>
      <c r="E226" s="426">
        <f t="shared" si="49"/>
        <v>-8.3999999999997499</v>
      </c>
      <c r="F226" s="429"/>
      <c r="G226" s="433">
        <f>IF(COUNT(ngay28!$E$8)&gt;0,ngay28!$E$8,"")</f>
        <v>26.8</v>
      </c>
      <c r="H226" s="429">
        <f t="shared" si="50"/>
        <v>-3.8000000000000007</v>
      </c>
      <c r="I226" s="430">
        <f t="shared" si="51"/>
        <v>-10.200000000000014</v>
      </c>
      <c r="J226" s="433">
        <f>IF(COUNT(ngay28!$AN$4)&gt;0,ngay28!$AN$4,"")</f>
        <v>1000.7</v>
      </c>
      <c r="K226" s="425">
        <f t="shared" si="52"/>
        <v>-2.3999999999999773</v>
      </c>
      <c r="L226" s="426">
        <f t="shared" si="53"/>
        <v>-11.200000000000045</v>
      </c>
      <c r="M226" s="429"/>
      <c r="N226" s="433">
        <f>IF(COUNT(ngay28!$E$4)&gt;0,ngay28!$E$4,"")</f>
        <v>28.6</v>
      </c>
      <c r="O226" s="429">
        <f t="shared" si="54"/>
        <v>-2.1999999999999993</v>
      </c>
      <c r="P226" s="430">
        <f t="shared" si="55"/>
        <v>-6.7999999999999972</v>
      </c>
      <c r="Q226" s="433">
        <f>IF(COUNT(ngay28!$AN$20)&gt;0,ngay28!$AN$20,"")</f>
        <v>999.9</v>
      </c>
      <c r="R226" s="425">
        <f t="shared" si="56"/>
        <v>-3.2000000000000455</v>
      </c>
      <c r="S226" s="426">
        <f t="shared" si="57"/>
        <v>-14.400000000000091</v>
      </c>
      <c r="T226" s="429"/>
      <c r="U226" s="433">
        <f>IF(COUNT(ngay28!$E$20)&gt;0,ngay28!$E$20,"")</f>
        <v>32.4</v>
      </c>
      <c r="V226" s="429">
        <f t="shared" si="58"/>
        <v>2.1999999999999993</v>
      </c>
      <c r="W226" s="430">
        <f t="shared" si="59"/>
        <v>-2.4999999999999893</v>
      </c>
      <c r="X226" s="433">
        <f>IF(COUNT(ngay28!$AN$22)&gt;0,ngay28!$AN$22,"")</f>
        <v>998.8</v>
      </c>
      <c r="Y226" s="425">
        <f t="shared" si="60"/>
        <v>-3.2000000000000455</v>
      </c>
      <c r="Z226" s="426">
        <f t="shared" si="61"/>
        <v>-13.100000000000136</v>
      </c>
      <c r="AA226" s="429"/>
      <c r="AB226" s="433">
        <f>IF(COUNT(ngay28!$E$22)&gt;0,ngay28!$E$22,"")</f>
        <v>32</v>
      </c>
      <c r="AC226" s="429">
        <f t="shared" si="62"/>
        <v>2</v>
      </c>
      <c r="AD226" s="430">
        <f t="shared" si="63"/>
        <v>-5.4999999999999964</v>
      </c>
      <c r="AG226" s="433">
        <f>IF(COUNT(ngay28!$AN$8)&gt;0,ngay28!$AN$8,"")</f>
        <v>1000.4</v>
      </c>
    </row>
    <row r="227" spans="1:33" s="439" customFormat="1">
      <c r="A227" s="443">
        <v>28</v>
      </c>
      <c r="B227" s="423">
        <v>1</v>
      </c>
      <c r="C227" s="433">
        <f>IF(COUNT(ngay28!$AO$8)&gt;0,ngay28!$AO$8,"")</f>
        <v>999.4</v>
      </c>
      <c r="D227" s="435">
        <f t="shared" si="48"/>
        <v>-3.3000000000000682</v>
      </c>
      <c r="E227" s="436">
        <f t="shared" si="49"/>
        <v>-11.699999999999818</v>
      </c>
      <c r="F227" s="437"/>
      <c r="G227" s="433">
        <f>IF(COUNT(ngay28!$F$8)&gt;0,ngay28!$F$8,"")</f>
        <v>27.2</v>
      </c>
      <c r="H227" s="437">
        <f t="shared" si="50"/>
        <v>-2</v>
      </c>
      <c r="I227" s="438">
        <f t="shared" si="51"/>
        <v>-12.200000000000014</v>
      </c>
      <c r="J227" s="433">
        <f>IF(COUNT(ngay28!$AO$4)&gt;0,ngay28!$AO$4,"")</f>
        <v>999.5</v>
      </c>
      <c r="K227" s="435">
        <f t="shared" si="52"/>
        <v>-3.5</v>
      </c>
      <c r="L227" s="436">
        <f t="shared" si="53"/>
        <v>-14.700000000000045</v>
      </c>
      <c r="M227" s="437"/>
      <c r="N227" s="433">
        <f>IF(COUNT(ngay28!$F$4)&gt;0,ngay28!$F$4,"")</f>
        <v>27.2</v>
      </c>
      <c r="O227" s="437">
        <f t="shared" si="54"/>
        <v>-1.6000000000000014</v>
      </c>
      <c r="P227" s="438">
        <f t="shared" si="55"/>
        <v>-8.3999999999999986</v>
      </c>
      <c r="Q227" s="433">
        <f>IF(COUNT(ngay28!$AO$20)&gt;0,ngay28!$AO$20,"")</f>
        <v>999.1</v>
      </c>
      <c r="R227" s="435">
        <f t="shared" si="56"/>
        <v>-2.6999999999999318</v>
      </c>
      <c r="S227" s="436">
        <f t="shared" si="57"/>
        <v>-17.100000000000023</v>
      </c>
      <c r="T227" s="437"/>
      <c r="U227" s="433">
        <f>IF(COUNT(ngay28!$F$20)&gt;0,ngay28!$F$20,"")</f>
        <v>30</v>
      </c>
      <c r="V227" s="437">
        <f t="shared" si="58"/>
        <v>0.19999999999999929</v>
      </c>
      <c r="W227" s="438">
        <f t="shared" si="59"/>
        <v>-2.2999999999999901</v>
      </c>
      <c r="X227" s="433">
        <f>IF(COUNT(ngay28!$AO$22)&gt;0,ngay28!$AO$22,"")</f>
        <v>998.9</v>
      </c>
      <c r="Y227" s="435">
        <f t="shared" si="60"/>
        <v>-3.3000000000000682</v>
      </c>
      <c r="Z227" s="436">
        <f t="shared" si="61"/>
        <v>-16.400000000000205</v>
      </c>
      <c r="AA227" s="437"/>
      <c r="AB227" s="433">
        <f>IF(COUNT(ngay28!$F$22)&gt;0,ngay28!$F$22,"")</f>
        <v>31.2</v>
      </c>
      <c r="AC227" s="437">
        <f t="shared" si="62"/>
        <v>2.0999999999999979</v>
      </c>
      <c r="AD227" s="438">
        <f t="shared" si="63"/>
        <v>-3.3999999999999986</v>
      </c>
      <c r="AE227" s="431"/>
      <c r="AF227" s="431"/>
      <c r="AG227" s="433">
        <f>IF(COUNT(ngay28!$AO$8)&gt;0,ngay28!$AO$8,"")</f>
        <v>999.4</v>
      </c>
    </row>
    <row r="228" spans="1:33">
      <c r="A228" s="442"/>
      <c r="B228" s="423">
        <v>4</v>
      </c>
      <c r="C228" s="433">
        <f>IF(COUNT(ngay28!$AP$8)&gt;0,ngay28!$AP$8,"")</f>
        <v>998.9</v>
      </c>
      <c r="D228" s="425">
        <f t="shared" si="48"/>
        <v>-2.3000000000000682</v>
      </c>
      <c r="E228" s="426">
        <f t="shared" si="49"/>
        <v>-13.999999999999886</v>
      </c>
      <c r="F228" s="429"/>
      <c r="G228" s="433">
        <f>IF(COUNT(ngay28!$G$8)&gt;0,ngay28!$G$8,"")</f>
        <v>26.7</v>
      </c>
      <c r="H228" s="429">
        <f t="shared" si="50"/>
        <v>-2.1999999999999993</v>
      </c>
      <c r="I228" s="430">
        <f t="shared" si="51"/>
        <v>-14.400000000000013</v>
      </c>
      <c r="J228" s="433">
        <f>IF(COUNT(ngay28!$AP$4)&gt;0,ngay28!$AP$4,"")</f>
        <v>998.7</v>
      </c>
      <c r="K228" s="425">
        <f t="shared" si="52"/>
        <v>-3</v>
      </c>
      <c r="L228" s="426">
        <f t="shared" si="53"/>
        <v>-17.700000000000045</v>
      </c>
      <c r="M228" s="429"/>
      <c r="N228" s="433">
        <f>IF(COUNT(ngay28!$G$4)&gt;0,ngay28!$G$4,"")</f>
        <v>26.9</v>
      </c>
      <c r="O228" s="429">
        <f t="shared" si="54"/>
        <v>-1.1000000000000014</v>
      </c>
      <c r="P228" s="430">
        <f t="shared" si="55"/>
        <v>-9.5</v>
      </c>
      <c r="Q228" s="433">
        <f>IF(COUNT(ngay28!$AP$20)&gt;0,ngay28!$AP$20,"")</f>
        <v>998</v>
      </c>
      <c r="R228" s="425">
        <f t="shared" si="56"/>
        <v>-3.1000000000000227</v>
      </c>
      <c r="S228" s="426">
        <f t="shared" si="57"/>
        <v>-20.200000000000045</v>
      </c>
      <c r="T228" s="429"/>
      <c r="U228" s="433">
        <f>IF(COUNT(ngay28!$G$20)&gt;0,ngay28!$G$20,"")</f>
        <v>29.4</v>
      </c>
      <c r="V228" s="429">
        <f t="shared" si="58"/>
        <v>0.19999999999999929</v>
      </c>
      <c r="W228" s="430">
        <f t="shared" si="59"/>
        <v>-2.0999999999999908</v>
      </c>
      <c r="X228" s="433">
        <f>IF(COUNT(ngay28!$AP$22)&gt;0,ngay28!$AP$22,"")</f>
        <v>998.2</v>
      </c>
      <c r="Y228" s="425">
        <f t="shared" si="60"/>
        <v>-3.0999999999999091</v>
      </c>
      <c r="Z228" s="426">
        <f t="shared" si="61"/>
        <v>-19.500000000000114</v>
      </c>
      <c r="AA228" s="429"/>
      <c r="AB228" s="433">
        <f>IF(COUNT(ngay28!$G$22)&gt;0,ngay28!$G$22,"")</f>
        <v>30.6</v>
      </c>
      <c r="AC228" s="429">
        <f t="shared" si="62"/>
        <v>2</v>
      </c>
      <c r="AD228" s="430">
        <f t="shared" si="63"/>
        <v>-1.3999999999999986</v>
      </c>
      <c r="AG228" s="433">
        <f>IF(COUNT(ngay28!$AP$8)&gt;0,ngay28!$AP$8,"")</f>
        <v>998.9</v>
      </c>
    </row>
    <row r="229" spans="1:33">
      <c r="A229" s="442"/>
      <c r="B229" s="441">
        <v>7</v>
      </c>
      <c r="C229" s="433">
        <f>IF(COUNT(ngay28!$AQ$8)&gt;0,ngay28!$AQ$8,"")</f>
        <v>999</v>
      </c>
      <c r="D229" s="425">
        <f t="shared" si="48"/>
        <v>-3.1000000000000227</v>
      </c>
      <c r="E229" s="426">
        <f t="shared" si="49"/>
        <v>-17.099999999999909</v>
      </c>
      <c r="F229" s="429"/>
      <c r="G229" s="433">
        <f>IF(COUNT(ngay28!$H$8)&gt;0,ngay28!$H$8,"")</f>
        <v>27.7</v>
      </c>
      <c r="H229" s="429">
        <f t="shared" si="50"/>
        <v>-1.1000000000000014</v>
      </c>
      <c r="I229" s="430">
        <f t="shared" si="51"/>
        <v>-15.500000000000014</v>
      </c>
      <c r="J229" s="433">
        <f>IF(COUNT(ngay28!$AQ$4)&gt;0,ngay28!$AQ$4,"")</f>
        <v>999.3</v>
      </c>
      <c r="K229" s="425">
        <f t="shared" si="52"/>
        <v>-3</v>
      </c>
      <c r="L229" s="426">
        <f t="shared" si="53"/>
        <v>-20.700000000000045</v>
      </c>
      <c r="M229" s="429"/>
      <c r="N229" s="433">
        <f>IF(COUNT(ngay28!$H$4)&gt;0,ngay28!$H$4,"")</f>
        <v>27</v>
      </c>
      <c r="O229" s="429">
        <f t="shared" si="54"/>
        <v>-0.10000000000000142</v>
      </c>
      <c r="P229" s="430">
        <f t="shared" si="55"/>
        <v>-9.6000000000000014</v>
      </c>
      <c r="Q229" s="433">
        <f>IF(COUNT(ngay28!$AQ$20)&gt;0,ngay28!$AQ$20,"")</f>
        <v>998.6</v>
      </c>
      <c r="R229" s="425">
        <f t="shared" si="56"/>
        <v>-3.6000000000000227</v>
      </c>
      <c r="S229" s="426">
        <f t="shared" si="57"/>
        <v>-23.800000000000068</v>
      </c>
      <c r="T229" s="429"/>
      <c r="U229" s="433">
        <f>IF(COUNT(ngay28!$H$20)&gt;0,ngay28!$H$20,"")</f>
        <v>30.6</v>
      </c>
      <c r="V229" s="429">
        <f t="shared" si="58"/>
        <v>1.2000000000000028</v>
      </c>
      <c r="W229" s="430">
        <f t="shared" si="59"/>
        <v>-0.89999999999998792</v>
      </c>
      <c r="X229" s="433">
        <f>IF(COUNT(ngay28!$AQ$22)&gt;0,ngay28!$AQ$22,"")</f>
        <v>998.1</v>
      </c>
      <c r="Y229" s="425">
        <f t="shared" si="60"/>
        <v>-3.1000000000000227</v>
      </c>
      <c r="Z229" s="426">
        <f t="shared" si="61"/>
        <v>-22.600000000000136</v>
      </c>
      <c r="AA229" s="429"/>
      <c r="AB229" s="433">
        <f>IF(COUNT(ngay28!$H$22)&gt;0,ngay28!$H$22,"")</f>
        <v>30.8</v>
      </c>
      <c r="AC229" s="429">
        <f t="shared" si="62"/>
        <v>1.3000000000000007</v>
      </c>
      <c r="AD229" s="430">
        <f t="shared" si="63"/>
        <v>-9.9999999999997868E-2</v>
      </c>
      <c r="AG229" s="433">
        <f>IF(COUNT(ngay28!$AQ$8)&gt;0,ngay28!$AQ$8,"")</f>
        <v>999</v>
      </c>
    </row>
    <row r="230" spans="1:33">
      <c r="A230" s="442"/>
      <c r="B230" s="423">
        <v>10</v>
      </c>
      <c r="C230" s="433">
        <f>IF(COUNT(ngay28!$AR$8)&gt;0,ngay28!$AR$8,"")</f>
        <v>999.1</v>
      </c>
      <c r="D230" s="425">
        <f t="shared" si="48"/>
        <v>-2.2999999999999545</v>
      </c>
      <c r="E230" s="426">
        <f t="shared" si="49"/>
        <v>-19.399999999999864</v>
      </c>
      <c r="F230" s="429"/>
      <c r="G230" s="433">
        <f>IF(COUNT(ngay28!$I$8)&gt;0,ngay28!$I$8,"")</f>
        <v>30.8</v>
      </c>
      <c r="H230" s="429">
        <f t="shared" si="50"/>
        <v>-1.8000000000000007</v>
      </c>
      <c r="I230" s="430">
        <f t="shared" si="51"/>
        <v>-17.300000000000015</v>
      </c>
      <c r="J230" s="433">
        <f>IF(COUNT(ngay28!$AR$4)&gt;0,ngay28!$AR$4,"")</f>
        <v>999.5</v>
      </c>
      <c r="K230" s="425">
        <f t="shared" si="52"/>
        <v>-1.8999999999999773</v>
      </c>
      <c r="L230" s="426">
        <f t="shared" si="53"/>
        <v>-22.600000000000023</v>
      </c>
      <c r="M230" s="429"/>
      <c r="N230" s="433">
        <f>IF(COUNT(ngay28!$I$4)&gt;0,ngay28!$I$4,"")</f>
        <v>29.1</v>
      </c>
      <c r="O230" s="429">
        <f t="shared" si="54"/>
        <v>-3.8999999999999986</v>
      </c>
      <c r="P230" s="430">
        <f t="shared" si="55"/>
        <v>-13.5</v>
      </c>
      <c r="Q230" s="433">
        <f>IF(COUNT(ngay28!$AR$20)&gt;0,ngay28!$AR$20,"")</f>
        <v>998.9</v>
      </c>
      <c r="R230" s="425">
        <f t="shared" si="56"/>
        <v>-2.8000000000000682</v>
      </c>
      <c r="S230" s="426">
        <f t="shared" si="57"/>
        <v>-26.600000000000136</v>
      </c>
      <c r="T230" s="429"/>
      <c r="U230" s="433">
        <f>IF(COUNT(ngay28!$I$20)&gt;0,ngay28!$I$20,"")</f>
        <v>35.200000000000003</v>
      </c>
      <c r="V230" s="429">
        <f t="shared" si="58"/>
        <v>1.2000000000000028</v>
      </c>
      <c r="W230" s="430">
        <f t="shared" si="59"/>
        <v>0.30000000000001492</v>
      </c>
      <c r="X230" s="433">
        <f>IF(COUNT(ngay28!$AR$22)&gt;0,ngay28!$AR$22,"")</f>
        <v>998</v>
      </c>
      <c r="Y230" s="425">
        <f t="shared" si="60"/>
        <v>-3.7999999999999545</v>
      </c>
      <c r="Z230" s="426">
        <f t="shared" si="61"/>
        <v>-26.400000000000091</v>
      </c>
      <c r="AA230" s="429"/>
      <c r="AB230" s="433">
        <f>IF(COUNT(ngay28!$I$22)&gt;0,ngay28!$I$22,"")</f>
        <v>34.799999999999997</v>
      </c>
      <c r="AC230" s="429">
        <f t="shared" si="62"/>
        <v>1.2999999999999972</v>
      </c>
      <c r="AD230" s="430">
        <f t="shared" si="63"/>
        <v>1.1999999999999993</v>
      </c>
      <c r="AG230" s="433">
        <f>IF(COUNT(ngay28!$AR$8)&gt;0,ngay28!$AR$8,"")</f>
        <v>999.1</v>
      </c>
    </row>
    <row r="231" spans="1:33">
      <c r="A231" s="442"/>
      <c r="B231" s="423">
        <v>13</v>
      </c>
      <c r="C231" s="433">
        <f>IF(COUNT(ngay28!$AS$8)&gt;0,ngay28!$AS$8,"")</f>
        <v>998.3</v>
      </c>
      <c r="D231" s="425">
        <f t="shared" si="48"/>
        <v>-1.4000000000000909</v>
      </c>
      <c r="E231" s="426">
        <f t="shared" si="49"/>
        <v>-20.799999999999955</v>
      </c>
      <c r="F231" s="429"/>
      <c r="G231" s="433">
        <f>IF(COUNT(ngay28!$J$8)&gt;0,ngay28!$J$8,"")</f>
        <v>33.200000000000003</v>
      </c>
      <c r="H231" s="429">
        <f t="shared" si="50"/>
        <v>-2.1999999999999957</v>
      </c>
      <c r="I231" s="430">
        <f t="shared" si="51"/>
        <v>-19.500000000000011</v>
      </c>
      <c r="J231" s="433">
        <f>IF(COUNT(ngay28!$AS$4)&gt;0,ngay28!$AS$4,"")</f>
        <v>998</v>
      </c>
      <c r="K231" s="425">
        <f t="shared" si="52"/>
        <v>-0.89999999999997726</v>
      </c>
      <c r="L231" s="426">
        <f t="shared" si="53"/>
        <v>-23.5</v>
      </c>
      <c r="M231" s="429"/>
      <c r="N231" s="433">
        <f>IF(COUNT(ngay28!$J$4)&gt;0,ngay28!$J$4,"")</f>
        <v>31.8</v>
      </c>
      <c r="O231" s="429">
        <f t="shared" si="54"/>
        <v>-5.4000000000000021</v>
      </c>
      <c r="P231" s="430">
        <f t="shared" si="55"/>
        <v>-18.900000000000002</v>
      </c>
      <c r="Q231" s="433">
        <f>IF(COUNT(ngay28!$AS$20)&gt;0,ngay28!$AS$20,"")</f>
        <v>997.8</v>
      </c>
      <c r="R231" s="425">
        <f t="shared" si="56"/>
        <v>-1.8000000000000682</v>
      </c>
      <c r="S231" s="426">
        <f t="shared" si="57"/>
        <v>-28.400000000000205</v>
      </c>
      <c r="T231" s="429"/>
      <c r="U231" s="433">
        <f>IF(COUNT(ngay28!$J$20)&gt;0,ngay28!$J$20,"")</f>
        <v>37.6</v>
      </c>
      <c r="V231" s="429">
        <f t="shared" si="58"/>
        <v>0.60000000000000142</v>
      </c>
      <c r="W231" s="430">
        <f t="shared" si="59"/>
        <v>0.90000000000001634</v>
      </c>
      <c r="X231" s="433">
        <f>IF(COUNT(ngay28!$AS$22)&gt;0,ngay28!$AS$22,"")</f>
        <v>997</v>
      </c>
      <c r="Y231" s="425">
        <f t="shared" si="60"/>
        <v>-2.8999999999999773</v>
      </c>
      <c r="Z231" s="426">
        <f t="shared" si="61"/>
        <v>-29.300000000000068</v>
      </c>
      <c r="AA231" s="429"/>
      <c r="AB231" s="433">
        <f>IF(COUNT(ngay28!$J$22)&gt;0,ngay28!$J$22,"")</f>
        <v>37</v>
      </c>
      <c r="AC231" s="429">
        <f t="shared" si="62"/>
        <v>1.1000000000000014</v>
      </c>
      <c r="AD231" s="430">
        <f t="shared" si="63"/>
        <v>2.3000000000000007</v>
      </c>
      <c r="AG231" s="433">
        <f>IF(COUNT(ngay28!$AS$8)&gt;0,ngay28!$AS$8,"")</f>
        <v>998.3</v>
      </c>
    </row>
    <row r="232" spans="1:33">
      <c r="A232" s="442"/>
      <c r="B232" s="423">
        <v>16</v>
      </c>
      <c r="C232" s="433">
        <f>IF(COUNT(ngay28!$AT$8)&gt;0,ngay28!$AT$8,"")</f>
        <v>997</v>
      </c>
      <c r="D232" s="425">
        <f t="shared" si="48"/>
        <v>-0.70000000000004547</v>
      </c>
      <c r="E232" s="426">
        <f t="shared" si="49"/>
        <v>-21.5</v>
      </c>
      <c r="F232" s="429"/>
      <c r="G232" s="433">
        <f>IF(COUNT(ngay28!$K$8)&gt;0,ngay28!$K$8,"")</f>
        <v>33.200000000000003</v>
      </c>
      <c r="H232" s="429">
        <f t="shared" si="50"/>
        <v>-1.3999999999999986</v>
      </c>
      <c r="I232" s="430">
        <f t="shared" si="51"/>
        <v>-20.900000000000009</v>
      </c>
      <c r="J232" s="433">
        <f>IF(COUNT(ngay28!$AT$4)&gt;0,ngay28!$AT$4,"")</f>
        <v>996.8</v>
      </c>
      <c r="K232" s="425">
        <f t="shared" si="52"/>
        <v>0</v>
      </c>
      <c r="L232" s="426">
        <f t="shared" si="53"/>
        <v>-23.5</v>
      </c>
      <c r="M232" s="429"/>
      <c r="N232" s="433">
        <f>IF(COUNT(ngay28!$K$4)&gt;0,ngay28!$K$4,"")</f>
        <v>34.4</v>
      </c>
      <c r="O232" s="429">
        <f t="shared" si="54"/>
        <v>-3.8000000000000043</v>
      </c>
      <c r="P232" s="430">
        <f t="shared" si="55"/>
        <v>-22.700000000000006</v>
      </c>
      <c r="Q232" s="433">
        <f>IF(COUNT(ngay28!$AT$20)&gt;0,ngay28!$AT$20,"")</f>
        <v>997</v>
      </c>
      <c r="R232" s="425">
        <f t="shared" si="56"/>
        <v>0.29999999999995453</v>
      </c>
      <c r="S232" s="426">
        <f t="shared" si="57"/>
        <v>-28.10000000000025</v>
      </c>
      <c r="T232" s="429"/>
      <c r="U232" s="433">
        <f>IF(COUNT(ngay28!$K$20)&gt;0,ngay28!$K$20,"")</f>
        <v>34.200000000000003</v>
      </c>
      <c r="V232" s="429">
        <f t="shared" si="58"/>
        <v>-4</v>
      </c>
      <c r="W232" s="430">
        <f t="shared" si="59"/>
        <v>-3.0999999999999837</v>
      </c>
      <c r="X232" s="433">
        <f>IF(COUNT(ngay28!$AT$22)&gt;0,ngay28!$AT$22,"")</f>
        <v>996.5</v>
      </c>
      <c r="Y232" s="425">
        <f t="shared" si="60"/>
        <v>-1.2999999999999545</v>
      </c>
      <c r="Z232" s="426">
        <f t="shared" si="61"/>
        <v>-30.600000000000023</v>
      </c>
      <c r="AA232" s="429"/>
      <c r="AB232" s="433">
        <f>IF(COUNT(ngay28!$K$22)&gt;0,ngay28!$K$22,"")</f>
        <v>31.9</v>
      </c>
      <c r="AC232" s="429">
        <f t="shared" si="62"/>
        <v>-5</v>
      </c>
      <c r="AD232" s="430">
        <f t="shared" si="63"/>
        <v>-2.6999999999999993</v>
      </c>
      <c r="AG232" s="433">
        <f>IF(COUNT(ngay28!$AT$8)&gt;0,ngay28!$AT$8,"")</f>
        <v>997</v>
      </c>
    </row>
    <row r="233" spans="1:33">
      <c r="A233" s="442"/>
      <c r="B233" s="423">
        <v>19</v>
      </c>
      <c r="C233" s="433">
        <f>IF(COUNT(ngay28!$AU$8)&gt;0,ngay28!$AU$8,"")</f>
        <v>998.2</v>
      </c>
      <c r="D233" s="425">
        <f t="shared" si="48"/>
        <v>0.10000000000002274</v>
      </c>
      <c r="E233" s="426">
        <f t="shared" si="49"/>
        <v>-21.399999999999977</v>
      </c>
      <c r="F233" s="429"/>
      <c r="G233" s="433">
        <f>IF(COUNT(ngay28!$L$8)&gt;0,ngay28!$L$8,"")</f>
        <v>32.1</v>
      </c>
      <c r="H233" s="429">
        <f t="shared" si="50"/>
        <v>-0.5</v>
      </c>
      <c r="I233" s="430">
        <f t="shared" si="51"/>
        <v>-21.400000000000009</v>
      </c>
      <c r="J233" s="433">
        <f>IF(COUNT(ngay28!$AU$4)&gt;0,ngay28!$AU$4,"")</f>
        <v>997.4</v>
      </c>
      <c r="K233" s="425">
        <f t="shared" si="52"/>
        <v>-0.20000000000004547</v>
      </c>
      <c r="L233" s="426">
        <f t="shared" si="53"/>
        <v>-23.700000000000045</v>
      </c>
      <c r="M233" s="429"/>
      <c r="N233" s="433">
        <f>IF(COUNT(ngay28!$L$4)&gt;0,ngay28!$L$4,"")</f>
        <v>31</v>
      </c>
      <c r="O233" s="429">
        <f t="shared" si="54"/>
        <v>-1.7999999999999972</v>
      </c>
      <c r="P233" s="430">
        <f t="shared" si="55"/>
        <v>-24.500000000000004</v>
      </c>
      <c r="Q233" s="433">
        <f>IF(COUNT(ngay28!$AU$20)&gt;0,ngay28!$AU$20,"")</f>
        <v>998.3</v>
      </c>
      <c r="R233" s="425">
        <f t="shared" si="56"/>
        <v>0.39999999999997726</v>
      </c>
      <c r="S233" s="426">
        <f t="shared" si="57"/>
        <v>-27.700000000000273</v>
      </c>
      <c r="T233" s="429"/>
      <c r="U233" s="433">
        <f>IF(COUNT(ngay28!$L$20)&gt;0,ngay28!$L$20,"")</f>
        <v>26.5</v>
      </c>
      <c r="V233" s="429">
        <f t="shared" si="58"/>
        <v>-7.8999999999999986</v>
      </c>
      <c r="W233" s="430">
        <f t="shared" si="59"/>
        <v>-10.999999999999982</v>
      </c>
      <c r="X233" s="433">
        <f>IF(COUNT(ngay28!$AU$22)&gt;0,ngay28!$AU$22,"")</f>
        <v>997</v>
      </c>
      <c r="Y233" s="425">
        <f t="shared" si="60"/>
        <v>-0.39999999999997726</v>
      </c>
      <c r="Z233" s="426">
        <f t="shared" si="61"/>
        <v>-31</v>
      </c>
      <c r="AA233" s="429"/>
      <c r="AB233" s="433">
        <f>IF(COUNT(ngay28!$L$22)&gt;0,ngay28!$L$22,"")</f>
        <v>30.3</v>
      </c>
      <c r="AC233" s="429">
        <f t="shared" si="62"/>
        <v>-4.0999999999999979</v>
      </c>
      <c r="AD233" s="430">
        <f t="shared" si="63"/>
        <v>-6.7999999999999972</v>
      </c>
      <c r="AG233" s="433">
        <f>IF(COUNT(ngay28!$AU$8)&gt;0,ngay28!$AU$8,"")</f>
        <v>998.2</v>
      </c>
    </row>
    <row r="234" spans="1:33">
      <c r="A234" s="442"/>
      <c r="B234" s="423">
        <v>22</v>
      </c>
      <c r="C234" s="433">
        <f>IF(COUNT(ngay29!$AN$8)&gt;0,ngay29!$AN$8,"")</f>
        <v>1000.2</v>
      </c>
      <c r="D234" s="425">
        <f t="shared" si="48"/>
        <v>-0.19999999999993179</v>
      </c>
      <c r="E234" s="426">
        <f t="shared" si="49"/>
        <v>-21.599999999999909</v>
      </c>
      <c r="F234" s="429"/>
      <c r="G234" s="433">
        <f>IF(COUNT(ngay29!$E$8)&gt;0,ngay29!$E$8,"")</f>
        <v>26.8</v>
      </c>
      <c r="H234" s="429">
        <f t="shared" si="50"/>
        <v>0</v>
      </c>
      <c r="I234" s="430">
        <f t="shared" si="51"/>
        <v>-21.400000000000009</v>
      </c>
      <c r="J234" s="433">
        <f>IF(COUNT(ngay29!$AN$4)&gt;0,ngay29!$AN$4,"")</f>
        <v>999.7</v>
      </c>
      <c r="K234" s="425">
        <f t="shared" si="52"/>
        <v>-1</v>
      </c>
      <c r="L234" s="426">
        <f t="shared" si="53"/>
        <v>-24.700000000000045</v>
      </c>
      <c r="M234" s="429"/>
      <c r="N234" s="433">
        <f>IF(COUNT(ngay29!$E$4)&gt;0,ngay29!$E$4,"")</f>
        <v>28.9</v>
      </c>
      <c r="O234" s="429">
        <f t="shared" si="54"/>
        <v>0.29999999999999716</v>
      </c>
      <c r="P234" s="430">
        <f t="shared" si="55"/>
        <v>-24.200000000000006</v>
      </c>
      <c r="Q234" s="433">
        <f>IF(COUNT(ngay29!$AN$20)&gt;0,ngay29!$AN$20,"")</f>
        <v>999.8</v>
      </c>
      <c r="R234" s="425">
        <f t="shared" si="56"/>
        <v>-0.10000000000002274</v>
      </c>
      <c r="S234" s="426">
        <f t="shared" si="57"/>
        <v>-27.800000000000296</v>
      </c>
      <c r="T234" s="429"/>
      <c r="U234" s="433">
        <f>IF(COUNT(ngay29!$E$20)&gt;0,ngay29!$E$20,"")</f>
        <v>27.6</v>
      </c>
      <c r="V234" s="429">
        <f t="shared" si="58"/>
        <v>-4.7999999999999972</v>
      </c>
      <c r="W234" s="430">
        <f t="shared" si="59"/>
        <v>-15.799999999999979</v>
      </c>
      <c r="X234" s="433">
        <f>IF(COUNT(ngay29!$AN$22)&gt;0,ngay29!$AN$22,"")</f>
        <v>998.5</v>
      </c>
      <c r="Y234" s="425">
        <f t="shared" si="60"/>
        <v>-0.29999999999995453</v>
      </c>
      <c r="Z234" s="426">
        <f t="shared" si="61"/>
        <v>-31.299999999999955</v>
      </c>
      <c r="AA234" s="429"/>
      <c r="AB234" s="433">
        <f>IF(COUNT(ngay29!$E$22)&gt;0,ngay29!$E$22,"")</f>
        <v>29.2</v>
      </c>
      <c r="AC234" s="429">
        <f t="shared" si="62"/>
        <v>-2.8000000000000007</v>
      </c>
      <c r="AD234" s="430">
        <f t="shared" si="63"/>
        <v>-9.5999999999999979</v>
      </c>
      <c r="AG234" s="433">
        <f>IF(COUNT(ngay29!$AN$8)&gt;0,ngay29!$AN$8,"")</f>
        <v>1000.2</v>
      </c>
    </row>
    <row r="235" spans="1:33" s="439" customFormat="1">
      <c r="A235" s="443">
        <v>29</v>
      </c>
      <c r="B235" s="423">
        <v>1</v>
      </c>
      <c r="C235" s="433">
        <f>IF(COUNT(ngay29!$AO$8)&gt;0,ngay29!$AO$8,"")</f>
        <v>1000</v>
      </c>
      <c r="D235" s="435">
        <f t="shared" si="48"/>
        <v>0.60000000000002274</v>
      </c>
      <c r="E235" s="436">
        <f t="shared" si="49"/>
        <v>-20.999999999999886</v>
      </c>
      <c r="F235" s="437"/>
      <c r="G235" s="433">
        <f>IF(COUNT(ngay29!$F$8)&gt;0,ngay29!$F$8,"")</f>
        <v>27.2</v>
      </c>
      <c r="H235" s="437">
        <f t="shared" si="50"/>
        <v>0</v>
      </c>
      <c r="I235" s="438">
        <f t="shared" si="51"/>
        <v>-21.400000000000009</v>
      </c>
      <c r="J235" s="433">
        <f>IF(COUNT(ngay29!$AO$4)&gt;0,ngay29!$AO$4,"")</f>
        <v>999.8</v>
      </c>
      <c r="K235" s="435">
        <f t="shared" si="52"/>
        <v>0.29999999999995453</v>
      </c>
      <c r="L235" s="436">
        <f t="shared" si="53"/>
        <v>-24.400000000000091</v>
      </c>
      <c r="M235" s="437"/>
      <c r="N235" s="433">
        <f>IF(COUNT(ngay29!$F$4)&gt;0,ngay29!$F$4,"")</f>
        <v>27.6</v>
      </c>
      <c r="O235" s="437">
        <f t="shared" si="54"/>
        <v>0.40000000000000213</v>
      </c>
      <c r="P235" s="438">
        <f t="shared" si="55"/>
        <v>-23.800000000000004</v>
      </c>
      <c r="Q235" s="433">
        <f>IF(COUNT(ngay29!$AO$20)&gt;0,ngay29!$AO$20,"")</f>
        <v>999.7</v>
      </c>
      <c r="R235" s="435">
        <f t="shared" si="56"/>
        <v>0.60000000000002274</v>
      </c>
      <c r="S235" s="436">
        <f t="shared" si="57"/>
        <v>-27.200000000000273</v>
      </c>
      <c r="T235" s="437"/>
      <c r="U235" s="433">
        <f>IF(COUNT(ngay29!$F$20)&gt;0,ngay29!$F$20,"")</f>
        <v>27.8</v>
      </c>
      <c r="V235" s="437">
        <f t="shared" si="58"/>
        <v>-2.1999999999999993</v>
      </c>
      <c r="W235" s="438">
        <f t="shared" si="59"/>
        <v>-17.999999999999979</v>
      </c>
      <c r="X235" s="433">
        <f>IF(COUNT(ngay29!$AO$22)&gt;0,ngay29!$AO$22,"")</f>
        <v>998.6</v>
      </c>
      <c r="Y235" s="435">
        <f t="shared" si="60"/>
        <v>-0.29999999999995453</v>
      </c>
      <c r="Z235" s="436">
        <f t="shared" si="61"/>
        <v>-31.599999999999909</v>
      </c>
      <c r="AA235" s="437"/>
      <c r="AB235" s="433">
        <f>IF(COUNT(ngay29!$F$22)&gt;0,ngay29!$F$22,"")</f>
        <v>28.7</v>
      </c>
      <c r="AC235" s="437">
        <f t="shared" si="62"/>
        <v>-2.5</v>
      </c>
      <c r="AD235" s="438">
        <f t="shared" si="63"/>
        <v>-12.099999999999998</v>
      </c>
      <c r="AE235" s="431"/>
      <c r="AF235" s="431"/>
      <c r="AG235" s="433">
        <f>IF(COUNT(ngay29!$AO$8)&gt;0,ngay29!$AO$8,"")</f>
        <v>1000</v>
      </c>
    </row>
    <row r="236" spans="1:33">
      <c r="A236" s="442"/>
      <c r="B236" s="423">
        <v>4</v>
      </c>
      <c r="C236" s="433">
        <f>IF(COUNT(ngay29!$AP$8)&gt;0,ngay29!$AP$8,"")</f>
        <v>998.9</v>
      </c>
      <c r="D236" s="425">
        <f t="shared" si="48"/>
        <v>0</v>
      </c>
      <c r="E236" s="426">
        <f t="shared" si="49"/>
        <v>-20.999999999999886</v>
      </c>
      <c r="F236" s="429"/>
      <c r="G236" s="433">
        <f>IF(COUNT(ngay29!$G$8)&gt;0,ngay29!$G$8,"")</f>
        <v>27.3</v>
      </c>
      <c r="H236" s="429">
        <f t="shared" si="50"/>
        <v>0.60000000000000142</v>
      </c>
      <c r="I236" s="430">
        <f t="shared" si="51"/>
        <v>-20.800000000000008</v>
      </c>
      <c r="J236" s="433">
        <f>IF(COUNT(ngay29!$AP$4)&gt;0,ngay29!$AP$4,"")</f>
        <v>999.4</v>
      </c>
      <c r="K236" s="425">
        <f t="shared" si="52"/>
        <v>0.69999999999993179</v>
      </c>
      <c r="L236" s="426">
        <f t="shared" si="53"/>
        <v>-23.700000000000159</v>
      </c>
      <c r="M236" s="429"/>
      <c r="N236" s="433">
        <f>IF(COUNT(ngay29!$G$4)&gt;0,ngay29!$G$4,"")</f>
        <v>27.4</v>
      </c>
      <c r="O236" s="429">
        <f t="shared" si="54"/>
        <v>0.5</v>
      </c>
      <c r="P236" s="430">
        <f t="shared" si="55"/>
        <v>-23.300000000000004</v>
      </c>
      <c r="Q236" s="433">
        <f>IF(COUNT(ngay29!$AP$20)&gt;0,ngay29!$AP$20,"")</f>
        <v>998.2</v>
      </c>
      <c r="R236" s="425">
        <f t="shared" si="56"/>
        <v>0.20000000000004547</v>
      </c>
      <c r="S236" s="426">
        <f t="shared" si="57"/>
        <v>-27.000000000000227</v>
      </c>
      <c r="T236" s="429"/>
      <c r="U236" s="433">
        <f>IF(COUNT(ngay29!$G$20)&gt;0,ngay29!$G$20,"")</f>
        <v>27.4</v>
      </c>
      <c r="V236" s="429">
        <f t="shared" si="58"/>
        <v>-2</v>
      </c>
      <c r="W236" s="430">
        <f t="shared" si="59"/>
        <v>-19.999999999999979</v>
      </c>
      <c r="X236" s="433">
        <f>IF(COUNT(ngay29!$AP$22)&gt;0,ngay29!$AP$22,"")</f>
        <v>997.4</v>
      </c>
      <c r="Y236" s="425">
        <f t="shared" si="60"/>
        <v>-0.80000000000006821</v>
      </c>
      <c r="Z236" s="426">
        <f t="shared" si="61"/>
        <v>-32.399999999999977</v>
      </c>
      <c r="AA236" s="429"/>
      <c r="AB236" s="433">
        <f>IF(COUNT(ngay29!$G$22)&gt;0,ngay29!$G$22,"")</f>
        <v>28.4</v>
      </c>
      <c r="AC236" s="429">
        <f t="shared" si="62"/>
        <v>-2.2000000000000028</v>
      </c>
      <c r="AD236" s="430">
        <f t="shared" si="63"/>
        <v>-14.3</v>
      </c>
      <c r="AG236" s="433">
        <f>IF(COUNT(ngay29!$AP$8)&gt;0,ngay29!$AP$8,"")</f>
        <v>998.9</v>
      </c>
    </row>
    <row r="237" spans="1:33">
      <c r="A237" s="442"/>
      <c r="B237" s="441">
        <v>7</v>
      </c>
      <c r="C237" s="433">
        <f>IF(COUNT(ngay29!$AQ$8)&gt;0,ngay29!$AQ$8,"")</f>
        <v>1000.4</v>
      </c>
      <c r="D237" s="425">
        <f t="shared" si="48"/>
        <v>1.3999999999999773</v>
      </c>
      <c r="E237" s="426">
        <f t="shared" si="49"/>
        <v>-19.599999999999909</v>
      </c>
      <c r="F237" s="429"/>
      <c r="G237" s="433">
        <f>IF(COUNT(ngay29!$H$8)&gt;0,ngay29!$H$8,"")</f>
        <v>28</v>
      </c>
      <c r="H237" s="429">
        <f t="shared" si="50"/>
        <v>0.30000000000000071</v>
      </c>
      <c r="I237" s="430">
        <f t="shared" si="51"/>
        <v>-20.500000000000007</v>
      </c>
      <c r="J237" s="433">
        <f>IF(COUNT(ngay29!$AQ$4)&gt;0,ngay29!$AQ$4,"")</f>
        <v>1000.2</v>
      </c>
      <c r="K237" s="425">
        <f t="shared" si="52"/>
        <v>0.90000000000009095</v>
      </c>
      <c r="L237" s="426">
        <f t="shared" si="53"/>
        <v>-22.800000000000068</v>
      </c>
      <c r="M237" s="429"/>
      <c r="N237" s="433">
        <f>IF(COUNT(ngay29!$H$4)&gt;0,ngay29!$H$4,"")</f>
        <v>27.3</v>
      </c>
      <c r="O237" s="429">
        <f t="shared" si="54"/>
        <v>0.30000000000000071</v>
      </c>
      <c r="P237" s="430">
        <f t="shared" si="55"/>
        <v>-23.000000000000004</v>
      </c>
      <c r="Q237" s="433">
        <f>IF(COUNT(ngay29!$AQ$20)&gt;0,ngay29!$AQ$20,"")</f>
        <v>1000.6</v>
      </c>
      <c r="R237" s="425">
        <f t="shared" si="56"/>
        <v>2</v>
      </c>
      <c r="S237" s="426">
        <f t="shared" si="57"/>
        <v>-25.000000000000227</v>
      </c>
      <c r="T237" s="429"/>
      <c r="U237" s="433">
        <f>IF(COUNT(ngay29!$H$20)&gt;0,ngay29!$H$20,"")</f>
        <v>28</v>
      </c>
      <c r="V237" s="429">
        <f t="shared" si="58"/>
        <v>-2.6000000000000014</v>
      </c>
      <c r="W237" s="430">
        <f t="shared" si="59"/>
        <v>-22.59999999999998</v>
      </c>
      <c r="X237" s="433">
        <f>IF(COUNT(ngay29!$AQ$22)&gt;0,ngay29!$AQ$22,"")</f>
        <v>998.9</v>
      </c>
      <c r="Y237" s="425">
        <f t="shared" si="60"/>
        <v>0.79999999999995453</v>
      </c>
      <c r="Z237" s="426">
        <f t="shared" si="61"/>
        <v>-31.600000000000023</v>
      </c>
      <c r="AA237" s="429"/>
      <c r="AB237" s="433">
        <f>IF(COUNT(ngay29!$H$22)&gt;0,ngay29!$H$22,"")</f>
        <v>28.7</v>
      </c>
      <c r="AC237" s="429">
        <f t="shared" si="62"/>
        <v>-2.1000000000000014</v>
      </c>
      <c r="AD237" s="430">
        <f t="shared" si="63"/>
        <v>-16.400000000000002</v>
      </c>
      <c r="AG237" s="433">
        <f>IF(COUNT(ngay29!$AQ$8)&gt;0,ngay29!$AQ$8,"")</f>
        <v>1000.4</v>
      </c>
    </row>
    <row r="238" spans="1:33">
      <c r="A238" s="442"/>
      <c r="B238" s="423">
        <v>10</v>
      </c>
      <c r="C238" s="433">
        <f>IF(COUNT(ngay29!$AR$8)&gt;0,ngay29!$AR$8,"")</f>
        <v>1001.6</v>
      </c>
      <c r="D238" s="425">
        <f t="shared" si="48"/>
        <v>2.5</v>
      </c>
      <c r="E238" s="426">
        <f t="shared" si="49"/>
        <v>-17.099999999999909</v>
      </c>
      <c r="F238" s="429"/>
      <c r="G238" s="433">
        <f>IF(COUNT(ngay29!$I$8)&gt;0,ngay29!$I$8,"")</f>
        <v>31.3</v>
      </c>
      <c r="H238" s="429">
        <f t="shared" si="50"/>
        <v>0.5</v>
      </c>
      <c r="I238" s="430">
        <f t="shared" si="51"/>
        <v>-20.000000000000007</v>
      </c>
      <c r="J238" s="433">
        <f>IF(COUNT(ngay29!$AR$4)&gt;0,ngay29!$AR$4,"")</f>
        <v>1001.2</v>
      </c>
      <c r="K238" s="425">
        <f t="shared" si="52"/>
        <v>1.7000000000000455</v>
      </c>
      <c r="L238" s="426">
        <f t="shared" si="53"/>
        <v>-21.100000000000023</v>
      </c>
      <c r="M238" s="429"/>
      <c r="N238" s="433">
        <f>IF(COUNT(ngay29!$I$4)&gt;0,ngay29!$I$4,"")</f>
        <v>31.4</v>
      </c>
      <c r="O238" s="429">
        <f t="shared" si="54"/>
        <v>2.2999999999999972</v>
      </c>
      <c r="P238" s="430">
        <f t="shared" si="55"/>
        <v>-20.700000000000006</v>
      </c>
      <c r="Q238" s="433">
        <f>IF(COUNT(ngay29!$AR$20)&gt;0,ngay29!$AR$20,"")</f>
        <v>1001.5</v>
      </c>
      <c r="R238" s="425">
        <f t="shared" si="56"/>
        <v>2.6000000000000227</v>
      </c>
      <c r="S238" s="426">
        <f t="shared" si="57"/>
        <v>-22.400000000000205</v>
      </c>
      <c r="T238" s="429"/>
      <c r="U238" s="433">
        <f>IF(COUNT(ngay29!$I$20)&gt;0,ngay29!$I$20,"")</f>
        <v>31.7</v>
      </c>
      <c r="V238" s="429">
        <f t="shared" si="58"/>
        <v>-3.5000000000000036</v>
      </c>
      <c r="W238" s="430">
        <f t="shared" si="59"/>
        <v>-26.099999999999984</v>
      </c>
      <c r="X238" s="433">
        <f>IF(COUNT(ngay29!$AR$22)&gt;0,ngay29!$AR$22,"")</f>
        <v>999.8</v>
      </c>
      <c r="Y238" s="425">
        <f t="shared" si="60"/>
        <v>1.7999999999999545</v>
      </c>
      <c r="Z238" s="426">
        <f t="shared" si="61"/>
        <v>-29.800000000000068</v>
      </c>
      <c r="AA238" s="429"/>
      <c r="AB238" s="433">
        <f>IF(COUNT(ngay29!$I$22)&gt;0,ngay29!$I$22,"")</f>
        <v>30.5</v>
      </c>
      <c r="AC238" s="429">
        <f t="shared" si="62"/>
        <v>-4.2999999999999972</v>
      </c>
      <c r="AD238" s="430">
        <f t="shared" si="63"/>
        <v>-20.7</v>
      </c>
      <c r="AG238" s="433">
        <f>IF(COUNT(ngay29!$AR$8)&gt;0,ngay29!$AR$8,"")</f>
        <v>1001.6</v>
      </c>
    </row>
    <row r="239" spans="1:33">
      <c r="A239" s="442"/>
      <c r="B239" s="423">
        <v>13</v>
      </c>
      <c r="C239" s="433">
        <f>IF(COUNT(ngay29!$AS$8)&gt;0,ngay29!$AS$8,"")</f>
        <v>1000.4</v>
      </c>
      <c r="D239" s="425">
        <f t="shared" si="48"/>
        <v>2.1000000000000227</v>
      </c>
      <c r="E239" s="426">
        <f t="shared" si="49"/>
        <v>-14.999999999999886</v>
      </c>
      <c r="F239" s="429"/>
      <c r="G239" s="433">
        <f>IF(COUNT(ngay29!$J$8)&gt;0,ngay29!$J$8,"")</f>
        <v>32.700000000000003</v>
      </c>
      <c r="H239" s="429">
        <f t="shared" si="50"/>
        <v>-0.5</v>
      </c>
      <c r="I239" s="430">
        <f t="shared" si="51"/>
        <v>-20.500000000000007</v>
      </c>
      <c r="J239" s="433">
        <f>IF(COUNT(ngay29!$AS$4)&gt;0,ngay29!$AS$4,"")</f>
        <v>999.8</v>
      </c>
      <c r="K239" s="425">
        <f t="shared" si="52"/>
        <v>1.7999999999999545</v>
      </c>
      <c r="L239" s="426">
        <f t="shared" si="53"/>
        <v>-19.300000000000068</v>
      </c>
      <c r="M239" s="429"/>
      <c r="N239" s="433">
        <f>IF(COUNT(ngay29!$J$4)&gt;0,ngay29!$J$4,"")</f>
        <v>33.5</v>
      </c>
      <c r="O239" s="429">
        <f t="shared" si="54"/>
        <v>1.6999999999999993</v>
      </c>
      <c r="P239" s="430">
        <f t="shared" si="55"/>
        <v>-19.000000000000007</v>
      </c>
      <c r="Q239" s="433">
        <f>IF(COUNT(ngay29!$AS$20)&gt;0,ngay29!$AS$20,"")</f>
        <v>1000.6</v>
      </c>
      <c r="R239" s="425">
        <f t="shared" si="56"/>
        <v>2.8000000000000682</v>
      </c>
      <c r="S239" s="426">
        <f t="shared" si="57"/>
        <v>-19.600000000000136</v>
      </c>
      <c r="T239" s="429"/>
      <c r="U239" s="433">
        <f>IF(COUNT(ngay29!$J$20)&gt;0,ngay29!$J$20,"")</f>
        <v>32.700000000000003</v>
      </c>
      <c r="V239" s="429">
        <f t="shared" si="58"/>
        <v>-4.8999999999999986</v>
      </c>
      <c r="W239" s="430">
        <f t="shared" si="59"/>
        <v>-30.999999999999982</v>
      </c>
      <c r="X239" s="433">
        <f>IF(COUNT(ngay29!$AS$22)&gt;0,ngay29!$AS$22,"")</f>
        <v>999.3</v>
      </c>
      <c r="Y239" s="425">
        <f t="shared" si="60"/>
        <v>2.2999999999999545</v>
      </c>
      <c r="Z239" s="426">
        <f t="shared" si="61"/>
        <v>-27.500000000000114</v>
      </c>
      <c r="AA239" s="429"/>
      <c r="AB239" s="433">
        <f>IF(COUNT(ngay29!$J$22)&gt;0,ngay29!$J$22,"")</f>
        <v>33.799999999999997</v>
      </c>
      <c r="AC239" s="429">
        <f t="shared" si="62"/>
        <v>-3.2000000000000028</v>
      </c>
      <c r="AD239" s="430">
        <f t="shared" si="63"/>
        <v>-23.900000000000002</v>
      </c>
      <c r="AG239" s="433">
        <f>IF(COUNT(ngay29!$AS$8)&gt;0,ngay29!$AS$8,"")</f>
        <v>1000.4</v>
      </c>
    </row>
    <row r="240" spans="1:33">
      <c r="A240" s="442"/>
      <c r="B240" s="423">
        <v>16</v>
      </c>
      <c r="C240" s="433">
        <f>IF(COUNT(ngay29!$AT$8)&gt;0,ngay29!$AT$8,"")</f>
        <v>998.5</v>
      </c>
      <c r="D240" s="425">
        <f t="shared" si="48"/>
        <v>1.5</v>
      </c>
      <c r="E240" s="426">
        <f t="shared" si="49"/>
        <v>-13.499999999999886</v>
      </c>
      <c r="F240" s="429"/>
      <c r="G240" s="433">
        <f>IF(COUNT(ngay29!$K$8)&gt;0,ngay29!$K$8,"")</f>
        <v>32</v>
      </c>
      <c r="H240" s="429">
        <f t="shared" si="50"/>
        <v>-1.2000000000000028</v>
      </c>
      <c r="I240" s="430">
        <f t="shared" si="51"/>
        <v>-21.70000000000001</v>
      </c>
      <c r="J240" s="433">
        <f>IF(COUNT(ngay29!$AT$4)&gt;0,ngay29!$AT$4,"")</f>
        <v>998.3</v>
      </c>
      <c r="K240" s="425">
        <f t="shared" si="52"/>
        <v>1.5</v>
      </c>
      <c r="L240" s="426">
        <f t="shared" si="53"/>
        <v>-17.800000000000068</v>
      </c>
      <c r="M240" s="429"/>
      <c r="N240" s="433">
        <f>IF(COUNT(ngay29!$K$4)&gt;0,ngay29!$K$4,"")</f>
        <v>31.2</v>
      </c>
      <c r="O240" s="429">
        <f t="shared" si="54"/>
        <v>-3.1999999999999993</v>
      </c>
      <c r="P240" s="430">
        <f t="shared" si="55"/>
        <v>-22.200000000000006</v>
      </c>
      <c r="Q240" s="433">
        <f>IF(COUNT(ngay29!$AT$20)&gt;0,ngay29!$AT$20,"")</f>
        <v>998.3</v>
      </c>
      <c r="R240" s="425">
        <f t="shared" si="56"/>
        <v>1.2999999999999545</v>
      </c>
      <c r="S240" s="426">
        <f t="shared" si="57"/>
        <v>-18.300000000000182</v>
      </c>
      <c r="T240" s="429"/>
      <c r="U240" s="433">
        <f>IF(COUNT(ngay29!$K$20)&gt;0,ngay29!$K$20,"")</f>
        <v>32.5</v>
      </c>
      <c r="V240" s="429">
        <f t="shared" si="58"/>
        <v>-1.7000000000000028</v>
      </c>
      <c r="W240" s="430">
        <f t="shared" si="59"/>
        <v>-32.699999999999989</v>
      </c>
      <c r="X240" s="433">
        <f>IF(COUNT(ngay29!$AT$22)&gt;0,ngay29!$AT$22,"")</f>
        <v>997.8</v>
      </c>
      <c r="Y240" s="425">
        <f t="shared" si="60"/>
        <v>1.2999999999999545</v>
      </c>
      <c r="Z240" s="426">
        <f t="shared" si="61"/>
        <v>-26.200000000000159</v>
      </c>
      <c r="AA240" s="429"/>
      <c r="AB240" s="433">
        <f>IF(COUNT(ngay29!$K$22)&gt;0,ngay29!$K$22,"")</f>
        <v>34.4</v>
      </c>
      <c r="AC240" s="429">
        <f t="shared" si="62"/>
        <v>2.5</v>
      </c>
      <c r="AD240" s="430">
        <f t="shared" si="63"/>
        <v>-21.400000000000002</v>
      </c>
      <c r="AG240" s="433">
        <f>IF(COUNT(ngay29!$AT$8)&gt;0,ngay29!$AT$8,"")</f>
        <v>998.5</v>
      </c>
    </row>
    <row r="241" spans="1:33">
      <c r="A241" s="442"/>
      <c r="B241" s="423">
        <v>19</v>
      </c>
      <c r="C241" s="433">
        <f>IF(COUNT(ngay29!$AU$8)&gt;0,ngay29!$AU$8,"")</f>
        <v>999.9</v>
      </c>
      <c r="D241" s="425">
        <f t="shared" si="48"/>
        <v>1.6999999999999318</v>
      </c>
      <c r="E241" s="426">
        <f t="shared" si="49"/>
        <v>-11.799999999999955</v>
      </c>
      <c r="F241" s="429"/>
      <c r="G241" s="433">
        <f>IF(COUNT(ngay29!$L$8)&gt;0,ngay29!$L$8,"")</f>
        <v>30.2</v>
      </c>
      <c r="H241" s="429">
        <f t="shared" si="50"/>
        <v>-1.9000000000000021</v>
      </c>
      <c r="I241" s="430">
        <f t="shared" si="51"/>
        <v>-23.600000000000012</v>
      </c>
      <c r="J241" s="433">
        <f>IF(COUNT(ngay29!$AU$4)&gt;0,ngay29!$AU$4,"")</f>
        <v>999.5</v>
      </c>
      <c r="K241" s="425">
        <f t="shared" si="52"/>
        <v>2.1000000000000227</v>
      </c>
      <c r="L241" s="426">
        <f t="shared" si="53"/>
        <v>-15.700000000000045</v>
      </c>
      <c r="M241" s="429"/>
      <c r="N241" s="433">
        <f>IF(COUNT(ngay29!$L$4)&gt;0,ngay29!$L$4,"")</f>
        <v>30.8</v>
      </c>
      <c r="O241" s="429">
        <f t="shared" si="54"/>
        <v>-0.19999999999999929</v>
      </c>
      <c r="P241" s="430">
        <f t="shared" si="55"/>
        <v>-22.400000000000006</v>
      </c>
      <c r="Q241" s="433">
        <f>IF(COUNT(ngay29!$AU$20)&gt;0,ngay29!$AU$20,"")</f>
        <v>999.2</v>
      </c>
      <c r="R241" s="425">
        <f t="shared" si="56"/>
        <v>0.90000000000009095</v>
      </c>
      <c r="S241" s="426">
        <f t="shared" si="57"/>
        <v>-17.400000000000091</v>
      </c>
      <c r="T241" s="429"/>
      <c r="U241" s="433">
        <f>IF(COUNT(ngay29!$L$20)&gt;0,ngay29!$L$20,"")</f>
        <v>31.4</v>
      </c>
      <c r="V241" s="429">
        <f t="shared" si="58"/>
        <v>4.8999999999999986</v>
      </c>
      <c r="W241" s="430">
        <f t="shared" si="59"/>
        <v>-27.79999999999999</v>
      </c>
      <c r="X241" s="433">
        <f>IF(COUNT(ngay29!$AU$22)&gt;0,ngay29!$AU$22,"")</f>
        <v>998</v>
      </c>
      <c r="Y241" s="425">
        <f t="shared" si="60"/>
        <v>1</v>
      </c>
      <c r="Z241" s="426">
        <f t="shared" si="61"/>
        <v>-25.200000000000159</v>
      </c>
      <c r="AA241" s="429"/>
      <c r="AB241" s="433">
        <f>IF(COUNT(ngay29!$L$22)&gt;0,ngay29!$L$22,"")</f>
        <v>31.3</v>
      </c>
      <c r="AC241" s="429">
        <f t="shared" si="62"/>
        <v>1</v>
      </c>
      <c r="AD241" s="430">
        <f t="shared" si="63"/>
        <v>-20.400000000000002</v>
      </c>
      <c r="AG241" s="433">
        <f>IF(COUNT(ngay29!$AU$8)&gt;0,ngay29!$AU$8,"")</f>
        <v>999.9</v>
      </c>
    </row>
    <row r="242" spans="1:33">
      <c r="A242" s="442"/>
      <c r="B242" s="423">
        <v>22</v>
      </c>
      <c r="C242" s="433">
        <f>IF(COUNT(ngay30!$AN$8)&gt;0,ngay30!$AN$8,"")</f>
        <v>1001.7</v>
      </c>
      <c r="D242" s="425">
        <f t="shared" si="48"/>
        <v>1.5</v>
      </c>
      <c r="E242" s="426">
        <f t="shared" si="49"/>
        <v>-10.299999999999955</v>
      </c>
      <c r="F242" s="429"/>
      <c r="G242" s="433">
        <f>IF(COUNT(ngay30!$E$8)&gt;0,ngay30!$E$8,"")</f>
        <v>29.8</v>
      </c>
      <c r="H242" s="429">
        <f t="shared" si="50"/>
        <v>3</v>
      </c>
      <c r="I242" s="430">
        <f t="shared" si="51"/>
        <v>-20.600000000000012</v>
      </c>
      <c r="J242" s="433">
        <f>IF(COUNT(ngay30!$AN$4)&gt;0,ngay30!$AN$4,"")</f>
        <v>1002.4</v>
      </c>
      <c r="K242" s="425">
        <f t="shared" si="52"/>
        <v>2.6999999999999318</v>
      </c>
      <c r="L242" s="426">
        <f t="shared" si="53"/>
        <v>-13.000000000000114</v>
      </c>
      <c r="M242" s="429"/>
      <c r="N242" s="433">
        <f>IF(COUNT(ngay30!$E$4)&gt;0,ngay30!$E$4,"")</f>
        <v>26.8</v>
      </c>
      <c r="O242" s="429">
        <f t="shared" si="54"/>
        <v>-2.0999999999999979</v>
      </c>
      <c r="P242" s="430">
        <f t="shared" si="55"/>
        <v>-24.500000000000004</v>
      </c>
      <c r="Q242" s="433">
        <f>IF(COUNT(ngay30!$AN$20)&gt;0,ngay30!$AN$20,"")</f>
        <v>1001.3</v>
      </c>
      <c r="R242" s="425">
        <f t="shared" si="56"/>
        <v>1.5</v>
      </c>
      <c r="S242" s="426">
        <f t="shared" si="57"/>
        <v>-15.900000000000091</v>
      </c>
      <c r="T242" s="429"/>
      <c r="U242" s="433">
        <f>IF(COUNT(ngay30!$E$20)&gt;0,ngay30!$E$20,"")</f>
        <v>30.3</v>
      </c>
      <c r="V242" s="429">
        <f t="shared" si="58"/>
        <v>2.6999999999999993</v>
      </c>
      <c r="W242" s="430">
        <f t="shared" si="59"/>
        <v>-25.099999999999991</v>
      </c>
      <c r="X242" s="433">
        <f>IF(COUNT(ngay30!$AN$22)&gt;0,ngay30!$AN$22,"")</f>
        <v>1000.1</v>
      </c>
      <c r="Y242" s="425">
        <f t="shared" si="60"/>
        <v>1.6000000000000227</v>
      </c>
      <c r="Z242" s="426">
        <f t="shared" si="61"/>
        <v>-23.600000000000136</v>
      </c>
      <c r="AA242" s="429"/>
      <c r="AB242" s="433">
        <f>IF(COUNT(ngay30!$E$22)&gt;0,ngay30!$E$22,"")</f>
        <v>29.7</v>
      </c>
      <c r="AC242" s="429">
        <f t="shared" si="62"/>
        <v>0.5</v>
      </c>
      <c r="AD242" s="430">
        <f t="shared" si="63"/>
        <v>-19.900000000000002</v>
      </c>
      <c r="AG242" s="433">
        <f>IF(COUNT(ngay30!$AN$8)&gt;0,ngay30!$AN$8,"")</f>
        <v>1001.7</v>
      </c>
    </row>
    <row r="243" spans="1:33" s="439" customFormat="1">
      <c r="A243" s="443">
        <v>30</v>
      </c>
      <c r="B243" s="423">
        <v>1</v>
      </c>
      <c r="C243" s="433">
        <f>IF(COUNT(ngay30!$AO$8)&gt;0,ngay30!$AO$8,"")</f>
        <v>1000.9</v>
      </c>
      <c r="D243" s="435">
        <f t="shared" si="48"/>
        <v>0.89999999999997726</v>
      </c>
      <c r="E243" s="436">
        <f t="shared" si="49"/>
        <v>-9.3999999999999773</v>
      </c>
      <c r="F243" s="437"/>
      <c r="G243" s="433">
        <f>IF(COUNT(ngay30!$F$8)&gt;0,ngay30!$F$8,"")</f>
        <v>29.1</v>
      </c>
      <c r="H243" s="437">
        <f t="shared" si="50"/>
        <v>1.9000000000000021</v>
      </c>
      <c r="I243" s="438">
        <f t="shared" si="51"/>
        <v>-18.70000000000001</v>
      </c>
      <c r="J243" s="433">
        <f>IF(COUNT(ngay30!$AO$4)&gt;0,ngay30!$AO$4,"")</f>
        <v>1001.5</v>
      </c>
      <c r="K243" s="435">
        <f t="shared" si="52"/>
        <v>1.7000000000000455</v>
      </c>
      <c r="L243" s="436">
        <f t="shared" si="53"/>
        <v>-11.300000000000068</v>
      </c>
      <c r="M243" s="437"/>
      <c r="N243" s="433">
        <f>IF(COUNT(ngay30!$F$4)&gt;0,ngay30!$F$4,"")</f>
        <v>26</v>
      </c>
      <c r="O243" s="437">
        <f t="shared" si="54"/>
        <v>-1.6000000000000014</v>
      </c>
      <c r="P243" s="438">
        <f t="shared" si="55"/>
        <v>-26.100000000000005</v>
      </c>
      <c r="Q243" s="433">
        <f>IF(COUNT(ngay30!$AO$20)&gt;0,ngay30!$AO$20,"")</f>
        <v>1000.5</v>
      </c>
      <c r="R243" s="435">
        <f t="shared" si="56"/>
        <v>0.79999999999995453</v>
      </c>
      <c r="S243" s="436">
        <f t="shared" si="57"/>
        <v>-15.100000000000136</v>
      </c>
      <c r="T243" s="437"/>
      <c r="U243" s="433">
        <f>IF(COUNT(ngay30!$F$20)&gt;0,ngay30!$F$20,"")</f>
        <v>29.8</v>
      </c>
      <c r="V243" s="437">
        <f t="shared" si="58"/>
        <v>2</v>
      </c>
      <c r="W243" s="438">
        <f t="shared" si="59"/>
        <v>-23.099999999999991</v>
      </c>
      <c r="X243" s="433">
        <f>IF(COUNT(ngay30!$AO$22)&gt;0,ngay30!$AO$22,"")</f>
        <v>1000.1</v>
      </c>
      <c r="Y243" s="435">
        <f t="shared" si="60"/>
        <v>1.5</v>
      </c>
      <c r="Z243" s="436">
        <f t="shared" si="61"/>
        <v>-22.100000000000136</v>
      </c>
      <c r="AA243" s="437"/>
      <c r="AB243" s="433">
        <f>IF(COUNT(ngay30!$F$22)&gt;0,ngay30!$F$22,"")</f>
        <v>29.2</v>
      </c>
      <c r="AC243" s="437">
        <f t="shared" si="62"/>
        <v>0.5</v>
      </c>
      <c r="AD243" s="438">
        <f t="shared" si="63"/>
        <v>-19.400000000000002</v>
      </c>
      <c r="AE243" s="431"/>
      <c r="AF243" s="431"/>
      <c r="AG243" s="433">
        <f>IF(COUNT(ngay30!$AO$8)&gt;0,ngay30!$AO$8,"")</f>
        <v>1000.9</v>
      </c>
    </row>
    <row r="244" spans="1:33">
      <c r="A244" s="442"/>
      <c r="B244" s="423">
        <v>4</v>
      </c>
      <c r="C244" s="433">
        <f>IF(COUNT(ngay30!$AP$8)&gt;0,ngay30!$AP$8,"")</f>
        <v>1000.8</v>
      </c>
      <c r="D244" s="425">
        <f t="shared" si="48"/>
        <v>1.8999999999999773</v>
      </c>
      <c r="E244" s="426">
        <f t="shared" si="49"/>
        <v>-7.5</v>
      </c>
      <c r="F244" s="429"/>
      <c r="G244" s="433">
        <f>IF(COUNT(ngay30!$G$8)&gt;0,ngay30!$G$8,"")</f>
        <v>28.8</v>
      </c>
      <c r="H244" s="429">
        <f t="shared" si="50"/>
        <v>1.5</v>
      </c>
      <c r="I244" s="430">
        <f t="shared" si="51"/>
        <v>-17.20000000000001</v>
      </c>
      <c r="J244" s="433">
        <f>IF(COUNT(ngay30!$AP$4)&gt;0,ngay30!$AP$4,"")</f>
        <v>1000.7</v>
      </c>
      <c r="K244" s="425">
        <f t="shared" si="52"/>
        <v>1.3000000000000682</v>
      </c>
      <c r="L244" s="426">
        <f t="shared" si="53"/>
        <v>-10</v>
      </c>
      <c r="M244" s="429"/>
      <c r="N244" s="433">
        <f>IF(COUNT(ngay30!$G$4)&gt;0,ngay30!$G$4,"")</f>
        <v>25.9</v>
      </c>
      <c r="O244" s="429">
        <f t="shared" si="54"/>
        <v>-1.5</v>
      </c>
      <c r="P244" s="430">
        <f t="shared" si="55"/>
        <v>-27.600000000000005</v>
      </c>
      <c r="Q244" s="433">
        <f>IF(COUNT(ngay30!$AP$20)&gt;0,ngay30!$AP$20,"")</f>
        <v>1000.2</v>
      </c>
      <c r="R244" s="425">
        <f t="shared" si="56"/>
        <v>2</v>
      </c>
      <c r="S244" s="426">
        <f t="shared" si="57"/>
        <v>-13.100000000000136</v>
      </c>
      <c r="T244" s="429"/>
      <c r="U244" s="433">
        <f>IF(COUNT(ngay30!$G$20)&gt;0,ngay30!$G$20,"")</f>
        <v>29</v>
      </c>
      <c r="V244" s="429">
        <f t="shared" si="58"/>
        <v>1.6000000000000014</v>
      </c>
      <c r="W244" s="430">
        <f t="shared" si="59"/>
        <v>-21.499999999999989</v>
      </c>
      <c r="X244" s="433">
        <f>IF(COUNT(ngay30!$AP$22)&gt;0,ngay30!$AP$22,"")</f>
        <v>999.5</v>
      </c>
      <c r="Y244" s="425">
        <f t="shared" si="60"/>
        <v>2.1000000000000227</v>
      </c>
      <c r="Z244" s="426">
        <f t="shared" si="61"/>
        <v>-20.000000000000114</v>
      </c>
      <c r="AA244" s="429"/>
      <c r="AB244" s="433">
        <f>IF(COUNT(ngay30!$G$22)&gt;0,ngay30!$G$22,"")</f>
        <v>29.2</v>
      </c>
      <c r="AC244" s="429">
        <f t="shared" si="62"/>
        <v>0.80000000000000071</v>
      </c>
      <c r="AD244" s="430">
        <f t="shared" si="63"/>
        <v>-18.600000000000001</v>
      </c>
      <c r="AG244" s="433">
        <f>IF(COUNT(ngay30!$AP$8)&gt;0,ngay30!$AP$8,"")</f>
        <v>1000.8</v>
      </c>
    </row>
    <row r="245" spans="1:33">
      <c r="A245" s="442"/>
      <c r="B245" s="441">
        <v>7</v>
      </c>
      <c r="C245" s="433">
        <f>IF(COUNT(ngay30!$AQ$8)&gt;0,ngay30!$AQ$8,"")</f>
        <v>1001.5</v>
      </c>
      <c r="D245" s="425">
        <f t="shared" si="48"/>
        <v>1.1000000000000227</v>
      </c>
      <c r="E245" s="426">
        <f t="shared" si="49"/>
        <v>-6.3999999999999773</v>
      </c>
      <c r="F245" s="429"/>
      <c r="G245" s="433">
        <f>IF(COUNT(ngay30!$H$8)&gt;0,ngay30!$H$8,"")</f>
        <v>28</v>
      </c>
      <c r="H245" s="429">
        <f t="shared" si="50"/>
        <v>0</v>
      </c>
      <c r="I245" s="430">
        <f t="shared" si="51"/>
        <v>-17.20000000000001</v>
      </c>
      <c r="J245" s="433">
        <f>IF(COUNT(ngay30!$AQ$4)&gt;0,ngay30!$AQ$4,"")</f>
        <v>1001.7</v>
      </c>
      <c r="K245" s="425">
        <f t="shared" si="52"/>
        <v>1.5</v>
      </c>
      <c r="L245" s="426">
        <f t="shared" si="53"/>
        <v>-8.5</v>
      </c>
      <c r="M245" s="429"/>
      <c r="N245" s="433">
        <f>IF(COUNT(ngay30!$H$4)&gt;0,ngay30!$H$4,"")</f>
        <v>26.5</v>
      </c>
      <c r="O245" s="429">
        <f t="shared" si="54"/>
        <v>-0.80000000000000071</v>
      </c>
      <c r="P245" s="430">
        <f t="shared" si="55"/>
        <v>-28.400000000000006</v>
      </c>
      <c r="Q245" s="433">
        <f>IF(COUNT(ngay30!$AQ$20)&gt;0,ngay30!$AQ$20,"")</f>
        <v>1001.4</v>
      </c>
      <c r="R245" s="425">
        <f t="shared" si="56"/>
        <v>0.79999999999995453</v>
      </c>
      <c r="S245" s="426">
        <f t="shared" si="57"/>
        <v>-12.300000000000182</v>
      </c>
      <c r="T245" s="429"/>
      <c r="U245" s="433">
        <f>IF(COUNT(ngay30!$H$20)&gt;0,ngay30!$H$20,"")</f>
        <v>29.7</v>
      </c>
      <c r="V245" s="429">
        <f t="shared" si="58"/>
        <v>1.6999999999999993</v>
      </c>
      <c r="W245" s="430">
        <f t="shared" si="59"/>
        <v>-19.79999999999999</v>
      </c>
      <c r="X245" s="433">
        <f>IF(COUNT(ngay30!$AQ$22)&gt;0,ngay30!$AQ$22,"")</f>
        <v>999.6</v>
      </c>
      <c r="Y245" s="425">
        <f t="shared" si="60"/>
        <v>0.70000000000004547</v>
      </c>
      <c r="Z245" s="426">
        <f t="shared" si="61"/>
        <v>-19.300000000000068</v>
      </c>
      <c r="AA245" s="429"/>
      <c r="AB245" s="433">
        <f>IF(COUNT(ngay30!$H$22)&gt;0,ngay30!$H$22,"")</f>
        <v>29.3</v>
      </c>
      <c r="AC245" s="429">
        <f t="shared" si="62"/>
        <v>0.60000000000000142</v>
      </c>
      <c r="AD245" s="430">
        <f t="shared" si="63"/>
        <v>-18</v>
      </c>
      <c r="AG245" s="433">
        <f>IF(COUNT(ngay30!$AQ$8)&gt;0,ngay30!$AQ$8,"")</f>
        <v>1001.5</v>
      </c>
    </row>
    <row r="246" spans="1:33">
      <c r="A246" s="442"/>
      <c r="B246" s="423">
        <v>10</v>
      </c>
      <c r="C246" s="433">
        <f>IF(COUNT(ngay30!$AR$8)&gt;0,ngay30!$AR$8,"")</f>
        <v>1002.1</v>
      </c>
      <c r="D246" s="425">
        <f t="shared" si="48"/>
        <v>0.5</v>
      </c>
      <c r="E246" s="426">
        <f t="shared" si="49"/>
        <v>-5.8999999999999773</v>
      </c>
      <c r="F246" s="429"/>
      <c r="G246" s="433">
        <f>IF(COUNT(ngay30!$I$8)&gt;0,ngay30!$I$8,"")</f>
        <v>31.3</v>
      </c>
      <c r="H246" s="429">
        <f t="shared" si="50"/>
        <v>0</v>
      </c>
      <c r="I246" s="430">
        <f t="shared" si="51"/>
        <v>-17.20000000000001</v>
      </c>
      <c r="J246" s="433">
        <f>IF(COUNT(ngay30!$AR$4)&gt;0,ngay30!$AR$4,"")</f>
        <v>1001.8</v>
      </c>
      <c r="K246" s="425">
        <f t="shared" si="52"/>
        <v>0.59999999999990905</v>
      </c>
      <c r="L246" s="426">
        <f t="shared" si="53"/>
        <v>-7.9000000000000909</v>
      </c>
      <c r="M246" s="429"/>
      <c r="N246" s="433">
        <f>IF(COUNT(ngay30!$I$4)&gt;0,ngay30!$I$4,"")</f>
        <v>31.2</v>
      </c>
      <c r="O246" s="429">
        <f t="shared" si="54"/>
        <v>-0.19999999999999929</v>
      </c>
      <c r="P246" s="430">
        <f t="shared" si="55"/>
        <v>-28.600000000000005</v>
      </c>
      <c r="Q246" s="433">
        <f>IF(COUNT(ngay30!$AR$20)&gt;0,ngay30!$AR$20,"")</f>
        <v>1002.9</v>
      </c>
      <c r="R246" s="425">
        <f t="shared" si="56"/>
        <v>1.3999999999999773</v>
      </c>
      <c r="S246" s="426">
        <f t="shared" si="57"/>
        <v>-10.900000000000205</v>
      </c>
      <c r="T246" s="429"/>
      <c r="U246" s="433">
        <f>IF(COUNT(ngay30!$I$20)&gt;0,ngay30!$I$20,"")</f>
        <v>33.4</v>
      </c>
      <c r="V246" s="429">
        <f t="shared" si="58"/>
        <v>1.6999999999999993</v>
      </c>
      <c r="W246" s="430">
        <f t="shared" si="59"/>
        <v>-18.099999999999991</v>
      </c>
      <c r="X246" s="433">
        <f>IF(COUNT(ngay30!$AR$22)&gt;0,ngay30!$AR$22,"")</f>
        <v>1001</v>
      </c>
      <c r="Y246" s="425">
        <f t="shared" si="60"/>
        <v>1.2000000000000455</v>
      </c>
      <c r="Z246" s="426">
        <f t="shared" si="61"/>
        <v>-18.100000000000023</v>
      </c>
      <c r="AA246" s="429"/>
      <c r="AB246" s="433">
        <f>IF(COUNT(ngay30!$I$22)&gt;0,ngay30!$I$22,"")</f>
        <v>33.5</v>
      </c>
      <c r="AC246" s="429">
        <f t="shared" si="62"/>
        <v>3</v>
      </c>
      <c r="AD246" s="430">
        <f t="shared" si="63"/>
        <v>-15</v>
      </c>
      <c r="AG246" s="433">
        <f>IF(COUNT(ngay30!$AR$8)&gt;0,ngay30!$AR$8,"")</f>
        <v>1002.1</v>
      </c>
    </row>
    <row r="247" spans="1:33">
      <c r="A247" s="442"/>
      <c r="B247" s="423">
        <v>13</v>
      </c>
      <c r="C247" s="433">
        <f>IF(COUNT(ngay30!$AS$8)&gt;0,ngay30!$AS$8,"")</f>
        <v>1001.6</v>
      </c>
      <c r="D247" s="425">
        <f t="shared" si="48"/>
        <v>1.2000000000000455</v>
      </c>
      <c r="E247" s="426">
        <f t="shared" si="49"/>
        <v>-4.6999999999999318</v>
      </c>
      <c r="F247" s="429"/>
      <c r="G247" s="433">
        <f>IF(COUNT(ngay30!$J$8)&gt;0,ngay30!$J$8,"")</f>
        <v>30.9</v>
      </c>
      <c r="H247" s="429">
        <f t="shared" si="50"/>
        <v>-1.8000000000000043</v>
      </c>
      <c r="I247" s="430">
        <f t="shared" si="51"/>
        <v>-19.000000000000014</v>
      </c>
      <c r="J247" s="433">
        <f>IF(COUNT(ngay30!$AS$4)&gt;0,ngay30!$AS$4,"")</f>
        <v>1000.5</v>
      </c>
      <c r="K247" s="425">
        <f t="shared" si="52"/>
        <v>0.70000000000004547</v>
      </c>
      <c r="L247" s="426">
        <f t="shared" si="53"/>
        <v>-7.2000000000000455</v>
      </c>
      <c r="M247" s="429"/>
      <c r="N247" s="433">
        <f>IF(COUNT(ngay30!$J$4)&gt;0,ngay30!$J$4,"")</f>
        <v>34.6</v>
      </c>
      <c r="O247" s="429">
        <f t="shared" si="54"/>
        <v>1.1000000000000014</v>
      </c>
      <c r="P247" s="430">
        <f t="shared" si="55"/>
        <v>-27.500000000000004</v>
      </c>
      <c r="Q247" s="433">
        <f>IF(COUNT(ngay30!$AS$20)&gt;0,ngay30!$AS$20,"")</f>
        <v>1001.4</v>
      </c>
      <c r="R247" s="425">
        <f t="shared" si="56"/>
        <v>0.79999999999995453</v>
      </c>
      <c r="S247" s="426">
        <f t="shared" si="57"/>
        <v>-10.10000000000025</v>
      </c>
      <c r="T247" s="429"/>
      <c r="U247" s="433">
        <f>IF(COUNT(ngay30!$J$20)&gt;0,ngay30!$J$20,"")</f>
        <v>30.6</v>
      </c>
      <c r="V247" s="429">
        <f t="shared" si="58"/>
        <v>-2.1000000000000014</v>
      </c>
      <c r="W247" s="430">
        <f t="shared" si="59"/>
        <v>-20.199999999999992</v>
      </c>
      <c r="X247" s="433">
        <f>IF(COUNT(ngay30!$AS$22)&gt;0,ngay30!$AS$22,"")</f>
        <v>1000.9</v>
      </c>
      <c r="Y247" s="425">
        <f t="shared" si="60"/>
        <v>1.6000000000000227</v>
      </c>
      <c r="Z247" s="426">
        <f t="shared" si="61"/>
        <v>-16.5</v>
      </c>
      <c r="AA247" s="429"/>
      <c r="AB247" s="433">
        <f>IF(COUNT(ngay30!$J$22)&gt;0,ngay30!$J$22,"")</f>
        <v>34</v>
      </c>
      <c r="AC247" s="429">
        <f t="shared" si="62"/>
        <v>0.20000000000000284</v>
      </c>
      <c r="AD247" s="430">
        <f t="shared" si="63"/>
        <v>-14.799999999999997</v>
      </c>
      <c r="AG247" s="433">
        <f>IF(COUNT(ngay30!$AS$8)&gt;0,ngay30!$AS$8,"")</f>
        <v>1001.6</v>
      </c>
    </row>
    <row r="248" spans="1:33">
      <c r="A248" s="442"/>
      <c r="B248" s="423">
        <v>16</v>
      </c>
      <c r="C248" s="433">
        <f>IF(COUNT(ngay30!$AT$8)&gt;0,ngay30!$AT$8,"")</f>
        <v>999.4</v>
      </c>
      <c r="D248" s="425">
        <f t="shared" si="48"/>
        <v>0.89999999999997726</v>
      </c>
      <c r="E248" s="426">
        <f t="shared" si="49"/>
        <v>-3.7999999999999545</v>
      </c>
      <c r="F248" s="429"/>
      <c r="G248" s="433">
        <f>IF(COUNT(ngay30!$K$8)&gt;0,ngay30!$K$8,"")</f>
        <v>32</v>
      </c>
      <c r="H248" s="429">
        <f t="shared" si="50"/>
        <v>0</v>
      </c>
      <c r="I248" s="430">
        <f t="shared" si="51"/>
        <v>-19.000000000000014</v>
      </c>
      <c r="J248" s="433">
        <f>IF(COUNT(ngay30!$AT$4)&gt;0,ngay30!$AT$4,"")</f>
        <v>998.8</v>
      </c>
      <c r="K248" s="425">
        <f t="shared" si="52"/>
        <v>0.5</v>
      </c>
      <c r="L248" s="426">
        <f t="shared" si="53"/>
        <v>-6.7000000000000455</v>
      </c>
      <c r="M248" s="429"/>
      <c r="N248" s="433">
        <f>IF(COUNT(ngay30!$K$4)&gt;0,ngay30!$K$4,"")</f>
        <v>33.200000000000003</v>
      </c>
      <c r="O248" s="429">
        <f t="shared" si="54"/>
        <v>2.0000000000000036</v>
      </c>
      <c r="P248" s="430">
        <f t="shared" si="55"/>
        <v>-25.5</v>
      </c>
      <c r="Q248" s="433">
        <f>IF(COUNT(ngay30!$AT$20)&gt;0,ngay30!$AT$20,"")</f>
        <v>998.7</v>
      </c>
      <c r="R248" s="425">
        <f t="shared" si="56"/>
        <v>0.40000000000009095</v>
      </c>
      <c r="S248" s="426">
        <f t="shared" si="57"/>
        <v>-9.7000000000001592</v>
      </c>
      <c r="T248" s="429"/>
      <c r="U248" s="433">
        <f>IF(COUNT(ngay30!$K$20)&gt;0,ngay30!$K$20,"")</f>
        <v>33.200000000000003</v>
      </c>
      <c r="V248" s="429">
        <f t="shared" si="58"/>
        <v>0.70000000000000284</v>
      </c>
      <c r="W248" s="430">
        <f t="shared" si="59"/>
        <v>-19.499999999999989</v>
      </c>
      <c r="X248" s="433">
        <f>IF(COUNT(ngay30!$AT$22)&gt;0,ngay30!$AT$22,"")</f>
        <v>999.1</v>
      </c>
      <c r="Y248" s="425">
        <f t="shared" si="60"/>
        <v>1.3000000000000682</v>
      </c>
      <c r="Z248" s="426">
        <f t="shared" si="61"/>
        <v>-15.199999999999932</v>
      </c>
      <c r="AA248" s="429"/>
      <c r="AB248" s="433">
        <f>IF(COUNT(ngay30!$K$22)&gt;0,ngay30!$K$22,"")</f>
        <v>32.200000000000003</v>
      </c>
      <c r="AC248" s="429">
        <f t="shared" si="62"/>
        <v>-2.1999999999999957</v>
      </c>
      <c r="AD248" s="430">
        <f t="shared" si="63"/>
        <v>-16.999999999999993</v>
      </c>
      <c r="AG248" s="433">
        <f>IF(COUNT(ngay30!$AT$8)&gt;0,ngay30!$AT$8,"")</f>
        <v>999.4</v>
      </c>
    </row>
    <row r="249" spans="1:33">
      <c r="A249" s="442"/>
      <c r="B249" s="423">
        <v>19</v>
      </c>
      <c r="C249" s="433">
        <f>IF(COUNT(ngay30!$AU$8)&gt;0,ngay30!$AU$8,"")</f>
        <v>1000.7</v>
      </c>
      <c r="D249" s="425">
        <f t="shared" si="48"/>
        <v>0.80000000000006821</v>
      </c>
      <c r="E249" s="426">
        <f t="shared" si="49"/>
        <v>-2.9999999999998863</v>
      </c>
      <c r="F249" s="429"/>
      <c r="G249" s="433">
        <f>IF(COUNT(ngay30!$L$8)&gt;0,ngay30!$L$8,"")</f>
        <v>30.6</v>
      </c>
      <c r="H249" s="429">
        <f t="shared" si="50"/>
        <v>0.40000000000000213</v>
      </c>
      <c r="I249" s="430">
        <f t="shared" si="51"/>
        <v>-18.600000000000012</v>
      </c>
      <c r="J249" s="433">
        <f>IF(COUNT(ngay30!$AU$4)&gt;0,ngay30!$AU$4,"")</f>
        <v>1000.6</v>
      </c>
      <c r="K249" s="425">
        <f t="shared" si="52"/>
        <v>1.1000000000000227</v>
      </c>
      <c r="L249" s="426">
        <f t="shared" si="53"/>
        <v>-5.6000000000000227</v>
      </c>
      <c r="M249" s="429"/>
      <c r="N249" s="433">
        <f>IF(COUNT(ngay30!$L$4)&gt;0,ngay30!$L$4,"")</f>
        <v>30.6</v>
      </c>
      <c r="O249" s="429">
        <f t="shared" si="54"/>
        <v>-0.19999999999999929</v>
      </c>
      <c r="P249" s="430">
        <f t="shared" si="55"/>
        <v>-25.7</v>
      </c>
      <c r="Q249" s="433">
        <f>IF(COUNT(ngay30!$AU$20)&gt;0,ngay30!$AU$20,"")</f>
        <v>1000.6</v>
      </c>
      <c r="R249" s="425">
        <f t="shared" si="56"/>
        <v>1.3999999999999773</v>
      </c>
      <c r="S249" s="426">
        <f t="shared" si="57"/>
        <v>-8.3000000000001819</v>
      </c>
      <c r="T249" s="429"/>
      <c r="U249" s="433">
        <f>IF(COUNT(ngay30!$L$20)&gt;0,ngay30!$L$20,"")</f>
        <v>31.4</v>
      </c>
      <c r="V249" s="429">
        <f t="shared" si="58"/>
        <v>0</v>
      </c>
      <c r="W249" s="430">
        <f t="shared" si="59"/>
        <v>-19.499999999999989</v>
      </c>
      <c r="X249" s="433">
        <f>IF(COUNT(ngay30!$AU$22)&gt;0,ngay30!$AU$22,"")</f>
        <v>999.6</v>
      </c>
      <c r="Y249" s="425">
        <f t="shared" si="60"/>
        <v>1.6000000000000227</v>
      </c>
      <c r="Z249" s="426">
        <f t="shared" si="61"/>
        <v>-13.599999999999909</v>
      </c>
      <c r="AA249" s="429"/>
      <c r="AB249" s="433">
        <f>IF(COUNT(ngay30!$L$22)&gt;0,ngay30!$L$22,"")</f>
        <v>31.6</v>
      </c>
      <c r="AC249" s="429">
        <f t="shared" si="62"/>
        <v>0.30000000000000071</v>
      </c>
      <c r="AD249" s="430">
        <f t="shared" si="63"/>
        <v>-16.699999999999992</v>
      </c>
      <c r="AG249" s="433">
        <f>IF(COUNT(ngay30!$AU$8)&gt;0,ngay30!$AU$8,"")</f>
        <v>1000.7</v>
      </c>
    </row>
    <row r="250" spans="1:33">
      <c r="A250" s="442"/>
      <c r="B250" s="423">
        <v>22</v>
      </c>
      <c r="C250" s="433">
        <f>IF(COUNT(ngay31!$AN$8)&gt;0,ngay31!$AN$8,"")</f>
        <v>1002.8</v>
      </c>
      <c r="D250" s="425">
        <f t="shared" si="48"/>
        <v>1.0999999999999091</v>
      </c>
      <c r="E250" s="426">
        <f t="shared" si="49"/>
        <v>-1.8999999999999773</v>
      </c>
      <c r="F250" s="429"/>
      <c r="G250" s="433">
        <f>IF(COUNT(ngay31!$E$8)&gt;0,ngay31!$E$8,"")</f>
        <v>29</v>
      </c>
      <c r="H250" s="429">
        <f t="shared" si="50"/>
        <v>-0.80000000000000071</v>
      </c>
      <c r="I250" s="430">
        <f t="shared" si="51"/>
        <v>-19.400000000000013</v>
      </c>
      <c r="J250" s="433">
        <f>IF(COUNT(ngay31!$AN$4)&gt;0,ngay31!$AN$4,"")</f>
        <v>1003.7</v>
      </c>
      <c r="K250" s="425">
        <f t="shared" si="52"/>
        <v>1.3000000000000682</v>
      </c>
      <c r="L250" s="426">
        <f t="shared" si="53"/>
        <v>-4.2999999999999545</v>
      </c>
      <c r="M250" s="429"/>
      <c r="N250" s="433">
        <f>IF(COUNT(ngay31!$E$4)&gt;0,ngay31!$E$4,"")</f>
        <v>27.5</v>
      </c>
      <c r="O250" s="429">
        <f t="shared" si="54"/>
        <v>0.69999999999999929</v>
      </c>
      <c r="P250" s="430">
        <f t="shared" si="55"/>
        <v>-25</v>
      </c>
      <c r="Q250" s="433">
        <f>IF(COUNT(ngay31!$AN$20)&gt;0,ngay31!$AN$20,"")</f>
        <v>1003</v>
      </c>
      <c r="R250" s="425">
        <f t="shared" si="56"/>
        <v>1.7000000000000455</v>
      </c>
      <c r="S250" s="426">
        <f t="shared" si="57"/>
        <v>-6.6000000000001364</v>
      </c>
      <c r="T250" s="429"/>
      <c r="U250" s="433">
        <f>IF(COUNT(ngay31!$E$20)&gt;0,ngay31!$E$20,"")</f>
        <v>30.2</v>
      </c>
      <c r="V250" s="429">
        <f t="shared" si="58"/>
        <v>-0.10000000000000142</v>
      </c>
      <c r="W250" s="430">
        <f t="shared" si="59"/>
        <v>-19.599999999999991</v>
      </c>
      <c r="X250" s="433">
        <f>IF(COUNT(ngay31!$AN$22)&gt;0,ngay31!$AN$22,"")</f>
        <v>1001.8</v>
      </c>
      <c r="Y250" s="425">
        <f t="shared" si="60"/>
        <v>1.6999999999999318</v>
      </c>
      <c r="Z250" s="426">
        <f t="shared" si="61"/>
        <v>-11.899999999999977</v>
      </c>
      <c r="AA250" s="429"/>
      <c r="AB250" s="433">
        <f>IF(COUNT(ngay31!$E$22)&gt;0,ngay31!$E$22,"")</f>
        <v>30.2</v>
      </c>
      <c r="AC250" s="429">
        <f t="shared" si="62"/>
        <v>0.5</v>
      </c>
      <c r="AD250" s="430">
        <f t="shared" si="63"/>
        <v>-16.199999999999992</v>
      </c>
      <c r="AG250" s="433">
        <f>IF(COUNT(ngay31!$AN$8)&gt;0,ngay31!$AN$8,"")</f>
        <v>1002.8</v>
      </c>
    </row>
    <row r="251" spans="1:33" s="439" customFormat="1">
      <c r="A251" s="443">
        <v>31</v>
      </c>
      <c r="B251" s="423">
        <v>1</v>
      </c>
      <c r="C251" s="433">
        <f>IF(COUNT(ngay31!$AO$8)&gt;0,ngay31!$AO$8,"")</f>
        <v>1002.3</v>
      </c>
      <c r="D251" s="435">
        <f t="shared" si="48"/>
        <v>1.3999999999999773</v>
      </c>
      <c r="E251" s="436">
        <f t="shared" si="49"/>
        <v>-0.5</v>
      </c>
      <c r="F251" s="437"/>
      <c r="G251" s="433">
        <f>IF(COUNT(ngay31!$F$8)&gt;0,ngay31!$F$8,"")</f>
        <v>28.4</v>
      </c>
      <c r="H251" s="437">
        <f t="shared" si="50"/>
        <v>-0.70000000000000284</v>
      </c>
      <c r="I251" s="438">
        <f t="shared" si="51"/>
        <v>-20.100000000000016</v>
      </c>
      <c r="J251" s="433">
        <f>IF(COUNT(ngay31!$AO$4)&gt;0,ngay31!$AO$4,"")</f>
        <v>1003.1</v>
      </c>
      <c r="K251" s="435">
        <f t="shared" si="52"/>
        <v>1.6000000000000227</v>
      </c>
      <c r="L251" s="436">
        <f t="shared" si="53"/>
        <v>-2.6999999999999318</v>
      </c>
      <c r="M251" s="437"/>
      <c r="N251" s="433">
        <f>IF(COUNT(ngay31!$F$4)&gt;0,ngay31!$F$4,"")</f>
        <v>25.8</v>
      </c>
      <c r="O251" s="437">
        <f t="shared" si="54"/>
        <v>-0.19999999999999929</v>
      </c>
      <c r="P251" s="438">
        <f t="shared" si="55"/>
        <v>-25.2</v>
      </c>
      <c r="Q251" s="433">
        <f>IF(COUNT(ngay31!$AO$20)&gt;0,ngay31!$AO$20,"")</f>
        <v>1002.7</v>
      </c>
      <c r="R251" s="435">
        <f t="shared" si="56"/>
        <v>2.2000000000000455</v>
      </c>
      <c r="S251" s="436">
        <f t="shared" si="57"/>
        <v>-4.4000000000000909</v>
      </c>
      <c r="T251" s="437"/>
      <c r="U251" s="433">
        <f>IF(COUNT(ngay31!$F$20)&gt;0,ngay31!$F$20,"")</f>
        <v>29.2</v>
      </c>
      <c r="V251" s="437">
        <f t="shared" si="58"/>
        <v>-0.60000000000000142</v>
      </c>
      <c r="W251" s="438">
        <f t="shared" si="59"/>
        <v>-20.199999999999992</v>
      </c>
      <c r="X251" s="433">
        <f>IF(COUNT(ngay31!$AO$22)&gt;0,ngay31!$AO$22,"")</f>
        <v>1002.1</v>
      </c>
      <c r="Y251" s="435">
        <f t="shared" si="60"/>
        <v>2</v>
      </c>
      <c r="Z251" s="436">
        <f t="shared" si="61"/>
        <v>-9.8999999999999773</v>
      </c>
      <c r="AA251" s="437"/>
      <c r="AB251" s="433">
        <f>IF(COUNT(ngay31!$F$22)&gt;0,ngay31!$F$22,"")</f>
        <v>29</v>
      </c>
      <c r="AC251" s="437">
        <f t="shared" si="62"/>
        <v>-0.19999999999999929</v>
      </c>
      <c r="AD251" s="438">
        <f t="shared" si="63"/>
        <v>-16.399999999999991</v>
      </c>
      <c r="AE251" s="431"/>
      <c r="AF251" s="431"/>
      <c r="AG251" s="433">
        <f>IF(COUNT(ngay31!$AO$8)&gt;0,ngay31!$AO$8,"")</f>
        <v>1002.3</v>
      </c>
    </row>
    <row r="252" spans="1:33">
      <c r="A252" s="442"/>
      <c r="B252" s="423">
        <v>4</v>
      </c>
      <c r="C252" s="433">
        <f>IF(COUNT(ngay31!$AP$8)&gt;0,ngay31!$AP$8,"")</f>
        <v>1001.9</v>
      </c>
      <c r="D252" s="425">
        <f t="shared" si="48"/>
        <v>1.1000000000000227</v>
      </c>
      <c r="E252" s="426">
        <f t="shared" si="49"/>
        <v>0.60000000000002274</v>
      </c>
      <c r="F252" s="429"/>
      <c r="G252" s="433">
        <f>IF(COUNT(ngay31!$G$8)&gt;0,ngay31!$G$8,"")</f>
        <v>28.2</v>
      </c>
      <c r="H252" s="429">
        <f t="shared" si="50"/>
        <v>-0.60000000000000142</v>
      </c>
      <c r="I252" s="430">
        <f t="shared" si="51"/>
        <v>-20.700000000000017</v>
      </c>
      <c r="J252" s="433">
        <f>IF(COUNT(ngay31!$AP$4)&gt;0,ngay31!$AP$4,"")</f>
        <v>1002</v>
      </c>
      <c r="K252" s="425">
        <f t="shared" si="52"/>
        <v>1.2999999999999545</v>
      </c>
      <c r="L252" s="426">
        <f t="shared" si="53"/>
        <v>-1.3999999999999773</v>
      </c>
      <c r="M252" s="429"/>
      <c r="N252" s="433">
        <f>IF(COUNT(ngay31!$G$4)&gt;0,ngay31!$G$4,"")</f>
        <v>25.3</v>
      </c>
      <c r="O252" s="429">
        <f t="shared" si="54"/>
        <v>-0.59999999999999787</v>
      </c>
      <c r="P252" s="430">
        <f t="shared" si="55"/>
        <v>-25.799999999999997</v>
      </c>
      <c r="Q252" s="433">
        <f>IF(COUNT(ngay31!$AP$20)&gt;0,ngay31!$AP$20,"")</f>
        <v>1001.9</v>
      </c>
      <c r="R252" s="425">
        <f t="shared" si="56"/>
        <v>1.6999999999999318</v>
      </c>
      <c r="S252" s="426">
        <f t="shared" si="57"/>
        <v>-2.7000000000001592</v>
      </c>
      <c r="T252" s="429"/>
      <c r="U252" s="433">
        <f>IF(COUNT(ngay31!$G$20)&gt;0,ngay31!$G$20,"")</f>
        <v>28.3</v>
      </c>
      <c r="V252" s="429">
        <f t="shared" si="58"/>
        <v>-0.69999999999999929</v>
      </c>
      <c r="W252" s="430">
        <f t="shared" si="59"/>
        <v>-20.899999999999991</v>
      </c>
      <c r="X252" s="433">
        <f>IF(COUNT(ngay31!$AP$22)&gt;0,ngay31!$AP$22,"")</f>
        <v>1002</v>
      </c>
      <c r="Y252" s="425">
        <f t="shared" si="60"/>
        <v>2.5</v>
      </c>
      <c r="Z252" s="426">
        <f t="shared" si="61"/>
        <v>-7.3999999999999773</v>
      </c>
      <c r="AA252" s="429"/>
      <c r="AB252" s="433">
        <f>IF(COUNT(ngay31!$G$22)&gt;0,ngay31!$G$22,"")</f>
        <v>28.9</v>
      </c>
      <c r="AC252" s="429">
        <f t="shared" si="62"/>
        <v>-0.30000000000000071</v>
      </c>
      <c r="AD252" s="430">
        <f t="shared" si="63"/>
        <v>-16.699999999999992</v>
      </c>
      <c r="AG252" s="433">
        <f>IF(COUNT(ngay31!$AP$8)&gt;0,ngay31!$AP$8,"")</f>
        <v>1001.9</v>
      </c>
    </row>
    <row r="253" spans="1:33">
      <c r="A253" s="442"/>
      <c r="B253" s="441">
        <v>7</v>
      </c>
      <c r="C253" s="433">
        <f>IF(COUNT(ngay31!$AQ$8)&gt;0,ngay31!$AQ$8,"")</f>
        <v>1002.9</v>
      </c>
      <c r="D253" s="425">
        <f t="shared" si="48"/>
        <v>1.3999999999999773</v>
      </c>
      <c r="E253" s="426">
        <f t="shared" si="49"/>
        <v>2</v>
      </c>
      <c r="F253" s="429"/>
      <c r="G253" s="433">
        <f>IF(COUNT(ngay31!$H$8)&gt;0,ngay31!$H$8,"")</f>
        <v>28.2</v>
      </c>
      <c r="H253" s="429">
        <f t="shared" si="50"/>
        <v>0.19999999999999929</v>
      </c>
      <c r="I253" s="430">
        <f t="shared" si="51"/>
        <v>-20.500000000000018</v>
      </c>
      <c r="J253" s="433">
        <f>IF(COUNT(ngay31!$AQ$4)&gt;0,ngay31!$AQ$4,"")</f>
        <v>1003.2</v>
      </c>
      <c r="K253" s="425">
        <f t="shared" si="52"/>
        <v>1.5</v>
      </c>
      <c r="L253" s="426">
        <f t="shared" si="53"/>
        <v>0.10000000000002274</v>
      </c>
      <c r="M253" s="429"/>
      <c r="N253" s="433">
        <f>IF(COUNT(ngay31!$H$4)&gt;0,ngay31!$H$4,"")</f>
        <v>25.4</v>
      </c>
      <c r="O253" s="429">
        <f t="shared" si="54"/>
        <v>-1.1000000000000014</v>
      </c>
      <c r="P253" s="430">
        <f t="shared" si="55"/>
        <v>-26.9</v>
      </c>
      <c r="Q253" s="433">
        <f>IF(COUNT(ngay31!$AQ$20)&gt;0,ngay31!$AQ$20,"")</f>
        <v>1002.9</v>
      </c>
      <c r="R253" s="425">
        <f t="shared" si="56"/>
        <v>1.5</v>
      </c>
      <c r="S253" s="426">
        <f t="shared" si="57"/>
        <v>-1.2000000000001592</v>
      </c>
      <c r="T253" s="429"/>
      <c r="U253" s="433">
        <f>IF(COUNT(ngay31!$H$20)&gt;0,ngay31!$H$20,"")</f>
        <v>29</v>
      </c>
      <c r="V253" s="429">
        <f t="shared" si="58"/>
        <v>-0.69999999999999929</v>
      </c>
      <c r="W253" s="430">
        <f t="shared" si="59"/>
        <v>-21.599999999999991</v>
      </c>
      <c r="X253" s="433">
        <f>IF(COUNT(ngay31!$AQ$22)&gt;0,ngay31!$AQ$22,"")</f>
        <v>1002</v>
      </c>
      <c r="Y253" s="425">
        <f t="shared" si="60"/>
        <v>2.3999999999999773</v>
      </c>
      <c r="Z253" s="426">
        <f t="shared" si="61"/>
        <v>-5</v>
      </c>
      <c r="AA253" s="429"/>
      <c r="AB253" s="433">
        <f>IF(COUNT(ngay31!$H$22)&gt;0,ngay31!$H$22,"")</f>
        <v>29.3</v>
      </c>
      <c r="AC253" s="429">
        <f t="shared" si="62"/>
        <v>0</v>
      </c>
      <c r="AD253" s="430">
        <f t="shared" si="63"/>
        <v>-16.699999999999992</v>
      </c>
      <c r="AG253" s="433">
        <f>IF(COUNT(ngay31!$AQ$8)&gt;0,ngay31!$AQ$8,"")</f>
        <v>1002.9</v>
      </c>
    </row>
    <row r="254" spans="1:33">
      <c r="A254" s="442"/>
      <c r="B254" s="423">
        <v>10</v>
      </c>
      <c r="C254" s="433">
        <f>IF(COUNT(ngay31!$AR$8)&gt;0,ngay31!$AR$8,"")</f>
        <v>1003</v>
      </c>
      <c r="D254" s="425">
        <f t="shared" si="48"/>
        <v>0.89999999999997726</v>
      </c>
      <c r="E254" s="426">
        <f t="shared" si="49"/>
        <v>2.8999999999999773</v>
      </c>
      <c r="F254" s="429"/>
      <c r="G254" s="433">
        <f>IF(COUNT(ngay31!$I$8)&gt;0,ngay31!$I$8,"")</f>
        <v>30.9</v>
      </c>
      <c r="H254" s="429">
        <f t="shared" si="50"/>
        <v>-0.40000000000000213</v>
      </c>
      <c r="I254" s="430">
        <f t="shared" si="51"/>
        <v>-20.90000000000002</v>
      </c>
      <c r="J254" s="433">
        <f>IF(COUNT(ngay31!$AR$4)&gt;0,ngay31!$AR$4,"")</f>
        <v>1003.2</v>
      </c>
      <c r="K254" s="425">
        <f t="shared" si="52"/>
        <v>1.4000000000000909</v>
      </c>
      <c r="L254" s="426">
        <f t="shared" si="53"/>
        <v>1.5000000000001137</v>
      </c>
      <c r="M254" s="429"/>
      <c r="N254" s="433">
        <f>IF(COUNT(ngay31!$I$4)&gt;0,ngay31!$I$4,"")</f>
        <v>30</v>
      </c>
      <c r="O254" s="429">
        <f t="shared" si="54"/>
        <v>-1.1999999999999993</v>
      </c>
      <c r="P254" s="430">
        <f t="shared" si="55"/>
        <v>-28.099999999999998</v>
      </c>
      <c r="Q254" s="433">
        <f>IF(COUNT(ngay31!$AR$20)&gt;0,ngay31!$AR$20,"")</f>
        <v>1003.6</v>
      </c>
      <c r="R254" s="425">
        <f t="shared" si="56"/>
        <v>0.70000000000004547</v>
      </c>
      <c r="S254" s="426">
        <f t="shared" si="57"/>
        <v>-0.50000000000011369</v>
      </c>
      <c r="T254" s="429"/>
      <c r="U254" s="433">
        <f>IF(COUNT(ngay31!$I$20)&gt;0,ngay31!$I$20,"")</f>
        <v>32.799999999999997</v>
      </c>
      <c r="V254" s="429">
        <f t="shared" si="58"/>
        <v>-0.60000000000000142</v>
      </c>
      <c r="W254" s="430">
        <f t="shared" si="59"/>
        <v>-22.199999999999992</v>
      </c>
      <c r="X254" s="433">
        <f>IF(COUNT(ngay31!$AR$22)&gt;0,ngay31!$AR$22,"")</f>
        <v>1002.8</v>
      </c>
      <c r="Y254" s="425">
        <f t="shared" si="60"/>
        <v>1.7999999999999545</v>
      </c>
      <c r="Z254" s="426">
        <f t="shared" si="61"/>
        <v>-3.2000000000000455</v>
      </c>
      <c r="AA254" s="429"/>
      <c r="AB254" s="433">
        <f>IF(COUNT(ngay31!$I$22)&gt;0,ngay31!$I$22,"")</f>
        <v>32.200000000000003</v>
      </c>
      <c r="AC254" s="429">
        <f t="shared" si="62"/>
        <v>-1.2999999999999972</v>
      </c>
      <c r="AD254" s="430">
        <f t="shared" si="63"/>
        <v>-17.999999999999989</v>
      </c>
      <c r="AG254" s="433">
        <f>IF(COUNT(ngay31!$AR$8)&gt;0,ngay31!$AR$8,"")</f>
        <v>1003</v>
      </c>
    </row>
    <row r="255" spans="1:33">
      <c r="A255" s="442"/>
      <c r="B255" s="423">
        <v>13</v>
      </c>
      <c r="C255" s="433">
        <f>IF(COUNT(ngay31!$AS$8)&gt;0,ngay31!$AS$8,"")</f>
        <v>1002.4</v>
      </c>
      <c r="D255" s="425">
        <f t="shared" si="48"/>
        <v>0.79999999999995453</v>
      </c>
      <c r="E255" s="426">
        <f t="shared" si="49"/>
        <v>3.6999999999999318</v>
      </c>
      <c r="F255" s="429"/>
      <c r="G255" s="433">
        <f>IF(COUNT(ngay31!$J$8)&gt;0,ngay31!$J$8,"")</f>
        <v>33.6</v>
      </c>
      <c r="H255" s="429">
        <f t="shared" si="50"/>
        <v>2.7000000000000028</v>
      </c>
      <c r="I255" s="430">
        <f t="shared" si="51"/>
        <v>-18.200000000000017</v>
      </c>
      <c r="J255" s="433">
        <f>IF(COUNT(ngay31!$AS$4)&gt;0,ngay31!$AS$4,"")</f>
        <v>1001.6</v>
      </c>
      <c r="K255" s="425">
        <f t="shared" si="52"/>
        <v>1.1000000000000227</v>
      </c>
      <c r="L255" s="426">
        <f t="shared" si="53"/>
        <v>2.6000000000001364</v>
      </c>
      <c r="M255" s="429"/>
      <c r="N255" s="433">
        <f>IF(COUNT(ngay31!$J$4)&gt;0,ngay31!$J$4,"")</f>
        <v>34.200000000000003</v>
      </c>
      <c r="O255" s="429">
        <f t="shared" si="54"/>
        <v>-0.39999999999999858</v>
      </c>
      <c r="P255" s="430">
        <f t="shared" si="55"/>
        <v>-28.499999999999996</v>
      </c>
      <c r="Q255" s="433">
        <f>IF(COUNT(ngay31!$AS$20)&gt;0,ngay31!$AS$20,"")</f>
        <v>1003.2</v>
      </c>
      <c r="R255" s="425">
        <f t="shared" si="56"/>
        <v>1.8000000000000682</v>
      </c>
      <c r="S255" s="426">
        <f t="shared" si="57"/>
        <v>1.2999999999999545</v>
      </c>
      <c r="T255" s="429"/>
      <c r="U255" s="433">
        <f>IF(COUNT(ngay31!$J$20)&gt;0,ngay31!$J$20,"")</f>
        <v>34.5</v>
      </c>
      <c r="V255" s="429">
        <f t="shared" si="58"/>
        <v>3.8999999999999986</v>
      </c>
      <c r="W255" s="430">
        <f t="shared" si="59"/>
        <v>-18.299999999999994</v>
      </c>
      <c r="X255" s="433">
        <f>IF(COUNT(ngay31!$AS$22)&gt;0,ngay31!$AS$22,"")</f>
        <v>1002.5</v>
      </c>
      <c r="Y255" s="425">
        <f t="shared" si="60"/>
        <v>1.6000000000000227</v>
      </c>
      <c r="Z255" s="426">
        <f t="shared" si="61"/>
        <v>-1.6000000000000227</v>
      </c>
      <c r="AA255" s="429"/>
      <c r="AB255" s="433">
        <f>IF(COUNT(ngay31!$J$22)&gt;0,ngay31!$J$22,"")</f>
        <v>32.1</v>
      </c>
      <c r="AC255" s="429">
        <f t="shared" si="62"/>
        <v>-1.8999999999999986</v>
      </c>
      <c r="AD255" s="430">
        <f t="shared" si="63"/>
        <v>-19.899999999999988</v>
      </c>
      <c r="AG255" s="433">
        <f>IF(COUNT(ngay31!$AS$8)&gt;0,ngay31!$AS$8,"")</f>
        <v>1002.4</v>
      </c>
    </row>
    <row r="256" spans="1:33">
      <c r="A256" s="442"/>
      <c r="B256" s="423">
        <v>16</v>
      </c>
      <c r="C256" s="433">
        <f>IF(COUNT(ngay31!$AT$8)&gt;0,ngay31!$AT$8,"")</f>
        <v>1001</v>
      </c>
      <c r="D256" s="425">
        <f t="shared" si="48"/>
        <v>1.6000000000000227</v>
      </c>
      <c r="E256" s="426">
        <f t="shared" si="49"/>
        <v>5.2999999999999545</v>
      </c>
      <c r="F256" s="429"/>
      <c r="G256" s="433">
        <f>IF(COUNT(ngay31!$K$8)&gt;0,ngay31!$K$8,"")</f>
        <v>31</v>
      </c>
      <c r="H256" s="429">
        <f t="shared" si="50"/>
        <v>-1</v>
      </c>
      <c r="I256" s="430">
        <f t="shared" si="51"/>
        <v>-19.200000000000017</v>
      </c>
      <c r="J256" s="433">
        <f>IF(COUNT(ngay31!$AT$4)&gt;0,ngay31!$AT$4,"")</f>
        <v>1001.9</v>
      </c>
      <c r="K256" s="425">
        <f t="shared" si="52"/>
        <v>3.1000000000000227</v>
      </c>
      <c r="L256" s="426">
        <f t="shared" si="53"/>
        <v>5.7000000000001592</v>
      </c>
      <c r="M256" s="429"/>
      <c r="N256" s="433">
        <f>IF(COUNT(ngay31!$K$4)&gt;0,ngay31!$K$4,"")</f>
        <v>27</v>
      </c>
      <c r="O256" s="429">
        <f t="shared" si="54"/>
        <v>-6.2000000000000028</v>
      </c>
      <c r="P256" s="430">
        <f t="shared" si="55"/>
        <v>-34.700000000000003</v>
      </c>
      <c r="Q256" s="433">
        <f>IF(COUNT(ngay31!$AT$20)&gt;0,ngay31!$AT$20,"")</f>
        <v>1000.3</v>
      </c>
      <c r="R256" s="425">
        <f t="shared" si="56"/>
        <v>1.5999999999999091</v>
      </c>
      <c r="S256" s="426">
        <f t="shared" si="57"/>
        <v>2.8999999999998636</v>
      </c>
      <c r="T256" s="429"/>
      <c r="U256" s="433">
        <f>IF(COUNT(ngay31!$K$20)&gt;0,ngay31!$K$20,"")</f>
        <v>34.799999999999997</v>
      </c>
      <c r="V256" s="429">
        <f t="shared" si="58"/>
        <v>1.5999999999999943</v>
      </c>
      <c r="W256" s="430">
        <f t="shared" si="59"/>
        <v>-16.7</v>
      </c>
      <c r="X256" s="433">
        <f>IF(COUNT(ngay31!$AT$22)&gt;0,ngay31!$AT$22,"")</f>
        <v>1000.7</v>
      </c>
      <c r="Y256" s="425">
        <f t="shared" si="60"/>
        <v>1.6000000000000227</v>
      </c>
      <c r="Z256" s="426">
        <f t="shared" si="61"/>
        <v>0</v>
      </c>
      <c r="AA256" s="429"/>
      <c r="AB256" s="433">
        <f>IF(COUNT(ngay31!$K$22)&gt;0,ngay31!$K$22,"")</f>
        <v>32.6</v>
      </c>
      <c r="AC256" s="429">
        <f t="shared" si="62"/>
        <v>0.39999999999999858</v>
      </c>
      <c r="AD256" s="430">
        <f t="shared" si="63"/>
        <v>-19.499999999999989</v>
      </c>
      <c r="AG256" s="433">
        <f>IF(COUNT(ngay31!$AT$8)&gt;0,ngay31!$AT$8,"")</f>
        <v>1001</v>
      </c>
    </row>
    <row r="257" spans="1:33">
      <c r="A257" s="442"/>
      <c r="B257" s="423">
        <v>19</v>
      </c>
      <c r="C257" s="433">
        <f>IF(COUNT(ngay31!$AU$8)&gt;0,ngay31!$AU$8,"")</f>
        <v>1002.8</v>
      </c>
      <c r="D257" s="425">
        <f t="shared" si="48"/>
        <v>2.0999999999999091</v>
      </c>
      <c r="E257" s="426">
        <f t="shared" si="49"/>
        <v>7.3999999999998636</v>
      </c>
      <c r="F257" s="429"/>
      <c r="G257" s="433">
        <f>IF(COUNT(ngay31!$L$8)&gt;0,ngay31!$L$8,"")</f>
        <v>26.6</v>
      </c>
      <c r="H257" s="429">
        <f t="shared" si="50"/>
        <v>-4</v>
      </c>
      <c r="I257" s="430">
        <f t="shared" si="51"/>
        <v>-23.200000000000017</v>
      </c>
      <c r="J257" s="433">
        <f>IF(COUNT(ngay31!$AU$4)&gt;0,ngay31!$AU$4,"")</f>
        <v>1003</v>
      </c>
      <c r="K257" s="425">
        <f t="shared" si="52"/>
        <v>2.3999999999999773</v>
      </c>
      <c r="L257" s="426">
        <f t="shared" si="53"/>
        <v>8.1000000000001364</v>
      </c>
      <c r="M257" s="429"/>
      <c r="N257" s="433">
        <f>IF(COUNT(ngay31!$L$4)&gt;0,ngay31!$L$4,"")</f>
        <v>25.4</v>
      </c>
      <c r="O257" s="429">
        <f t="shared" si="54"/>
        <v>-5.2000000000000028</v>
      </c>
      <c r="P257" s="430">
        <f t="shared" si="55"/>
        <v>-39.900000000000006</v>
      </c>
      <c r="Q257" s="433">
        <f>IF(COUNT(ngay31!$AU$20)&gt;0,ngay31!$AU$20,"")</f>
        <v>1001.9</v>
      </c>
      <c r="R257" s="425">
        <f t="shared" si="56"/>
        <v>1.2999999999999545</v>
      </c>
      <c r="S257" s="426">
        <f t="shared" si="57"/>
        <v>4.1999999999998181</v>
      </c>
      <c r="T257" s="429"/>
      <c r="U257" s="433">
        <f>IF(COUNT(ngay31!$L$20)&gt;0,ngay31!$L$20,"")</f>
        <v>32.299999999999997</v>
      </c>
      <c r="V257" s="429">
        <f t="shared" si="58"/>
        <v>0.89999999999999858</v>
      </c>
      <c r="W257" s="430">
        <f t="shared" si="59"/>
        <v>-15.8</v>
      </c>
      <c r="X257" s="433">
        <f>IF(COUNT(ngay31!$AU$22)&gt;0,ngay31!$AU$22,"")</f>
        <v>1001.1</v>
      </c>
      <c r="Y257" s="425">
        <f t="shared" si="60"/>
        <v>1.5</v>
      </c>
      <c r="Z257" s="426">
        <f t="shared" si="61"/>
        <v>1.5</v>
      </c>
      <c r="AA257" s="429"/>
      <c r="AB257" s="433">
        <f>IF(COUNT(ngay31!$L$22)&gt;0,ngay31!$L$22,"")</f>
        <v>31.3</v>
      </c>
      <c r="AC257" s="429">
        <f t="shared" si="62"/>
        <v>-0.30000000000000071</v>
      </c>
      <c r="AD257" s="430">
        <f t="shared" si="63"/>
        <v>-19.79999999999999</v>
      </c>
      <c r="AG257" s="433">
        <f>IF(COUNT(ngay31!$AU$8)&gt;0,ngay31!$AU$8,"")</f>
        <v>1002.8</v>
      </c>
    </row>
    <row r="258" spans="1:33">
      <c r="A258" s="442"/>
      <c r="B258" s="423">
        <v>22</v>
      </c>
      <c r="C258" s="433">
        <f>IF(COUNT(ngay31!$AN$8)&gt;0,ngay31!$AN$8,"")</f>
        <v>1002.8</v>
      </c>
      <c r="D258" s="425">
        <f t="shared" si="48"/>
        <v>0</v>
      </c>
      <c r="E258" s="426">
        <f t="shared" si="49"/>
        <v>7.3999999999998636</v>
      </c>
      <c r="F258" s="429"/>
      <c r="G258" s="433">
        <f>IF(COUNT(ngay31!$E$8)&gt;0,ngay31!$E$8,"")</f>
        <v>29</v>
      </c>
      <c r="H258" s="429">
        <f t="shared" si="50"/>
        <v>0</v>
      </c>
      <c r="I258" s="430">
        <f t="shared" si="51"/>
        <v>-23.200000000000017</v>
      </c>
      <c r="J258" s="433">
        <f>IF(COUNT(ngay31!$AN$4)&gt;0,ngay31!$AN$4,"")</f>
        <v>1003.7</v>
      </c>
      <c r="K258" s="425">
        <f t="shared" si="52"/>
        <v>0</v>
      </c>
      <c r="L258" s="426">
        <f t="shared" si="53"/>
        <v>8.1000000000001364</v>
      </c>
      <c r="M258" s="429"/>
      <c r="N258" s="433">
        <f>IF(COUNT(ngay31!$E$4)&gt;0,ngay31!$E$4,"")</f>
        <v>27.5</v>
      </c>
      <c r="O258" s="429">
        <f t="shared" si="54"/>
        <v>0</v>
      </c>
      <c r="P258" s="430">
        <f t="shared" si="55"/>
        <v>-39.900000000000006</v>
      </c>
      <c r="Q258" s="433">
        <f>IF(COUNT(ngay31!$AN$20)&gt;0,ngay31!$AN$20,"")</f>
        <v>1003</v>
      </c>
      <c r="R258" s="425">
        <f t="shared" si="56"/>
        <v>0</v>
      </c>
      <c r="S258" s="426">
        <f t="shared" si="57"/>
        <v>4.1999999999998181</v>
      </c>
      <c r="T258" s="429"/>
      <c r="U258" s="433">
        <f>IF(COUNT(ngay31!$E$20)&gt;0,ngay31!$E$20,"")</f>
        <v>30.2</v>
      </c>
      <c r="V258" s="429">
        <f t="shared" si="58"/>
        <v>0</v>
      </c>
      <c r="W258" s="430">
        <f t="shared" si="59"/>
        <v>-15.8</v>
      </c>
      <c r="X258" s="433">
        <f>IF(COUNT(ngay31!$AN$22)&gt;0,ngay31!$AN$22,"")</f>
        <v>1001.8</v>
      </c>
      <c r="Y258" s="425">
        <f t="shared" si="60"/>
        <v>0</v>
      </c>
      <c r="Z258" s="426">
        <f t="shared" si="61"/>
        <v>1.5</v>
      </c>
      <c r="AA258" s="429"/>
      <c r="AB258" s="433">
        <f>IF(COUNT(ngay31!$E$22)&gt;0,ngay31!$E$22,"")</f>
        <v>30.2</v>
      </c>
      <c r="AC258" s="429">
        <f t="shared" si="62"/>
        <v>0</v>
      </c>
      <c r="AD258" s="430">
        <f t="shared" si="63"/>
        <v>-19.79999999999999</v>
      </c>
      <c r="AG258" s="433">
        <f>IF(COUNT(ngay31!$AN$8)&gt;0,ngay31!$AN$8,"")</f>
        <v>1002.8</v>
      </c>
    </row>
    <row r="259" spans="1:33">
      <c r="B259" s="423"/>
    </row>
    <row r="260" spans="1:33">
      <c r="B260" s="423"/>
    </row>
  </sheetData>
  <mergeCells count="2">
    <mergeCell ref="Q1:W1"/>
    <mergeCell ref="X1:AD1"/>
  </mergeCells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6"/>
  <sheetViews>
    <sheetView topLeftCell="A13" workbookViewId="0">
      <selection activeCell="B2" sqref="B2:F36"/>
    </sheetView>
  </sheetViews>
  <sheetFormatPr defaultRowHeight="11.25"/>
  <sheetData>
    <row r="1" spans="1:8" ht="16.5" thickBot="1">
      <c r="A1" s="249" t="s">
        <v>121</v>
      </c>
      <c r="B1" s="250" t="s">
        <v>120</v>
      </c>
      <c r="C1" s="251" t="s">
        <v>1</v>
      </c>
      <c r="D1" s="252" t="s">
        <v>2</v>
      </c>
      <c r="E1" s="250" t="s">
        <v>93</v>
      </c>
      <c r="F1" s="253" t="s">
        <v>94</v>
      </c>
    </row>
    <row r="2" spans="1:8" ht="15">
      <c r="A2" s="529" t="s">
        <v>122</v>
      </c>
      <c r="B2" s="254">
        <v>19</v>
      </c>
      <c r="C2" s="255" t="e">
        <f>Tm!#REF!</f>
        <v>#REF!</v>
      </c>
      <c r="D2" s="255" t="e">
        <f>Tx!#REF!</f>
        <v>#REF!</v>
      </c>
      <c r="E2" s="258" t="e">
        <f>Ttb!#REF!</f>
        <v>#REF!</v>
      </c>
      <c r="F2" s="255" t="e">
        <f>Rx!#REF!</f>
        <v>#REF!</v>
      </c>
      <c r="G2" s="257"/>
      <c r="H2" s="257"/>
    </row>
    <row r="3" spans="1:8" ht="15">
      <c r="A3" s="530"/>
      <c r="B3" s="254">
        <v>20</v>
      </c>
      <c r="C3" s="255" t="e">
        <f>Tm!#REF!</f>
        <v>#REF!</v>
      </c>
      <c r="D3" s="255" t="e">
        <f>Tx!#REF!</f>
        <v>#REF!</v>
      </c>
      <c r="E3" s="258" t="e">
        <f>Ttb!#REF!</f>
        <v>#REF!</v>
      </c>
      <c r="F3" s="255" t="e">
        <f>Rx!#REF!</f>
        <v>#REF!</v>
      </c>
      <c r="G3" s="257"/>
      <c r="H3" s="257"/>
    </row>
    <row r="4" spans="1:8" ht="15">
      <c r="A4" s="530"/>
      <c r="B4" s="254">
        <v>21</v>
      </c>
      <c r="C4" s="255" t="e">
        <f>Tm!#REF!</f>
        <v>#REF!</v>
      </c>
      <c r="D4" s="255" t="e">
        <f>Tx!#REF!</f>
        <v>#REF!</v>
      </c>
      <c r="E4" s="258" t="e">
        <f>Ttb!#REF!</f>
        <v>#REF!</v>
      </c>
      <c r="F4" s="255" t="e">
        <f>Rx!#REF!</f>
        <v>#REF!</v>
      </c>
      <c r="G4" s="257"/>
      <c r="H4" s="257"/>
    </row>
    <row r="5" spans="1:8" ht="15">
      <c r="A5" s="530"/>
      <c r="B5" s="254">
        <v>22</v>
      </c>
      <c r="C5" s="255" t="e">
        <f>Tm!#REF!</f>
        <v>#REF!</v>
      </c>
      <c r="D5" s="255" t="e">
        <f>Tx!#REF!</f>
        <v>#REF!</v>
      </c>
      <c r="E5" s="258" t="e">
        <f>Ttb!#REF!</f>
        <v>#REF!</v>
      </c>
      <c r="F5" s="255" t="e">
        <f>Rx!#REF!</f>
        <v>#REF!</v>
      </c>
      <c r="G5" s="257"/>
      <c r="H5" s="257"/>
    </row>
    <row r="6" spans="1:8" ht="15.75" thickBot="1">
      <c r="A6" s="530"/>
      <c r="B6" s="256">
        <v>23</v>
      </c>
      <c r="C6" s="255" t="e">
        <f>Tm!#REF!</f>
        <v>#REF!</v>
      </c>
      <c r="D6" s="255" t="e">
        <f>Tx!#REF!</f>
        <v>#REF!</v>
      </c>
      <c r="E6" s="258" t="e">
        <f>Ttb!#REF!</f>
        <v>#REF!</v>
      </c>
      <c r="F6" s="255" t="e">
        <f>Rx!#REF!</f>
        <v>#REF!</v>
      </c>
      <c r="G6" s="257"/>
      <c r="H6" s="257"/>
    </row>
    <row r="7" spans="1:8" ht="15.75" thickBot="1">
      <c r="A7" s="530"/>
      <c r="B7" s="256">
        <v>24</v>
      </c>
      <c r="C7" s="255" t="e">
        <f>Tm!#REF!</f>
        <v>#REF!</v>
      </c>
      <c r="D7" s="255" t="e">
        <f>Tx!#REF!</f>
        <v>#REF!</v>
      </c>
      <c r="E7" s="258" t="e">
        <f>Ttb!#REF!</f>
        <v>#REF!</v>
      </c>
      <c r="F7" s="255" t="e">
        <f>Rx!#REF!</f>
        <v>#REF!</v>
      </c>
      <c r="G7" s="257"/>
      <c r="H7" s="257"/>
    </row>
    <row r="8" spans="1:8" ht="15.75" thickBot="1">
      <c r="A8" s="531"/>
      <c r="B8" s="256">
        <v>25</v>
      </c>
      <c r="C8" s="255" t="e">
        <f>Tm!#REF!</f>
        <v>#REF!</v>
      </c>
      <c r="D8" s="255" t="e">
        <f>Tx!#REF!</f>
        <v>#REF!</v>
      </c>
      <c r="E8" s="258" t="e">
        <f>Ttb!#REF!</f>
        <v>#REF!</v>
      </c>
      <c r="F8" s="255" t="e">
        <f>Rx!#REF!</f>
        <v>#REF!</v>
      </c>
      <c r="G8" s="257"/>
      <c r="H8" s="257"/>
    </row>
    <row r="9" spans="1:8" ht="15">
      <c r="A9" s="532" t="s">
        <v>204</v>
      </c>
      <c r="B9" s="254">
        <v>19</v>
      </c>
      <c r="C9" s="255" t="e">
        <f>Tm!#REF!</f>
        <v>#REF!</v>
      </c>
      <c r="D9" s="255" t="e">
        <f>Tx!#REF!</f>
        <v>#REF!</v>
      </c>
      <c r="E9" s="258" t="e">
        <f>Ttb!#REF!</f>
        <v>#REF!</v>
      </c>
      <c r="F9" s="255" t="e">
        <f>Rx!#REF!</f>
        <v>#REF!</v>
      </c>
      <c r="G9" s="257"/>
      <c r="H9" s="257"/>
    </row>
    <row r="10" spans="1:8" ht="15">
      <c r="A10" s="530"/>
      <c r="B10" s="254">
        <v>20</v>
      </c>
      <c r="C10" s="255" t="e">
        <f>Tm!#REF!</f>
        <v>#REF!</v>
      </c>
      <c r="D10" s="255" t="e">
        <f>Tx!#REF!</f>
        <v>#REF!</v>
      </c>
      <c r="E10" s="258" t="e">
        <f>Ttb!#REF!</f>
        <v>#REF!</v>
      </c>
      <c r="F10" s="255" t="e">
        <f>Rx!#REF!</f>
        <v>#REF!</v>
      </c>
      <c r="G10" s="257"/>
      <c r="H10" s="257"/>
    </row>
    <row r="11" spans="1:8" ht="15">
      <c r="A11" s="530"/>
      <c r="B11" s="254">
        <v>21</v>
      </c>
      <c r="C11" s="255" t="e">
        <f>Tm!#REF!</f>
        <v>#REF!</v>
      </c>
      <c r="D11" s="255" t="e">
        <f>Tx!#REF!</f>
        <v>#REF!</v>
      </c>
      <c r="E11" s="258" t="e">
        <f>Ttb!#REF!</f>
        <v>#REF!</v>
      </c>
      <c r="F11" s="255" t="e">
        <f>Rx!#REF!</f>
        <v>#REF!</v>
      </c>
      <c r="G11" s="257"/>
      <c r="H11" s="257"/>
    </row>
    <row r="12" spans="1:8" ht="15">
      <c r="A12" s="530"/>
      <c r="B12" s="254">
        <v>22</v>
      </c>
      <c r="C12" s="255" t="e">
        <f>Tm!#REF!</f>
        <v>#REF!</v>
      </c>
      <c r="D12" s="255" t="e">
        <f>Tx!#REF!</f>
        <v>#REF!</v>
      </c>
      <c r="E12" s="258" t="e">
        <f>Ttb!#REF!</f>
        <v>#REF!</v>
      </c>
      <c r="F12" s="255" t="e">
        <f>Rx!#REF!</f>
        <v>#REF!</v>
      </c>
      <c r="G12" s="257"/>
      <c r="H12" s="257"/>
    </row>
    <row r="13" spans="1:8" ht="15.75" thickBot="1">
      <c r="A13" s="530"/>
      <c r="B13" s="256">
        <v>23</v>
      </c>
      <c r="C13" s="255" t="e">
        <f>Tm!#REF!</f>
        <v>#REF!</v>
      </c>
      <c r="D13" s="255" t="e">
        <f>Tx!#REF!</f>
        <v>#REF!</v>
      </c>
      <c r="E13" s="258" t="e">
        <f>Ttb!#REF!</f>
        <v>#REF!</v>
      </c>
      <c r="F13" s="255" t="e">
        <f>Rx!#REF!</f>
        <v>#REF!</v>
      </c>
      <c r="G13" s="257"/>
      <c r="H13" s="257"/>
    </row>
    <row r="14" spans="1:8" ht="15.75" thickBot="1">
      <c r="A14" s="530"/>
      <c r="B14" s="256">
        <v>24</v>
      </c>
      <c r="C14" s="255" t="e">
        <f>Tm!#REF!</f>
        <v>#REF!</v>
      </c>
      <c r="D14" s="255" t="e">
        <f>Tx!#REF!</f>
        <v>#REF!</v>
      </c>
      <c r="E14" s="258" t="e">
        <f>Ttb!#REF!</f>
        <v>#REF!</v>
      </c>
      <c r="F14" s="255" t="e">
        <f>Rx!#REF!</f>
        <v>#REF!</v>
      </c>
      <c r="G14" s="257"/>
      <c r="H14" s="257"/>
    </row>
    <row r="15" spans="1:8" ht="15.75" thickBot="1">
      <c r="A15" s="531"/>
      <c r="B15" s="256">
        <v>25</v>
      </c>
      <c r="C15" s="255" t="e">
        <f>Tm!#REF!</f>
        <v>#REF!</v>
      </c>
      <c r="D15" s="255" t="e">
        <f>Tx!#REF!</f>
        <v>#REF!</v>
      </c>
      <c r="E15" s="258" t="e">
        <f>Ttb!#REF!</f>
        <v>#REF!</v>
      </c>
      <c r="F15" s="255" t="e">
        <f>Rx!#REF!</f>
        <v>#REF!</v>
      </c>
      <c r="G15" s="257"/>
      <c r="H15" s="257"/>
    </row>
    <row r="16" spans="1:8" ht="15">
      <c r="A16" s="532" t="s">
        <v>123</v>
      </c>
      <c r="B16" s="254">
        <v>19</v>
      </c>
      <c r="C16" s="255" t="e">
        <f>Tm!#REF!</f>
        <v>#REF!</v>
      </c>
      <c r="D16" s="255" t="e">
        <f>Tx!#REF!</f>
        <v>#REF!</v>
      </c>
      <c r="E16" s="258" t="e">
        <f>Ttb!#REF!</f>
        <v>#REF!</v>
      </c>
      <c r="F16" s="255" t="e">
        <f>Rx!#REF!</f>
        <v>#REF!</v>
      </c>
      <c r="G16" s="257"/>
      <c r="H16" s="257"/>
    </row>
    <row r="17" spans="1:8" ht="15">
      <c r="A17" s="530"/>
      <c r="B17" s="254">
        <v>20</v>
      </c>
      <c r="C17" s="255" t="e">
        <f>Tm!#REF!</f>
        <v>#REF!</v>
      </c>
      <c r="D17" s="255" t="e">
        <f>Tx!#REF!</f>
        <v>#REF!</v>
      </c>
      <c r="E17" s="258" t="e">
        <f>Ttb!#REF!</f>
        <v>#REF!</v>
      </c>
      <c r="F17" s="255" t="e">
        <f>Rx!#REF!</f>
        <v>#REF!</v>
      </c>
      <c r="G17" s="257"/>
      <c r="H17" s="257"/>
    </row>
    <row r="18" spans="1:8" ht="15">
      <c r="A18" s="530"/>
      <c r="B18" s="254">
        <v>21</v>
      </c>
      <c r="C18" s="255" t="e">
        <f>Tm!#REF!</f>
        <v>#REF!</v>
      </c>
      <c r="D18" s="255" t="e">
        <f>Tx!#REF!</f>
        <v>#REF!</v>
      </c>
      <c r="E18" s="258" t="e">
        <f>Ttb!#REF!</f>
        <v>#REF!</v>
      </c>
      <c r="F18" s="255" t="e">
        <f>Rx!#REF!</f>
        <v>#REF!</v>
      </c>
      <c r="G18" s="257"/>
      <c r="H18" s="257"/>
    </row>
    <row r="19" spans="1:8" ht="15">
      <c r="A19" s="530"/>
      <c r="B19" s="254">
        <v>22</v>
      </c>
      <c r="C19" s="255" t="e">
        <f>Tm!#REF!</f>
        <v>#REF!</v>
      </c>
      <c r="D19" s="255" t="e">
        <f>Tx!#REF!</f>
        <v>#REF!</v>
      </c>
      <c r="E19" s="258" t="e">
        <f>Ttb!#REF!</f>
        <v>#REF!</v>
      </c>
      <c r="F19" s="255" t="e">
        <f>Rx!#REF!</f>
        <v>#REF!</v>
      </c>
      <c r="G19" s="257"/>
      <c r="H19" s="257"/>
    </row>
    <row r="20" spans="1:8" ht="15.75" thickBot="1">
      <c r="A20" s="530"/>
      <c r="B20" s="256">
        <v>23</v>
      </c>
      <c r="C20" s="255" t="e">
        <f>Tm!#REF!</f>
        <v>#REF!</v>
      </c>
      <c r="D20" s="255" t="e">
        <f>Tx!#REF!</f>
        <v>#REF!</v>
      </c>
      <c r="E20" s="258" t="e">
        <f>Ttb!#REF!</f>
        <v>#REF!</v>
      </c>
      <c r="F20" s="255" t="e">
        <f>Rx!#REF!</f>
        <v>#REF!</v>
      </c>
      <c r="G20" s="257"/>
      <c r="H20" s="257"/>
    </row>
    <row r="21" spans="1:8" ht="15.75" thickBot="1">
      <c r="A21" s="530"/>
      <c r="B21" s="256">
        <v>24</v>
      </c>
      <c r="C21" s="255" t="e">
        <f>Tm!#REF!</f>
        <v>#REF!</v>
      </c>
      <c r="D21" s="255" t="e">
        <f>Tx!#REF!</f>
        <v>#REF!</v>
      </c>
      <c r="E21" s="258" t="e">
        <f>Ttb!#REF!</f>
        <v>#REF!</v>
      </c>
      <c r="F21" s="255" t="e">
        <f>Rx!#REF!</f>
        <v>#REF!</v>
      </c>
      <c r="G21" s="257"/>
      <c r="H21" s="257"/>
    </row>
    <row r="22" spans="1:8" ht="15.75" thickBot="1">
      <c r="A22" s="531"/>
      <c r="B22" s="256">
        <v>25</v>
      </c>
      <c r="C22" s="255" t="e">
        <f>Tm!#REF!</f>
        <v>#REF!</v>
      </c>
      <c r="D22" s="255" t="e">
        <f>Tx!#REF!</f>
        <v>#REF!</v>
      </c>
      <c r="E22" s="258" t="e">
        <f>Ttb!#REF!</f>
        <v>#REF!</v>
      </c>
      <c r="F22" s="255" t="e">
        <f>Rx!#REF!</f>
        <v>#REF!</v>
      </c>
      <c r="G22" s="257"/>
      <c r="H22" s="257"/>
    </row>
    <row r="23" spans="1:8" ht="15">
      <c r="A23" s="532" t="s">
        <v>124</v>
      </c>
      <c r="B23" s="254">
        <v>19</v>
      </c>
      <c r="C23" s="255" t="e">
        <f>Tm!#REF!</f>
        <v>#REF!</v>
      </c>
      <c r="D23" s="255" t="e">
        <f>Tx!#REF!</f>
        <v>#REF!</v>
      </c>
      <c r="E23" s="258" t="e">
        <f>Ttb!#REF!</f>
        <v>#REF!</v>
      </c>
      <c r="F23" s="255" t="e">
        <f>Rx!#REF!</f>
        <v>#REF!</v>
      </c>
      <c r="G23" s="257"/>
      <c r="H23" s="257"/>
    </row>
    <row r="24" spans="1:8" ht="15">
      <c r="A24" s="530"/>
      <c r="B24" s="254">
        <v>20</v>
      </c>
      <c r="C24" s="255" t="e">
        <f>Tm!#REF!</f>
        <v>#REF!</v>
      </c>
      <c r="D24" s="255" t="e">
        <f>Tx!#REF!</f>
        <v>#REF!</v>
      </c>
      <c r="E24" s="258" t="e">
        <f>Ttb!#REF!</f>
        <v>#REF!</v>
      </c>
      <c r="F24" s="255" t="e">
        <f>Rx!#REF!</f>
        <v>#REF!</v>
      </c>
      <c r="G24" s="257"/>
      <c r="H24" s="257"/>
    </row>
    <row r="25" spans="1:8" ht="15">
      <c r="A25" s="530"/>
      <c r="B25" s="254">
        <v>21</v>
      </c>
      <c r="C25" s="255" t="e">
        <f>Tm!#REF!</f>
        <v>#REF!</v>
      </c>
      <c r="D25" s="255" t="e">
        <f>Tx!#REF!</f>
        <v>#REF!</v>
      </c>
      <c r="E25" s="258" t="e">
        <f>Ttb!#REF!</f>
        <v>#REF!</v>
      </c>
      <c r="F25" s="255" t="e">
        <f>Rx!#REF!</f>
        <v>#REF!</v>
      </c>
      <c r="G25" s="257"/>
      <c r="H25" s="257"/>
    </row>
    <row r="26" spans="1:8" ht="15">
      <c r="A26" s="530"/>
      <c r="B26" s="254">
        <v>22</v>
      </c>
      <c r="C26" s="255" t="e">
        <f>Tm!#REF!</f>
        <v>#REF!</v>
      </c>
      <c r="D26" s="255" t="e">
        <f>Tx!#REF!</f>
        <v>#REF!</v>
      </c>
      <c r="E26" s="258" t="e">
        <f>Ttb!#REF!</f>
        <v>#REF!</v>
      </c>
      <c r="F26" s="255" t="e">
        <f>Rx!#REF!</f>
        <v>#REF!</v>
      </c>
      <c r="G26" s="257"/>
      <c r="H26" s="257"/>
    </row>
    <row r="27" spans="1:8" ht="15.75" thickBot="1">
      <c r="A27" s="530"/>
      <c r="B27" s="256">
        <v>23</v>
      </c>
      <c r="C27" s="255" t="e">
        <f>Tm!#REF!</f>
        <v>#REF!</v>
      </c>
      <c r="D27" s="255" t="e">
        <f>Tx!#REF!</f>
        <v>#REF!</v>
      </c>
      <c r="E27" s="258" t="e">
        <f>Ttb!#REF!</f>
        <v>#REF!</v>
      </c>
      <c r="F27" s="255" t="e">
        <f>Rx!#REF!</f>
        <v>#REF!</v>
      </c>
      <c r="G27" s="257"/>
      <c r="H27" s="257"/>
    </row>
    <row r="28" spans="1:8" ht="15.75" thickBot="1">
      <c r="A28" s="530"/>
      <c r="B28" s="256">
        <v>24</v>
      </c>
      <c r="C28" s="255" t="e">
        <f>Tm!#REF!</f>
        <v>#REF!</v>
      </c>
      <c r="D28" s="255" t="e">
        <f>Tx!#REF!</f>
        <v>#REF!</v>
      </c>
      <c r="E28" s="258" t="e">
        <f>Ttb!#REF!</f>
        <v>#REF!</v>
      </c>
      <c r="F28" s="255" t="e">
        <f>Rx!#REF!</f>
        <v>#REF!</v>
      </c>
      <c r="G28" s="257"/>
      <c r="H28" s="257"/>
    </row>
    <row r="29" spans="1:8" ht="15.75" thickBot="1">
      <c r="A29" s="531"/>
      <c r="B29" s="256">
        <v>25</v>
      </c>
      <c r="C29" s="255" t="e">
        <f>Tm!#REF!</f>
        <v>#REF!</v>
      </c>
      <c r="D29" s="255" t="e">
        <f>Tx!#REF!</f>
        <v>#REF!</v>
      </c>
      <c r="E29" s="258" t="e">
        <f>Ttb!#REF!</f>
        <v>#REF!</v>
      </c>
      <c r="F29" s="255" t="e">
        <f>Rx!#REF!</f>
        <v>#REF!</v>
      </c>
      <c r="G29" s="257"/>
      <c r="H29" s="257"/>
    </row>
    <row r="30" spans="1:8" ht="15">
      <c r="A30" s="532" t="s">
        <v>146</v>
      </c>
      <c r="B30" s="254">
        <v>19</v>
      </c>
      <c r="C30" s="255" t="e">
        <f>Tm!#REF!</f>
        <v>#REF!</v>
      </c>
      <c r="D30" s="255" t="e">
        <f>Tx!#REF!</f>
        <v>#REF!</v>
      </c>
      <c r="E30" s="258" t="e">
        <f>Ttb!#REF!</f>
        <v>#REF!</v>
      </c>
      <c r="F30" s="255" t="e">
        <f>Rx!#REF!</f>
        <v>#REF!</v>
      </c>
      <c r="G30" s="257"/>
      <c r="H30" s="257"/>
    </row>
    <row r="31" spans="1:8" ht="15">
      <c r="A31" s="530"/>
      <c r="B31" s="254">
        <v>20</v>
      </c>
      <c r="C31" s="255" t="e">
        <f>Tm!#REF!</f>
        <v>#REF!</v>
      </c>
      <c r="D31" s="255" t="e">
        <f>Tx!#REF!</f>
        <v>#REF!</v>
      </c>
      <c r="E31" s="258" t="e">
        <f>Ttb!#REF!</f>
        <v>#REF!</v>
      </c>
      <c r="F31" s="255" t="e">
        <f>Rx!#REF!</f>
        <v>#REF!</v>
      </c>
      <c r="G31" s="257"/>
      <c r="H31" s="257"/>
    </row>
    <row r="32" spans="1:8" ht="15">
      <c r="A32" s="530"/>
      <c r="B32" s="254">
        <v>21</v>
      </c>
      <c r="C32" s="255" t="e">
        <f>Tm!#REF!</f>
        <v>#REF!</v>
      </c>
      <c r="D32" s="255" t="e">
        <f>Tx!#REF!</f>
        <v>#REF!</v>
      </c>
      <c r="E32" s="258" t="e">
        <f>Ttb!#REF!</f>
        <v>#REF!</v>
      </c>
      <c r="F32" s="255" t="e">
        <f>Rx!#REF!</f>
        <v>#REF!</v>
      </c>
    </row>
    <row r="33" spans="1:6" ht="15">
      <c r="A33" s="530"/>
      <c r="B33" s="254">
        <v>22</v>
      </c>
      <c r="C33" s="255" t="e">
        <f>Tm!#REF!</f>
        <v>#REF!</v>
      </c>
      <c r="D33" s="255" t="e">
        <f>Tx!#REF!</f>
        <v>#REF!</v>
      </c>
      <c r="E33" s="258" t="e">
        <f>Ttb!#REF!</f>
        <v>#REF!</v>
      </c>
      <c r="F33" s="255" t="e">
        <f>Rx!#REF!</f>
        <v>#REF!</v>
      </c>
    </row>
    <row r="34" spans="1:6" ht="15.75" thickBot="1">
      <c r="A34" s="530"/>
      <c r="B34" s="256">
        <v>23</v>
      </c>
      <c r="C34" s="255" t="e">
        <f>Tm!#REF!</f>
        <v>#REF!</v>
      </c>
      <c r="D34" s="255" t="e">
        <f>Tx!#REF!</f>
        <v>#REF!</v>
      </c>
      <c r="E34" s="258" t="e">
        <f>Ttb!#REF!</f>
        <v>#REF!</v>
      </c>
      <c r="F34" s="255" t="e">
        <f>Rx!#REF!</f>
        <v>#REF!</v>
      </c>
    </row>
    <row r="35" spans="1:6" ht="15.75" thickBot="1">
      <c r="A35" s="530"/>
      <c r="B35" s="256">
        <v>24</v>
      </c>
      <c r="C35" s="255" t="e">
        <f>Tm!#REF!</f>
        <v>#REF!</v>
      </c>
      <c r="D35" s="255" t="e">
        <f>Tx!#REF!</f>
        <v>#REF!</v>
      </c>
      <c r="E35" s="258" t="e">
        <f>Ttb!#REF!</f>
        <v>#REF!</v>
      </c>
      <c r="F35" s="255" t="e">
        <f>Rx!#REF!</f>
        <v>#REF!</v>
      </c>
    </row>
    <row r="36" spans="1:6" ht="15.75" thickBot="1">
      <c r="A36" s="531"/>
      <c r="B36" s="256">
        <v>25</v>
      </c>
      <c r="C36" s="255" t="e">
        <f>Tm!#REF!</f>
        <v>#REF!</v>
      </c>
      <c r="D36" s="255" t="e">
        <f>Tx!#REF!</f>
        <v>#REF!</v>
      </c>
      <c r="E36" s="258" t="e">
        <f>Ttb!#REF!</f>
        <v>#REF!</v>
      </c>
      <c r="F36" s="255" t="e">
        <f>Rx!#REF!</f>
        <v>#REF!</v>
      </c>
    </row>
  </sheetData>
  <mergeCells count="5">
    <mergeCell ref="A2:A8"/>
    <mergeCell ref="A9:A15"/>
    <mergeCell ref="A16:A22"/>
    <mergeCell ref="A23:A29"/>
    <mergeCell ref="A30:A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28.4</v>
      </c>
      <c r="F4" s="41">
        <v>27.2</v>
      </c>
      <c r="G4" s="41">
        <v>26.6</v>
      </c>
      <c r="H4" s="41">
        <v>26.8</v>
      </c>
      <c r="I4" s="41">
        <v>32.200000000000003</v>
      </c>
      <c r="J4" s="41">
        <v>36.200000000000003</v>
      </c>
      <c r="K4" s="41">
        <v>38.4</v>
      </c>
      <c r="L4" s="41">
        <v>34.4</v>
      </c>
      <c r="M4" s="88">
        <f t="shared" ref="M4:M25" si="0">IF(COUNT(F4,H4,J4,L4)&gt;=3,AVERAGE(E4:L4),"")</f>
        <v>31.274999999999999</v>
      </c>
      <c r="N4" s="41">
        <v>26.6</v>
      </c>
      <c r="O4" s="53">
        <v>38.799999999999997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284</v>
      </c>
      <c r="AB4" s="41" t="s">
        <v>284</v>
      </c>
      <c r="AC4" s="37" t="s">
        <v>284</v>
      </c>
      <c r="AD4" s="52">
        <v>89.47</v>
      </c>
      <c r="AE4" s="52">
        <v>96.53</v>
      </c>
      <c r="AF4" s="52">
        <v>98.83</v>
      </c>
      <c r="AG4" s="52">
        <v>98.25</v>
      </c>
      <c r="AH4" s="52">
        <v>75.86</v>
      </c>
      <c r="AI4" s="52">
        <v>55.24</v>
      </c>
      <c r="AJ4" s="52">
        <v>49.88</v>
      </c>
      <c r="AK4" s="52">
        <v>68.239999999999995</v>
      </c>
      <c r="AL4" s="54">
        <f t="shared" ref="AL4:AL25" si="1">IF(COUNT(AE4,AG4,AI4,AK4)&gt;2,AVERAGE(AD4:AK4),"")</f>
        <v>79.037499999999994</v>
      </c>
      <c r="AM4" s="54">
        <f t="shared" ref="AM4:AM25" si="2">IF(COUNT(AE4,AG4,AI4,AK4)&gt;2,MIN(AD4:AK4),"")</f>
        <v>49.88</v>
      </c>
      <c r="AN4" s="55">
        <v>1005.8</v>
      </c>
      <c r="AO4" s="52">
        <v>1005.9</v>
      </c>
      <c r="AP4" s="52">
        <v>1005.7</v>
      </c>
      <c r="AQ4" s="52">
        <v>1006.2</v>
      </c>
      <c r="AR4" s="52">
        <v>1005.4</v>
      </c>
      <c r="AS4" s="52">
        <v>1002.3</v>
      </c>
      <c r="AT4" s="52">
        <v>999.8</v>
      </c>
      <c r="AU4" s="56">
        <v>1000.8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0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LG</v>
      </c>
      <c r="BE4" s="177"/>
      <c r="BF4" s="181">
        <v>0</v>
      </c>
      <c r="BG4" s="114">
        <f t="shared" ref="BG4:BG10" si="5">IF(COUNT(F4,H4)&gt;=1,AVERAGE(E4:H4),"")</f>
        <v>27.249999999999996</v>
      </c>
      <c r="BH4" s="115">
        <f t="shared" ref="BH4:BH10" si="6">IF(COUNT(J4,L4)&gt;=1,AVERAGE(I4:L4),"")</f>
        <v>35.300000000000004</v>
      </c>
      <c r="BI4" s="459" t="s">
        <v>285</v>
      </c>
      <c r="BJ4" s="460" t="s">
        <v>285</v>
      </c>
      <c r="BK4" s="460" t="s">
        <v>387</v>
      </c>
      <c r="BL4" s="460" t="s">
        <v>309</v>
      </c>
      <c r="BM4" s="460" t="s">
        <v>285</v>
      </c>
      <c r="BN4" s="460" t="s">
        <v>287</v>
      </c>
      <c r="BO4" s="460" t="s">
        <v>339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28.4</v>
      </c>
      <c r="G5" s="41"/>
      <c r="H5" s="41">
        <v>28.2</v>
      </c>
      <c r="I5" s="41"/>
      <c r="J5" s="41">
        <v>33.799999999999997</v>
      </c>
      <c r="K5" s="41"/>
      <c r="L5" s="41">
        <v>30.6</v>
      </c>
      <c r="M5" s="88">
        <f t="shared" si="0"/>
        <v>30.25</v>
      </c>
      <c r="N5" s="41">
        <v>27.3</v>
      </c>
      <c r="O5" s="53">
        <v>34.6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284</v>
      </c>
      <c r="X5" s="41"/>
      <c r="Y5" s="41" t="s">
        <v>284</v>
      </c>
      <c r="Z5" s="41"/>
      <c r="AA5" s="41" t="s">
        <v>302</v>
      </c>
      <c r="AB5" s="41"/>
      <c r="AC5" s="37" t="s">
        <v>351</v>
      </c>
      <c r="AD5" s="52"/>
      <c r="AE5" s="52">
        <v>85.34</v>
      </c>
      <c r="AF5" s="52"/>
      <c r="AG5" s="52">
        <v>88.41</v>
      </c>
      <c r="AH5" s="52"/>
      <c r="AI5" s="52">
        <v>62.73</v>
      </c>
      <c r="AJ5" s="52"/>
      <c r="AK5" s="52">
        <v>78.349999999999994</v>
      </c>
      <c r="AL5" s="54">
        <f t="shared" si="1"/>
        <v>78.707499999999996</v>
      </c>
      <c r="AM5" s="54">
        <f t="shared" si="2"/>
        <v>62.73</v>
      </c>
      <c r="AN5" s="55"/>
      <c r="AO5" s="52">
        <v>1006.1</v>
      </c>
      <c r="AP5" s="52"/>
      <c r="AQ5" s="52">
        <v>1006.2</v>
      </c>
      <c r="AR5" s="52"/>
      <c r="AS5" s="52">
        <v>1003.9</v>
      </c>
      <c r="AT5" s="52"/>
      <c r="AU5" s="56">
        <v>1002.1</v>
      </c>
      <c r="AV5" s="51" t="str">
        <f t="shared" si="3"/>
        <v/>
      </c>
      <c r="AW5" s="51">
        <f t="shared" si="3"/>
        <v>0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E02</v>
      </c>
      <c r="BE5" s="177" t="s">
        <v>389</v>
      </c>
      <c r="BF5" s="181">
        <v>2</v>
      </c>
      <c r="BG5" s="114">
        <f t="shared" si="5"/>
        <v>28.299999999999997</v>
      </c>
      <c r="BH5" s="115">
        <f t="shared" si="6"/>
        <v>32.200000000000003</v>
      </c>
      <c r="BI5" s="450"/>
      <c r="BJ5" s="451" t="s">
        <v>285</v>
      </c>
      <c r="BK5" s="451"/>
      <c r="BL5" s="451" t="s">
        <v>340</v>
      </c>
      <c r="BM5" s="451"/>
      <c r="BN5" s="451" t="s">
        <v>340</v>
      </c>
      <c r="BO5" s="451"/>
      <c r="BP5" s="452" t="s">
        <v>293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30.6</v>
      </c>
      <c r="G6" s="41"/>
      <c r="H6" s="41">
        <v>29.2</v>
      </c>
      <c r="I6" s="41"/>
      <c r="J6" s="41">
        <v>33.799999999999997</v>
      </c>
      <c r="K6" s="41"/>
      <c r="L6" s="41">
        <v>31.6</v>
      </c>
      <c r="M6" s="88">
        <f t="shared" si="0"/>
        <v>31.299999999999997</v>
      </c>
      <c r="N6" s="41">
        <v>28.6</v>
      </c>
      <c r="O6" s="53">
        <v>34.299999999999997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355</v>
      </c>
      <c r="X6" s="41"/>
      <c r="Y6" s="41" t="s">
        <v>354</v>
      </c>
      <c r="Z6" s="41"/>
      <c r="AA6" s="41" t="s">
        <v>305</v>
      </c>
      <c r="AB6" s="41"/>
      <c r="AC6" s="37" t="s">
        <v>311</v>
      </c>
      <c r="AD6" s="52"/>
      <c r="AE6" s="52">
        <v>76.069999999999993</v>
      </c>
      <c r="AF6" s="52"/>
      <c r="AG6" s="52">
        <v>76.3</v>
      </c>
      <c r="AH6" s="52"/>
      <c r="AI6" s="52">
        <v>61.99</v>
      </c>
      <c r="AJ6" s="52"/>
      <c r="AK6" s="52">
        <v>71.430000000000007</v>
      </c>
      <c r="AL6" s="54">
        <f t="shared" si="1"/>
        <v>71.447500000000005</v>
      </c>
      <c r="AM6" s="54">
        <f t="shared" si="2"/>
        <v>61.99</v>
      </c>
      <c r="AN6" s="55"/>
      <c r="AO6" s="52">
        <v>1004.6</v>
      </c>
      <c r="AP6" s="52"/>
      <c r="AQ6" s="52">
        <v>1005.3</v>
      </c>
      <c r="AR6" s="52"/>
      <c r="AS6" s="52">
        <v>1003</v>
      </c>
      <c r="AT6" s="52"/>
      <c r="AU6" s="56">
        <v>1001.1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2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NW02</v>
      </c>
      <c r="BE6" s="177" t="s">
        <v>342</v>
      </c>
      <c r="BF6" s="181">
        <v>2</v>
      </c>
      <c r="BG6" s="114">
        <f t="shared" si="5"/>
        <v>29.9</v>
      </c>
      <c r="BH6" s="115">
        <f t="shared" si="6"/>
        <v>32.700000000000003</v>
      </c>
      <c r="BI6" s="450"/>
      <c r="BJ6" s="451" t="s">
        <v>287</v>
      </c>
      <c r="BK6" s="451"/>
      <c r="BL6" s="451" t="s">
        <v>325</v>
      </c>
      <c r="BM6" s="451"/>
      <c r="BN6" s="451" t="s">
        <v>293</v>
      </c>
      <c r="BO6" s="451"/>
      <c r="BP6" s="452" t="s">
        <v>312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27.4</v>
      </c>
      <c r="G7" s="51"/>
      <c r="H7" s="51">
        <v>27.3</v>
      </c>
      <c r="I7" s="51"/>
      <c r="J7" s="51">
        <v>35</v>
      </c>
      <c r="K7" s="51"/>
      <c r="L7" s="51">
        <v>31.3</v>
      </c>
      <c r="M7" s="88">
        <f t="shared" si="0"/>
        <v>30.25</v>
      </c>
      <c r="N7" s="51">
        <v>26.6</v>
      </c>
      <c r="O7" s="76">
        <v>35.6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311</v>
      </c>
      <c r="AB7" s="41"/>
      <c r="AC7" s="37" t="s">
        <v>284</v>
      </c>
      <c r="AD7" s="52"/>
      <c r="AE7" s="52">
        <v>89.4</v>
      </c>
      <c r="AF7" s="52"/>
      <c r="AG7" s="52">
        <v>93.18</v>
      </c>
      <c r="AH7" s="52"/>
      <c r="AI7" s="52">
        <v>60.08</v>
      </c>
      <c r="AJ7" s="52"/>
      <c r="AK7" s="52">
        <v>73.959999999999994</v>
      </c>
      <c r="AL7" s="54">
        <f t="shared" si="1"/>
        <v>79.155000000000001</v>
      </c>
      <c r="AM7" s="54">
        <f t="shared" si="2"/>
        <v>60.08</v>
      </c>
      <c r="AN7" s="55"/>
      <c r="AO7" s="52">
        <v>1005.9</v>
      </c>
      <c r="AP7" s="52"/>
      <c r="AQ7" s="52">
        <v>1006.9</v>
      </c>
      <c r="AR7" s="52"/>
      <c r="AS7" s="52">
        <v>1003</v>
      </c>
      <c r="AT7" s="52"/>
      <c r="AU7" s="56">
        <v>1001.6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SSE01</v>
      </c>
      <c r="BE7" s="177" t="s">
        <v>294</v>
      </c>
      <c r="BF7" s="181">
        <v>1</v>
      </c>
      <c r="BG7" s="114">
        <f t="shared" si="5"/>
        <v>27.35</v>
      </c>
      <c r="BH7" s="115">
        <f t="shared" si="6"/>
        <v>33.15</v>
      </c>
      <c r="BI7" s="450"/>
      <c r="BJ7" s="451" t="s">
        <v>285</v>
      </c>
      <c r="BK7" s="451"/>
      <c r="BL7" s="451" t="s">
        <v>312</v>
      </c>
      <c r="BM7" s="451"/>
      <c r="BN7" s="451" t="s">
        <v>293</v>
      </c>
      <c r="BO7" s="451"/>
      <c r="BP7" s="452" t="s">
        <v>403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</v>
      </c>
      <c r="F8" s="51">
        <v>28.4</v>
      </c>
      <c r="G8" s="51">
        <v>27.8</v>
      </c>
      <c r="H8" s="51">
        <v>28</v>
      </c>
      <c r="I8" s="51">
        <v>32</v>
      </c>
      <c r="J8" s="51">
        <v>34</v>
      </c>
      <c r="K8" s="51">
        <v>33</v>
      </c>
      <c r="L8" s="51">
        <v>31.3</v>
      </c>
      <c r="M8" s="88">
        <f t="shared" si="0"/>
        <v>30.5625</v>
      </c>
      <c r="N8" s="51">
        <v>27.5</v>
      </c>
      <c r="O8" s="76">
        <v>34.1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295</v>
      </c>
      <c r="W8" s="41" t="s">
        <v>295</v>
      </c>
      <c r="X8" s="41" t="s">
        <v>391</v>
      </c>
      <c r="Y8" s="41" t="s">
        <v>313</v>
      </c>
      <c r="Z8" s="41" t="s">
        <v>295</v>
      </c>
      <c r="AA8" s="41" t="s">
        <v>330</v>
      </c>
      <c r="AB8" s="41" t="s">
        <v>347</v>
      </c>
      <c r="AC8" s="37" t="s">
        <v>290</v>
      </c>
      <c r="AD8" s="52">
        <v>74.63</v>
      </c>
      <c r="AE8" s="52">
        <v>83.83</v>
      </c>
      <c r="AF8" s="52">
        <v>82.77</v>
      </c>
      <c r="AG8" s="52">
        <v>87.35</v>
      </c>
      <c r="AH8" s="52">
        <v>65.010000000000005</v>
      </c>
      <c r="AI8" s="52">
        <v>63.14</v>
      </c>
      <c r="AJ8" s="52">
        <v>65.599999999999994</v>
      </c>
      <c r="AK8" s="52">
        <v>73.959999999999994</v>
      </c>
      <c r="AL8" s="54">
        <f t="shared" si="1"/>
        <v>74.536249999999995</v>
      </c>
      <c r="AM8" s="54">
        <f t="shared" si="2"/>
        <v>63.14</v>
      </c>
      <c r="AN8" s="55">
        <v>1005.8</v>
      </c>
      <c r="AO8" s="52">
        <v>1005.7</v>
      </c>
      <c r="AP8" s="52">
        <v>1005.4</v>
      </c>
      <c r="AQ8" s="52">
        <v>1005.8</v>
      </c>
      <c r="AR8" s="52">
        <v>1005.2</v>
      </c>
      <c r="AS8" s="52">
        <v>1003.1</v>
      </c>
      <c r="AT8" s="52">
        <v>1001</v>
      </c>
      <c r="AU8" s="56">
        <v>1001.6</v>
      </c>
      <c r="AV8" s="51">
        <f t="shared" si="3"/>
        <v>1</v>
      </c>
      <c r="AW8" s="51">
        <f t="shared" si="3"/>
        <v>1</v>
      </c>
      <c r="AX8" s="51">
        <f t="shared" si="3"/>
        <v>1</v>
      </c>
      <c r="AY8" s="51">
        <f t="shared" si="3"/>
        <v>2</v>
      </c>
      <c r="AZ8" s="51">
        <f t="shared" si="3"/>
        <v>1</v>
      </c>
      <c r="BA8" s="51">
        <f t="shared" si="3"/>
        <v>3</v>
      </c>
      <c r="BB8" s="51">
        <f t="shared" si="3"/>
        <v>3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28.55</v>
      </c>
      <c r="BH8" s="115">
        <f t="shared" si="6"/>
        <v>32.575000000000003</v>
      </c>
      <c r="BI8" s="450" t="s">
        <v>285</v>
      </c>
      <c r="BJ8" s="451" t="s">
        <v>285</v>
      </c>
      <c r="BK8" s="451" t="s">
        <v>285</v>
      </c>
      <c r="BL8" s="451" t="s">
        <v>312</v>
      </c>
      <c r="BM8" s="451" t="s">
        <v>312</v>
      </c>
      <c r="BN8" s="451" t="s">
        <v>312</v>
      </c>
      <c r="BO8" s="451" t="s">
        <v>325</v>
      </c>
      <c r="BP8" s="452" t="s">
        <v>310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27.2</v>
      </c>
      <c r="G9" s="51"/>
      <c r="H9" s="51">
        <v>28</v>
      </c>
      <c r="I9" s="51"/>
      <c r="J9" s="51">
        <v>36</v>
      </c>
      <c r="K9" s="51"/>
      <c r="L9" s="51">
        <v>31.1</v>
      </c>
      <c r="M9" s="88">
        <f t="shared" si="0"/>
        <v>30.575000000000003</v>
      </c>
      <c r="N9" s="51">
        <v>26.3</v>
      </c>
      <c r="O9" s="76">
        <v>36.200000000000003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401</v>
      </c>
      <c r="Z9" s="41"/>
      <c r="AA9" s="41" t="s">
        <v>284</v>
      </c>
      <c r="AB9" s="41"/>
      <c r="AC9" s="37" t="s">
        <v>284</v>
      </c>
      <c r="AD9" s="52"/>
      <c r="AE9" s="52">
        <v>94.28</v>
      </c>
      <c r="AF9" s="52"/>
      <c r="AG9" s="52">
        <v>92.67</v>
      </c>
      <c r="AH9" s="52"/>
      <c r="AI9" s="52">
        <v>53.9</v>
      </c>
      <c r="AJ9" s="52"/>
      <c r="AK9" s="52">
        <v>77.959999999999994</v>
      </c>
      <c r="AL9" s="54">
        <f t="shared" si="1"/>
        <v>79.702500000000001</v>
      </c>
      <c r="AM9" s="54">
        <f t="shared" si="2"/>
        <v>53.9</v>
      </c>
      <c r="AN9" s="55"/>
      <c r="AO9" s="52">
        <v>1005.6</v>
      </c>
      <c r="AP9" s="52"/>
      <c r="AQ9" s="52">
        <v>1005.8</v>
      </c>
      <c r="AR9" s="52"/>
      <c r="AS9" s="52">
        <v>1003.7</v>
      </c>
      <c r="AT9" s="52"/>
      <c r="AU9" s="56">
        <v>1002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2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NE02</v>
      </c>
      <c r="BE9" s="177" t="s">
        <v>404</v>
      </c>
      <c r="BF9" s="181">
        <v>2</v>
      </c>
      <c r="BG9" s="114">
        <f t="shared" si="5"/>
        <v>27.6</v>
      </c>
      <c r="BH9" s="115">
        <f t="shared" si="6"/>
        <v>33.549999999999997</v>
      </c>
      <c r="BI9" s="450"/>
      <c r="BJ9" s="451" t="s">
        <v>285</v>
      </c>
      <c r="BK9" s="451"/>
      <c r="BL9" s="451" t="s">
        <v>325</v>
      </c>
      <c r="BM9" s="451"/>
      <c r="BN9" s="451" t="s">
        <v>325</v>
      </c>
      <c r="BO9" s="451"/>
      <c r="BP9" s="452" t="s">
        <v>339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29.2</v>
      </c>
      <c r="G10" s="51"/>
      <c r="H10" s="51">
        <v>27.8</v>
      </c>
      <c r="I10" s="51"/>
      <c r="J10" s="51">
        <v>33.5</v>
      </c>
      <c r="K10" s="51"/>
      <c r="L10" s="51">
        <v>31.7</v>
      </c>
      <c r="M10" s="88">
        <f t="shared" si="0"/>
        <v>30.55</v>
      </c>
      <c r="N10" s="51">
        <v>27.6</v>
      </c>
      <c r="O10" s="76">
        <v>35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284</v>
      </c>
      <c r="Z10" s="41"/>
      <c r="AA10" s="41" t="s">
        <v>336</v>
      </c>
      <c r="AB10" s="41"/>
      <c r="AC10" s="37" t="s">
        <v>292</v>
      </c>
      <c r="AD10" s="52"/>
      <c r="AE10" s="52">
        <v>83.42</v>
      </c>
      <c r="AF10" s="52"/>
      <c r="AG10" s="52">
        <v>88.9</v>
      </c>
      <c r="AH10" s="52"/>
      <c r="AI10" s="52">
        <v>65.319999999999993</v>
      </c>
      <c r="AJ10" s="52"/>
      <c r="AK10" s="52">
        <v>72.72</v>
      </c>
      <c r="AL10" s="54">
        <f t="shared" si="1"/>
        <v>77.59</v>
      </c>
      <c r="AM10" s="54">
        <f t="shared" si="2"/>
        <v>65.319999999999993</v>
      </c>
      <c r="AN10" s="55"/>
      <c r="AO10" s="52">
        <v>1005.7</v>
      </c>
      <c r="AP10" s="52"/>
      <c r="AQ10" s="52">
        <v>1005.9</v>
      </c>
      <c r="AR10" s="52"/>
      <c r="AS10" s="52">
        <v>1003.9</v>
      </c>
      <c r="AT10" s="52"/>
      <c r="AU10" s="56">
        <v>1001.7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2</v>
      </c>
      <c r="BB10" s="51" t="str">
        <f t="shared" si="3"/>
        <v/>
      </c>
      <c r="BC10" s="51">
        <f t="shared" si="3"/>
        <v>2</v>
      </c>
      <c r="BD10" s="51" t="str">
        <f t="shared" si="4"/>
        <v>SE02</v>
      </c>
      <c r="BE10" s="177" t="s">
        <v>303</v>
      </c>
      <c r="BF10" s="181">
        <v>2</v>
      </c>
      <c r="BG10" s="114">
        <f t="shared" si="5"/>
        <v>28.5</v>
      </c>
      <c r="BH10" s="115">
        <f t="shared" si="6"/>
        <v>32.6</v>
      </c>
      <c r="BI10" s="450"/>
      <c r="BJ10" s="451" t="s">
        <v>339</v>
      </c>
      <c r="BK10" s="451"/>
      <c r="BL10" s="451" t="s">
        <v>322</v>
      </c>
      <c r="BM10" s="451"/>
      <c r="BN10" s="451" t="s">
        <v>358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</v>
      </c>
      <c r="G11" s="51"/>
      <c r="H11" s="51">
        <v>28.8</v>
      </c>
      <c r="I11" s="51"/>
      <c r="J11" s="51">
        <v>33.799999999999997</v>
      </c>
      <c r="K11" s="51"/>
      <c r="L11" s="51">
        <v>30.8</v>
      </c>
      <c r="M11" s="88">
        <f t="shared" si="0"/>
        <v>30.599999999999998</v>
      </c>
      <c r="N11" s="51">
        <v>28</v>
      </c>
      <c r="O11" s="76">
        <v>34.1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356</v>
      </c>
      <c r="X11" s="41"/>
      <c r="Y11" s="41" t="s">
        <v>298</v>
      </c>
      <c r="Z11" s="41"/>
      <c r="AA11" s="41" t="s">
        <v>330</v>
      </c>
      <c r="AB11" s="41"/>
      <c r="AC11" s="37" t="s">
        <v>336</v>
      </c>
      <c r="AD11" s="52"/>
      <c r="AE11" s="52">
        <v>87.44</v>
      </c>
      <c r="AF11" s="52"/>
      <c r="AG11" s="52">
        <v>83.88</v>
      </c>
      <c r="AH11" s="52"/>
      <c r="AI11" s="52">
        <v>66.16</v>
      </c>
      <c r="AJ11" s="52"/>
      <c r="AK11" s="52">
        <v>74.31</v>
      </c>
      <c r="AL11" s="54">
        <f t="shared" ref="AL11" si="7">IF(COUNT(AE11,AG11,AI11,AK11)&gt;2,AVERAGE(AD11:AK11),"")</f>
        <v>77.947499999999991</v>
      </c>
      <c r="AM11" s="54">
        <f t="shared" ref="AM11" si="8">IF(COUNT(AE11,AG11,AI11,AK11)&gt;2,MIN(AD11:AK11),"")</f>
        <v>66.16</v>
      </c>
      <c r="AN11" s="55"/>
      <c r="AO11" s="52">
        <v>1005.7</v>
      </c>
      <c r="AP11" s="52"/>
      <c r="AQ11" s="52">
        <v>1006.1</v>
      </c>
      <c r="AR11" s="52"/>
      <c r="AS11" s="52">
        <v>1003.5</v>
      </c>
      <c r="AT11" s="52"/>
      <c r="AU11" s="56">
        <v>1002.1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288</v>
      </c>
      <c r="BF11" s="181">
        <v>3</v>
      </c>
      <c r="BG11" s="112">
        <f t="shared" ref="BG11" si="9">IF(COUNT(F11,H11)&gt;=1,AVERAGE(E11:H11),"")</f>
        <v>28.9</v>
      </c>
      <c r="BH11" s="113">
        <f t="shared" ref="BH11" si="10">IF(COUNT(J11,L11)&gt;=1,AVERAGE(I11:L11),"")</f>
        <v>32.299999999999997</v>
      </c>
      <c r="BI11" s="462"/>
      <c r="BJ11" s="463" t="s">
        <v>285</v>
      </c>
      <c r="BK11" s="463"/>
      <c r="BL11" s="463" t="s">
        <v>325</v>
      </c>
      <c r="BM11" s="463"/>
      <c r="BN11" s="463" t="s">
        <v>312</v>
      </c>
      <c r="BO11" s="463"/>
      <c r="BP11" s="464" t="s">
        <v>293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26.3</v>
      </c>
      <c r="G12" s="84"/>
      <c r="H12" s="84">
        <v>25.5</v>
      </c>
      <c r="I12" s="84"/>
      <c r="J12" s="84">
        <v>35.6</v>
      </c>
      <c r="K12" s="84"/>
      <c r="L12" s="84">
        <v>32.4</v>
      </c>
      <c r="M12" s="100">
        <f t="shared" si="0"/>
        <v>29.950000000000003</v>
      </c>
      <c r="N12" s="84">
        <v>24.7</v>
      </c>
      <c r="O12" s="85">
        <v>37.5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284</v>
      </c>
      <c r="AB12" s="57"/>
      <c r="AC12" s="59" t="s">
        <v>398</v>
      </c>
      <c r="AD12" s="60"/>
      <c r="AE12" s="60">
        <v>94.81</v>
      </c>
      <c r="AF12" s="60"/>
      <c r="AG12" s="60">
        <v>95.35</v>
      </c>
      <c r="AH12" s="60"/>
      <c r="AI12" s="60">
        <v>52.22</v>
      </c>
      <c r="AJ12" s="60"/>
      <c r="AK12" s="60">
        <v>71.989999999999995</v>
      </c>
      <c r="AL12" s="101">
        <f t="shared" si="1"/>
        <v>78.592500000000001</v>
      </c>
      <c r="AM12" s="101">
        <f t="shared" si="2"/>
        <v>52.22</v>
      </c>
      <c r="AN12" s="61"/>
      <c r="AO12" s="60">
        <v>1007.2</v>
      </c>
      <c r="AP12" s="60"/>
      <c r="AQ12" s="60">
        <v>1007.8</v>
      </c>
      <c r="AR12" s="60"/>
      <c r="AS12" s="60">
        <v>1003.6</v>
      </c>
      <c r="AT12" s="60"/>
      <c r="AU12" s="62">
        <v>1002.8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0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2</v>
      </c>
      <c r="BD12" s="84" t="str">
        <f t="shared" ref="BD12:BD23" si="19">IF(COUNT(AV12:BC12)=0,"",IF(MAX(AV12:BC12)=0,"LG",IF(MAX(AV12:BC12)=0,"",INDEX(V12:AC12,1,MATCH(MAX(AV12:BC12),AV12:BC12,0)))))</f>
        <v>WNW02</v>
      </c>
      <c r="BE12" s="179" t="s">
        <v>393</v>
      </c>
      <c r="BF12" s="183">
        <v>2</v>
      </c>
      <c r="BG12" s="114">
        <f t="shared" ref="BG12:BG25" si="20">IF(COUNT(F12,H12)&gt;=1,AVERAGE(E12:H12),"")</f>
        <v>25.9</v>
      </c>
      <c r="BH12" s="115">
        <f t="shared" ref="BH12:BH25" si="21">IF(COUNT(J12,L12)&gt;=1,AVERAGE(I12:L12),"")</f>
        <v>34</v>
      </c>
      <c r="BI12" s="465"/>
      <c r="BJ12" s="466" t="s">
        <v>287</v>
      </c>
      <c r="BK12" s="466"/>
      <c r="BL12" s="466" t="s">
        <v>332</v>
      </c>
      <c r="BM12" s="466"/>
      <c r="BN12" s="466" t="s">
        <v>310</v>
      </c>
      <c r="BO12" s="466"/>
      <c r="BP12" s="467" t="s">
        <v>331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</v>
      </c>
      <c r="F13" s="51">
        <v>27</v>
      </c>
      <c r="G13" s="51">
        <v>25.4</v>
      </c>
      <c r="H13" s="51">
        <v>25.1</v>
      </c>
      <c r="I13" s="51">
        <v>30.8</v>
      </c>
      <c r="J13" s="51">
        <v>36.1</v>
      </c>
      <c r="K13" s="51">
        <v>39</v>
      </c>
      <c r="L13" s="51">
        <v>36</v>
      </c>
      <c r="M13" s="88">
        <f t="shared" si="0"/>
        <v>31.05</v>
      </c>
      <c r="N13" s="51">
        <v>25</v>
      </c>
      <c r="O13" s="76">
        <v>39.799999999999997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302</v>
      </c>
      <c r="AA13" s="41" t="s">
        <v>323</v>
      </c>
      <c r="AB13" s="41" t="s">
        <v>284</v>
      </c>
      <c r="AC13" s="37" t="s">
        <v>284</v>
      </c>
      <c r="AD13" s="52">
        <v>77.66</v>
      </c>
      <c r="AE13" s="52">
        <v>88.84</v>
      </c>
      <c r="AF13" s="52">
        <v>93.65</v>
      </c>
      <c r="AG13" s="52">
        <v>95.33</v>
      </c>
      <c r="AH13" s="52">
        <v>71.709999999999994</v>
      </c>
      <c r="AI13" s="52">
        <v>51.41</v>
      </c>
      <c r="AJ13" s="52">
        <v>43.64</v>
      </c>
      <c r="AK13" s="52">
        <v>55.52</v>
      </c>
      <c r="AL13" s="54">
        <f t="shared" si="1"/>
        <v>72.219999999999985</v>
      </c>
      <c r="AM13" s="54">
        <f t="shared" si="2"/>
        <v>43.64</v>
      </c>
      <c r="AN13" s="55">
        <v>1006.3</v>
      </c>
      <c r="AO13" s="52">
        <v>1006.5</v>
      </c>
      <c r="AP13" s="52">
        <v>1006.3</v>
      </c>
      <c r="AQ13" s="52">
        <v>1007.5</v>
      </c>
      <c r="AR13" s="52">
        <v>1006.4</v>
      </c>
      <c r="AS13" s="52">
        <v>1003.1</v>
      </c>
      <c r="AT13" s="52">
        <v>1000</v>
      </c>
      <c r="AU13" s="56">
        <v>1000.2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0</v>
      </c>
      <c r="BC13" s="51">
        <f t="shared" si="18"/>
        <v>0</v>
      </c>
      <c r="BD13" s="51" t="str">
        <f t="shared" si="19"/>
        <v>SE01</v>
      </c>
      <c r="BE13" s="177" t="s">
        <v>303</v>
      </c>
      <c r="BF13" s="181">
        <v>1</v>
      </c>
      <c r="BG13" s="114">
        <f t="shared" si="20"/>
        <v>26.625</v>
      </c>
      <c r="BH13" s="115">
        <f t="shared" si="21"/>
        <v>35.475000000000001</v>
      </c>
      <c r="BI13" s="450" t="s">
        <v>312</v>
      </c>
      <c r="BJ13" s="451" t="s">
        <v>331</v>
      </c>
      <c r="BK13" s="451" t="s">
        <v>331</v>
      </c>
      <c r="BL13" s="451" t="s">
        <v>331</v>
      </c>
      <c r="BM13" s="451" t="s">
        <v>310</v>
      </c>
      <c r="BN13" s="451" t="s">
        <v>321</v>
      </c>
      <c r="BO13" s="451" t="s">
        <v>310</v>
      </c>
      <c r="BP13" s="452" t="s">
        <v>309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26.8</v>
      </c>
      <c r="G14" s="51"/>
      <c r="H14" s="51">
        <v>26.5</v>
      </c>
      <c r="I14" s="51"/>
      <c r="J14" s="51">
        <v>35.4</v>
      </c>
      <c r="K14" s="51"/>
      <c r="L14" s="51">
        <v>31.9</v>
      </c>
      <c r="M14" s="88">
        <f t="shared" si="0"/>
        <v>30.15</v>
      </c>
      <c r="N14" s="51">
        <v>25.7</v>
      </c>
      <c r="O14" s="76">
        <v>36.5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302</v>
      </c>
      <c r="AB14" s="41"/>
      <c r="AC14" s="37" t="s">
        <v>329</v>
      </c>
      <c r="AD14" s="52"/>
      <c r="AE14" s="52">
        <v>92.6</v>
      </c>
      <c r="AF14" s="52"/>
      <c r="AG14" s="52">
        <v>90.95</v>
      </c>
      <c r="AH14" s="52"/>
      <c r="AI14" s="52">
        <v>59.82</v>
      </c>
      <c r="AJ14" s="52"/>
      <c r="AK14" s="52">
        <v>72.760000000000005</v>
      </c>
      <c r="AL14" s="54">
        <f t="shared" si="1"/>
        <v>79.032499999999999</v>
      </c>
      <c r="AM14" s="54">
        <f t="shared" si="2"/>
        <v>59.82</v>
      </c>
      <c r="AN14" s="55"/>
      <c r="AO14" s="52">
        <v>1006.5</v>
      </c>
      <c r="AP14" s="52"/>
      <c r="AQ14" s="52">
        <v>1006.4</v>
      </c>
      <c r="AR14" s="52"/>
      <c r="AS14" s="52">
        <v>1002.6</v>
      </c>
      <c r="AT14" s="52"/>
      <c r="AU14" s="56">
        <v>1001.2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1</v>
      </c>
      <c r="BD14" s="51" t="str">
        <f t="shared" si="19"/>
        <v>SE01</v>
      </c>
      <c r="BE14" s="177" t="s">
        <v>303</v>
      </c>
      <c r="BF14" s="181">
        <v>1</v>
      </c>
      <c r="BG14" s="114">
        <f t="shared" si="20"/>
        <v>26.65</v>
      </c>
      <c r="BH14" s="115">
        <f t="shared" si="21"/>
        <v>33.65</v>
      </c>
      <c r="BI14" s="450"/>
      <c r="BJ14" s="451" t="s">
        <v>287</v>
      </c>
      <c r="BK14" s="451"/>
      <c r="BL14" s="451" t="s">
        <v>289</v>
      </c>
      <c r="BM14" s="451"/>
      <c r="BN14" s="451" t="s">
        <v>310</v>
      </c>
      <c r="BO14" s="451"/>
      <c r="BP14" s="452" t="s">
        <v>306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27.1</v>
      </c>
      <c r="G15" s="51"/>
      <c r="H15" s="51">
        <v>25.4</v>
      </c>
      <c r="I15" s="51"/>
      <c r="J15" s="51">
        <v>35.299999999999997</v>
      </c>
      <c r="K15" s="51"/>
      <c r="L15" s="51">
        <v>31.5</v>
      </c>
      <c r="M15" s="88">
        <f t="shared" si="0"/>
        <v>29.824999999999999</v>
      </c>
      <c r="N15" s="51">
        <v>25.2</v>
      </c>
      <c r="O15" s="76">
        <v>37.299999999999997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313</v>
      </c>
      <c r="AB15" s="41"/>
      <c r="AC15" s="37" t="s">
        <v>302</v>
      </c>
      <c r="AD15" s="52"/>
      <c r="AE15" s="52">
        <v>89.38</v>
      </c>
      <c r="AF15" s="52"/>
      <c r="AG15" s="52">
        <v>92.53</v>
      </c>
      <c r="AH15" s="52"/>
      <c r="AI15" s="52">
        <v>56.35</v>
      </c>
      <c r="AJ15" s="52"/>
      <c r="AK15" s="52">
        <v>71.41</v>
      </c>
      <c r="AL15" s="54">
        <f t="shared" si="1"/>
        <v>77.41749999999999</v>
      </c>
      <c r="AM15" s="54">
        <f t="shared" si="2"/>
        <v>56.35</v>
      </c>
      <c r="AN15" s="55"/>
      <c r="AO15" s="52">
        <v>1004.3</v>
      </c>
      <c r="AP15" s="52"/>
      <c r="AQ15" s="52">
        <v>1004.7</v>
      </c>
      <c r="AR15" s="52"/>
      <c r="AS15" s="52">
        <v>1001.1</v>
      </c>
      <c r="AT15" s="52"/>
      <c r="AU15" s="56">
        <v>999.7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1</v>
      </c>
      <c r="BD15" s="51" t="str">
        <f t="shared" si="19"/>
        <v>SW02</v>
      </c>
      <c r="BE15" s="177" t="s">
        <v>297</v>
      </c>
      <c r="BF15" s="181">
        <v>2</v>
      </c>
      <c r="BG15" s="114">
        <f t="shared" si="20"/>
        <v>26.25</v>
      </c>
      <c r="BH15" s="115">
        <f t="shared" si="21"/>
        <v>33.4</v>
      </c>
      <c r="BI15" s="450"/>
      <c r="BJ15" s="451" t="s">
        <v>296</v>
      </c>
      <c r="BK15" s="451"/>
      <c r="BL15" s="451" t="s">
        <v>310</v>
      </c>
      <c r="BM15" s="451"/>
      <c r="BN15" s="451" t="s">
        <v>310</v>
      </c>
      <c r="BO15" s="451"/>
      <c r="BP15" s="452" t="s">
        <v>310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27.5</v>
      </c>
      <c r="G16" s="51"/>
      <c r="H16" s="51">
        <v>26.1</v>
      </c>
      <c r="I16" s="51"/>
      <c r="J16" s="51">
        <v>37.5</v>
      </c>
      <c r="K16" s="51"/>
      <c r="L16" s="51">
        <v>34.700000000000003</v>
      </c>
      <c r="M16" s="88">
        <f t="shared" si="0"/>
        <v>31.45</v>
      </c>
      <c r="N16" s="51">
        <v>26</v>
      </c>
      <c r="O16" s="76">
        <v>39.200000000000003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284</v>
      </c>
      <c r="Z16" s="41"/>
      <c r="AA16" s="41" t="s">
        <v>355</v>
      </c>
      <c r="AB16" s="41"/>
      <c r="AC16" s="37" t="s">
        <v>351</v>
      </c>
      <c r="AD16" s="52"/>
      <c r="AE16" s="52">
        <v>87.3</v>
      </c>
      <c r="AF16" s="52"/>
      <c r="AG16" s="52">
        <v>83.58</v>
      </c>
      <c r="AH16" s="52"/>
      <c r="AI16" s="52">
        <v>45.39</v>
      </c>
      <c r="AJ16" s="52"/>
      <c r="AK16" s="52">
        <v>62.18</v>
      </c>
      <c r="AL16" s="54">
        <f t="shared" si="1"/>
        <v>69.612499999999997</v>
      </c>
      <c r="AM16" s="54">
        <f t="shared" si="2"/>
        <v>45.39</v>
      </c>
      <c r="AN16" s="55"/>
      <c r="AO16" s="52">
        <v>1007.7</v>
      </c>
      <c r="AP16" s="52"/>
      <c r="AQ16" s="52">
        <v>1007.9</v>
      </c>
      <c r="AR16" s="52"/>
      <c r="AS16" s="52">
        <v>1004.3</v>
      </c>
      <c r="AT16" s="52"/>
      <c r="AU16" s="56">
        <v>1002.2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0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2</v>
      </c>
      <c r="BD16" s="51" t="str">
        <f t="shared" si="19"/>
        <v>E02</v>
      </c>
      <c r="BE16" s="177" t="s">
        <v>389</v>
      </c>
      <c r="BF16" s="181">
        <v>2</v>
      </c>
      <c r="BG16" s="114">
        <f t="shared" si="20"/>
        <v>26.8</v>
      </c>
      <c r="BH16" s="115">
        <f t="shared" si="21"/>
        <v>36.1</v>
      </c>
      <c r="BI16" s="450"/>
      <c r="BJ16" s="451" t="s">
        <v>312</v>
      </c>
      <c r="BK16" s="451"/>
      <c r="BL16" s="451" t="s">
        <v>312</v>
      </c>
      <c r="BM16" s="451"/>
      <c r="BN16" s="451" t="s">
        <v>321</v>
      </c>
      <c r="BO16" s="451"/>
      <c r="BP16" s="452" t="s">
        <v>293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30.1</v>
      </c>
      <c r="F17" s="51">
        <v>28.7</v>
      </c>
      <c r="G17" s="51">
        <v>27.6</v>
      </c>
      <c r="H17" s="51">
        <v>28.2</v>
      </c>
      <c r="I17" s="51">
        <v>32.200000000000003</v>
      </c>
      <c r="J17" s="51">
        <v>35.299999999999997</v>
      </c>
      <c r="K17" s="51">
        <v>33.799999999999997</v>
      </c>
      <c r="L17" s="51">
        <v>31.3</v>
      </c>
      <c r="M17" s="88">
        <f t="shared" si="0"/>
        <v>30.900000000000006</v>
      </c>
      <c r="N17" s="51">
        <v>27.3</v>
      </c>
      <c r="O17" s="76">
        <v>35.299999999999997</v>
      </c>
      <c r="P17" s="41" t="s">
        <v>301</v>
      </c>
      <c r="Q17" s="41" t="s">
        <v>301</v>
      </c>
      <c r="R17" s="41" t="s">
        <v>301</v>
      </c>
      <c r="S17" s="41" t="s">
        <v>301</v>
      </c>
      <c r="T17" s="38" t="s">
        <v>301</v>
      </c>
      <c r="U17" s="41" t="s">
        <v>301</v>
      </c>
      <c r="V17" s="41" t="s">
        <v>330</v>
      </c>
      <c r="W17" s="41" t="s">
        <v>323</v>
      </c>
      <c r="X17" s="41" t="s">
        <v>391</v>
      </c>
      <c r="Y17" s="41" t="s">
        <v>323</v>
      </c>
      <c r="Z17" s="41" t="s">
        <v>319</v>
      </c>
      <c r="AA17" s="41" t="s">
        <v>347</v>
      </c>
      <c r="AB17" s="41" t="s">
        <v>347</v>
      </c>
      <c r="AC17" s="37" t="s">
        <v>292</v>
      </c>
      <c r="AD17" s="52">
        <v>76.900000000000006</v>
      </c>
      <c r="AE17" s="52">
        <v>86.9</v>
      </c>
      <c r="AF17" s="52">
        <v>89.41</v>
      </c>
      <c r="AG17" s="52">
        <v>89.46</v>
      </c>
      <c r="AH17" s="52">
        <v>68.63</v>
      </c>
      <c r="AI17" s="52">
        <v>70.02</v>
      </c>
      <c r="AJ17" s="52">
        <v>70.150000000000006</v>
      </c>
      <c r="AK17" s="52">
        <v>76.62</v>
      </c>
      <c r="AL17" s="54">
        <f t="shared" si="1"/>
        <v>78.511250000000004</v>
      </c>
      <c r="AM17" s="54">
        <f t="shared" si="2"/>
        <v>68.63</v>
      </c>
      <c r="AN17" s="55">
        <v>1006.2</v>
      </c>
      <c r="AO17" s="52">
        <v>1005.8</v>
      </c>
      <c r="AP17" s="52">
        <v>1005.7</v>
      </c>
      <c r="AQ17" s="52">
        <v>1006.2</v>
      </c>
      <c r="AR17" s="52">
        <v>1005.1</v>
      </c>
      <c r="AS17" s="52">
        <v>1003</v>
      </c>
      <c r="AT17" s="52">
        <v>1000.8</v>
      </c>
      <c r="AU17" s="56">
        <v>1002</v>
      </c>
      <c r="AV17" s="51">
        <f t="shared" si="11"/>
        <v>3</v>
      </c>
      <c r="AW17" s="51">
        <f t="shared" si="12"/>
        <v>1</v>
      </c>
      <c r="AX17" s="51">
        <f t="shared" si="13"/>
        <v>1</v>
      </c>
      <c r="AY17" s="51">
        <f t="shared" si="14"/>
        <v>1</v>
      </c>
      <c r="AZ17" s="51">
        <f t="shared" si="15"/>
        <v>1</v>
      </c>
      <c r="BA17" s="51">
        <f t="shared" si="16"/>
        <v>3</v>
      </c>
      <c r="BB17" s="51">
        <f t="shared" si="17"/>
        <v>3</v>
      </c>
      <c r="BC17" s="51">
        <f t="shared" si="18"/>
        <v>2</v>
      </c>
      <c r="BD17" s="51" t="str">
        <f t="shared" si="19"/>
        <v>SSE03</v>
      </c>
      <c r="BE17" s="177" t="s">
        <v>294</v>
      </c>
      <c r="BF17" s="181">
        <v>3</v>
      </c>
      <c r="BG17" s="114">
        <f t="shared" si="20"/>
        <v>28.650000000000002</v>
      </c>
      <c r="BH17" s="115">
        <f t="shared" si="21"/>
        <v>33.15</v>
      </c>
      <c r="BI17" s="450" t="s">
        <v>312</v>
      </c>
      <c r="BJ17" s="451" t="s">
        <v>306</v>
      </c>
      <c r="BK17" s="451" t="s">
        <v>285</v>
      </c>
      <c r="BL17" s="451" t="s">
        <v>325</v>
      </c>
      <c r="BM17" s="451" t="s">
        <v>291</v>
      </c>
      <c r="BN17" s="451" t="s">
        <v>383</v>
      </c>
      <c r="BO17" s="451" t="s">
        <v>322</v>
      </c>
      <c r="BP17" s="452" t="s">
        <v>396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28.7</v>
      </c>
      <c r="G18" s="51"/>
      <c r="H18" s="51">
        <v>27.4</v>
      </c>
      <c r="I18" s="51"/>
      <c r="J18" s="51">
        <v>36</v>
      </c>
      <c r="K18" s="51"/>
      <c r="L18" s="51">
        <v>31.2</v>
      </c>
      <c r="M18" s="88">
        <f t="shared" si="0"/>
        <v>30.824999999999999</v>
      </c>
      <c r="N18" s="51">
        <v>26.8</v>
      </c>
      <c r="O18" s="76">
        <v>38.1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329</v>
      </c>
      <c r="Z18" s="41"/>
      <c r="AA18" s="41" t="s">
        <v>323</v>
      </c>
      <c r="AB18" s="41"/>
      <c r="AC18" s="37" t="s">
        <v>295</v>
      </c>
      <c r="AD18" s="52"/>
      <c r="AE18" s="52">
        <v>85.37</v>
      </c>
      <c r="AF18" s="52"/>
      <c r="AG18" s="52">
        <v>92.09</v>
      </c>
      <c r="AH18" s="52"/>
      <c r="AI18" s="52">
        <v>51.38</v>
      </c>
      <c r="AJ18" s="52"/>
      <c r="AK18" s="52">
        <v>70.510000000000005</v>
      </c>
      <c r="AL18" s="54">
        <f t="shared" si="1"/>
        <v>74.837500000000006</v>
      </c>
      <c r="AM18" s="54">
        <f t="shared" si="2"/>
        <v>51.38</v>
      </c>
      <c r="AN18" s="55"/>
      <c r="AO18" s="52">
        <v>1006.5</v>
      </c>
      <c r="AP18" s="52"/>
      <c r="AQ18" s="52">
        <v>1007.2</v>
      </c>
      <c r="AR18" s="52"/>
      <c r="AS18" s="52">
        <v>1004.1</v>
      </c>
      <c r="AT18" s="52"/>
      <c r="AU18" s="56">
        <v>1002.4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1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NE01</v>
      </c>
      <c r="BE18" s="177" t="s">
        <v>404</v>
      </c>
      <c r="BF18" s="181">
        <v>1</v>
      </c>
      <c r="BG18" s="114">
        <f t="shared" si="20"/>
        <v>28.049999999999997</v>
      </c>
      <c r="BH18" s="115">
        <f t="shared" si="21"/>
        <v>33.6</v>
      </c>
      <c r="BI18" s="450"/>
      <c r="BJ18" s="451" t="s">
        <v>331</v>
      </c>
      <c r="BK18" s="451"/>
      <c r="BL18" s="451" t="s">
        <v>310</v>
      </c>
      <c r="BM18" s="451"/>
      <c r="BN18" s="451" t="s">
        <v>321</v>
      </c>
      <c r="BO18" s="451"/>
      <c r="BP18" s="452" t="s">
        <v>310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29.3</v>
      </c>
      <c r="F19" s="51">
        <v>29</v>
      </c>
      <c r="G19" s="51">
        <v>27.5</v>
      </c>
      <c r="H19" s="51">
        <v>27.3</v>
      </c>
      <c r="I19" s="51">
        <v>31.4</v>
      </c>
      <c r="J19" s="51">
        <v>32.6</v>
      </c>
      <c r="K19" s="51">
        <v>32.299999999999997</v>
      </c>
      <c r="L19" s="51">
        <v>30.9</v>
      </c>
      <c r="M19" s="88">
        <f t="shared" si="0"/>
        <v>30.037499999999998</v>
      </c>
      <c r="N19" s="51">
        <v>27.2</v>
      </c>
      <c r="O19" s="76">
        <v>32.799999999999997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345</v>
      </c>
      <c r="W19" s="41" t="s">
        <v>292</v>
      </c>
      <c r="X19" s="41" t="s">
        <v>298</v>
      </c>
      <c r="Y19" s="41" t="s">
        <v>319</v>
      </c>
      <c r="Z19" s="41" t="s">
        <v>329</v>
      </c>
      <c r="AA19" s="41" t="s">
        <v>400</v>
      </c>
      <c r="AB19" s="41" t="s">
        <v>302</v>
      </c>
      <c r="AC19" s="37" t="s">
        <v>336</v>
      </c>
      <c r="AD19" s="52">
        <v>79.569999999999993</v>
      </c>
      <c r="AE19" s="52">
        <v>79.53</v>
      </c>
      <c r="AF19" s="52">
        <v>85.76</v>
      </c>
      <c r="AG19" s="52">
        <v>92.63</v>
      </c>
      <c r="AH19" s="52">
        <v>72.67</v>
      </c>
      <c r="AI19" s="52">
        <v>72.03</v>
      </c>
      <c r="AJ19" s="52">
        <v>68.650000000000006</v>
      </c>
      <c r="AK19" s="52">
        <v>73.02</v>
      </c>
      <c r="AL19" s="54">
        <f t="shared" si="1"/>
        <v>77.982500000000002</v>
      </c>
      <c r="AM19" s="54">
        <f t="shared" si="2"/>
        <v>68.650000000000006</v>
      </c>
      <c r="AN19" s="55">
        <v>1007.3</v>
      </c>
      <c r="AO19" s="52">
        <v>1007.5</v>
      </c>
      <c r="AP19" s="52">
        <v>1007</v>
      </c>
      <c r="AQ19" s="52">
        <v>1007.1</v>
      </c>
      <c r="AR19" s="52">
        <v>1007.6</v>
      </c>
      <c r="AS19" s="52">
        <v>1005.8</v>
      </c>
      <c r="AT19" s="52">
        <v>1003.2</v>
      </c>
      <c r="AU19" s="56">
        <v>1002.8</v>
      </c>
      <c r="AV19" s="51">
        <f t="shared" si="11"/>
        <v>5</v>
      </c>
      <c r="AW19" s="51">
        <f t="shared" si="12"/>
        <v>2</v>
      </c>
      <c r="AX19" s="51">
        <f t="shared" si="13"/>
        <v>2</v>
      </c>
      <c r="AY19" s="51">
        <f t="shared" si="14"/>
        <v>1</v>
      </c>
      <c r="AZ19" s="51">
        <f t="shared" si="15"/>
        <v>1</v>
      </c>
      <c r="BA19" s="51">
        <f t="shared" si="16"/>
        <v>1</v>
      </c>
      <c r="BB19" s="51">
        <f t="shared" si="17"/>
        <v>1</v>
      </c>
      <c r="BC19" s="51">
        <f t="shared" si="18"/>
        <v>2</v>
      </c>
      <c r="BD19" s="51" t="str">
        <f t="shared" si="19"/>
        <v>SSE05</v>
      </c>
      <c r="BE19" s="177" t="s">
        <v>294</v>
      </c>
      <c r="BF19" s="181">
        <v>5</v>
      </c>
      <c r="BG19" s="114">
        <f t="shared" si="20"/>
        <v>28.274999999999999</v>
      </c>
      <c r="BH19" s="115">
        <f t="shared" si="21"/>
        <v>31.799999999999997</v>
      </c>
      <c r="BI19" s="450" t="s">
        <v>321</v>
      </c>
      <c r="BJ19" s="451" t="s">
        <v>321</v>
      </c>
      <c r="BK19" s="451" t="s">
        <v>321</v>
      </c>
      <c r="BL19" s="451" t="s">
        <v>293</v>
      </c>
      <c r="BM19" s="451" t="s">
        <v>293</v>
      </c>
      <c r="BN19" s="451" t="s">
        <v>366</v>
      </c>
      <c r="BO19" s="451" t="s">
        <v>293</v>
      </c>
      <c r="BP19" s="452" t="s">
        <v>310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29.4</v>
      </c>
      <c r="F20" s="81">
        <v>29</v>
      </c>
      <c r="G20" s="81">
        <v>27.9</v>
      </c>
      <c r="H20" s="81">
        <v>27.9</v>
      </c>
      <c r="I20" s="81">
        <v>32.799999999999997</v>
      </c>
      <c r="J20" s="81">
        <v>34.5</v>
      </c>
      <c r="K20" s="81">
        <v>34.299999999999997</v>
      </c>
      <c r="L20" s="81">
        <v>31.4</v>
      </c>
      <c r="M20" s="98">
        <f t="shared" si="0"/>
        <v>30.900000000000002</v>
      </c>
      <c r="N20" s="81">
        <v>27.4</v>
      </c>
      <c r="O20" s="82">
        <v>35.200000000000003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311</v>
      </c>
      <c r="W20" s="63" t="s">
        <v>319</v>
      </c>
      <c r="X20" s="63" t="s">
        <v>284</v>
      </c>
      <c r="Y20" s="63" t="s">
        <v>313</v>
      </c>
      <c r="Z20" s="63" t="s">
        <v>355</v>
      </c>
      <c r="AA20" s="63" t="s">
        <v>406</v>
      </c>
      <c r="AB20" s="63" t="s">
        <v>347</v>
      </c>
      <c r="AC20" s="65" t="s">
        <v>400</v>
      </c>
      <c r="AD20" s="66">
        <v>77.25</v>
      </c>
      <c r="AE20" s="66">
        <v>84.9</v>
      </c>
      <c r="AF20" s="66">
        <v>90.5</v>
      </c>
      <c r="AG20" s="66">
        <v>89.44</v>
      </c>
      <c r="AH20" s="66">
        <v>61.77</v>
      </c>
      <c r="AI20" s="66">
        <v>64.38</v>
      </c>
      <c r="AJ20" s="66">
        <v>60.28</v>
      </c>
      <c r="AK20" s="66">
        <v>62.21</v>
      </c>
      <c r="AL20" s="99">
        <f t="shared" si="1"/>
        <v>73.841250000000002</v>
      </c>
      <c r="AM20" s="99">
        <f t="shared" si="2"/>
        <v>60.28</v>
      </c>
      <c r="AN20" s="67">
        <v>1006</v>
      </c>
      <c r="AO20" s="66">
        <v>1005.7</v>
      </c>
      <c r="AP20" s="66">
        <v>1005.2</v>
      </c>
      <c r="AQ20" s="66">
        <v>1006</v>
      </c>
      <c r="AR20" s="66">
        <v>1005.3</v>
      </c>
      <c r="AS20" s="66">
        <v>1003.1</v>
      </c>
      <c r="AT20" s="66">
        <v>1001.1</v>
      </c>
      <c r="AU20" s="68">
        <v>1002</v>
      </c>
      <c r="AV20" s="81">
        <f t="shared" si="11"/>
        <v>1</v>
      </c>
      <c r="AW20" s="81">
        <f t="shared" si="12"/>
        <v>1</v>
      </c>
      <c r="AX20" s="81">
        <f t="shared" si="13"/>
        <v>0</v>
      </c>
      <c r="AY20" s="81">
        <f t="shared" si="14"/>
        <v>2</v>
      </c>
      <c r="AZ20" s="81">
        <f t="shared" si="15"/>
        <v>1</v>
      </c>
      <c r="BA20" s="81">
        <f t="shared" si="16"/>
        <v>2</v>
      </c>
      <c r="BB20" s="81">
        <f t="shared" si="17"/>
        <v>3</v>
      </c>
      <c r="BC20" s="81">
        <f t="shared" si="18"/>
        <v>1</v>
      </c>
      <c r="BD20" s="81" t="str">
        <f t="shared" si="19"/>
        <v>ESE03</v>
      </c>
      <c r="BE20" s="178" t="s">
        <v>348</v>
      </c>
      <c r="BF20" s="182">
        <v>3</v>
      </c>
      <c r="BG20" s="114">
        <f t="shared" si="20"/>
        <v>28.549999999999997</v>
      </c>
      <c r="BH20" s="115">
        <f t="shared" si="21"/>
        <v>33.25</v>
      </c>
      <c r="BI20" s="462" t="s">
        <v>285</v>
      </c>
      <c r="BJ20" s="463" t="s">
        <v>285</v>
      </c>
      <c r="BK20" s="463" t="s">
        <v>285</v>
      </c>
      <c r="BL20" s="463" t="s">
        <v>396</v>
      </c>
      <c r="BM20" s="463" t="s">
        <v>291</v>
      </c>
      <c r="BN20" s="463" t="s">
        <v>396</v>
      </c>
      <c r="BO20" s="463" t="s">
        <v>325</v>
      </c>
      <c r="BP20" s="464" t="s">
        <v>293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29.2</v>
      </c>
      <c r="F21" s="84">
        <v>27.1</v>
      </c>
      <c r="G21" s="84">
        <v>25.8</v>
      </c>
      <c r="H21" s="84">
        <v>26</v>
      </c>
      <c r="I21" s="84">
        <v>32.299999999999997</v>
      </c>
      <c r="J21" s="84">
        <v>35.700000000000003</v>
      </c>
      <c r="K21" s="84">
        <v>37.799999999999997</v>
      </c>
      <c r="L21" s="84">
        <v>34.6</v>
      </c>
      <c r="M21" s="100">
        <f t="shared" si="0"/>
        <v>31.062499999999996</v>
      </c>
      <c r="N21" s="84">
        <v>25.6</v>
      </c>
      <c r="O21" s="85">
        <v>38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400</v>
      </c>
      <c r="W21" s="57" t="s">
        <v>284</v>
      </c>
      <c r="X21" s="57" t="s">
        <v>284</v>
      </c>
      <c r="Y21" s="57" t="s">
        <v>376</v>
      </c>
      <c r="Z21" s="57" t="s">
        <v>295</v>
      </c>
      <c r="AA21" s="57" t="s">
        <v>355</v>
      </c>
      <c r="AB21" s="57" t="s">
        <v>338</v>
      </c>
      <c r="AC21" s="59" t="s">
        <v>351</v>
      </c>
      <c r="AD21" s="60">
        <v>84.92</v>
      </c>
      <c r="AE21" s="60">
        <v>95.96</v>
      </c>
      <c r="AF21" s="60">
        <v>97.07</v>
      </c>
      <c r="AG21" s="60">
        <v>98.24</v>
      </c>
      <c r="AH21" s="60">
        <v>64.69</v>
      </c>
      <c r="AI21" s="60">
        <v>52.55</v>
      </c>
      <c r="AJ21" s="60">
        <v>44.38</v>
      </c>
      <c r="AK21" s="60">
        <v>58.58</v>
      </c>
      <c r="AL21" s="101">
        <f t="shared" si="1"/>
        <v>74.548750000000013</v>
      </c>
      <c r="AM21" s="101">
        <f t="shared" si="2"/>
        <v>44.38</v>
      </c>
      <c r="AN21" s="61">
        <v>1006.5</v>
      </c>
      <c r="AO21" s="60">
        <v>1006.2</v>
      </c>
      <c r="AP21" s="60">
        <v>1005.6</v>
      </c>
      <c r="AQ21" s="60">
        <v>1006.7</v>
      </c>
      <c r="AR21" s="60">
        <v>1005.6</v>
      </c>
      <c r="AS21" s="60">
        <v>1002.8</v>
      </c>
      <c r="AT21" s="60">
        <v>1000.6</v>
      </c>
      <c r="AU21" s="62">
        <v>1001.7</v>
      </c>
      <c r="AV21" s="84">
        <f t="shared" si="11"/>
        <v>1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1</v>
      </c>
      <c r="BB21" s="84">
        <f t="shared" si="17"/>
        <v>3</v>
      </c>
      <c r="BC21" s="84">
        <f t="shared" si="18"/>
        <v>2</v>
      </c>
      <c r="BD21" s="84" t="str">
        <f t="shared" si="19"/>
        <v>SW03</v>
      </c>
      <c r="BE21" s="179" t="s">
        <v>297</v>
      </c>
      <c r="BF21" s="183">
        <v>3</v>
      </c>
      <c r="BG21" s="110">
        <f t="shared" si="20"/>
        <v>27.024999999999999</v>
      </c>
      <c r="BH21" s="111">
        <f t="shared" si="21"/>
        <v>35.1</v>
      </c>
      <c r="BI21" s="450" t="s">
        <v>314</v>
      </c>
      <c r="BJ21" s="451" t="s">
        <v>309</v>
      </c>
      <c r="BK21" s="451" t="s">
        <v>309</v>
      </c>
      <c r="BL21" s="451" t="s">
        <v>296</v>
      </c>
      <c r="BM21" s="451" t="s">
        <v>314</v>
      </c>
      <c r="BN21" s="451" t="s">
        <v>321</v>
      </c>
      <c r="BO21" s="451" t="s">
        <v>293</v>
      </c>
      <c r="BP21" s="452" t="s">
        <v>377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29.6</v>
      </c>
      <c r="F22" s="51">
        <v>28.3</v>
      </c>
      <c r="G22" s="51">
        <v>27.4</v>
      </c>
      <c r="H22" s="51">
        <v>28.3</v>
      </c>
      <c r="I22" s="51">
        <v>32</v>
      </c>
      <c r="J22" s="51">
        <v>34.6</v>
      </c>
      <c r="K22" s="51">
        <v>34.799999999999997</v>
      </c>
      <c r="L22" s="51">
        <v>31.4</v>
      </c>
      <c r="M22" s="88">
        <f t="shared" si="0"/>
        <v>30.8</v>
      </c>
      <c r="N22" s="51">
        <v>27.1</v>
      </c>
      <c r="O22" s="76">
        <v>35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305</v>
      </c>
      <c r="W22" s="41" t="s">
        <v>290</v>
      </c>
      <c r="X22" s="41" t="s">
        <v>305</v>
      </c>
      <c r="Y22" s="41" t="s">
        <v>391</v>
      </c>
      <c r="Z22" s="41" t="s">
        <v>410</v>
      </c>
      <c r="AA22" s="41" t="s">
        <v>344</v>
      </c>
      <c r="AB22" s="41" t="s">
        <v>347</v>
      </c>
      <c r="AC22" s="37" t="s">
        <v>400</v>
      </c>
      <c r="AD22" s="52">
        <v>80.56</v>
      </c>
      <c r="AE22" s="52">
        <v>84.32</v>
      </c>
      <c r="AF22" s="52">
        <v>86.26</v>
      </c>
      <c r="AG22" s="52">
        <v>87.89</v>
      </c>
      <c r="AH22" s="52">
        <v>71.92</v>
      </c>
      <c r="AI22" s="52">
        <v>58.58</v>
      </c>
      <c r="AJ22" s="52">
        <v>53.6</v>
      </c>
      <c r="AK22" s="52">
        <v>75.739999999999995</v>
      </c>
      <c r="AL22" s="54">
        <f t="shared" si="1"/>
        <v>74.858750000000001</v>
      </c>
      <c r="AM22" s="54">
        <f t="shared" si="2"/>
        <v>53.6</v>
      </c>
      <c r="AN22" s="55">
        <v>1005.8</v>
      </c>
      <c r="AO22" s="52">
        <v>1005.8</v>
      </c>
      <c r="AP22" s="52">
        <v>1005.3</v>
      </c>
      <c r="AQ22" s="52">
        <v>1005.5</v>
      </c>
      <c r="AR22" s="52">
        <v>1005.3</v>
      </c>
      <c r="AS22" s="52">
        <v>1003.7</v>
      </c>
      <c r="AT22" s="52">
        <v>1001.2</v>
      </c>
      <c r="AU22" s="56">
        <v>1001.1</v>
      </c>
      <c r="AV22" s="51">
        <f t="shared" si="11"/>
        <v>1</v>
      </c>
      <c r="AW22" s="51">
        <f t="shared" si="12"/>
        <v>2</v>
      </c>
      <c r="AX22" s="51">
        <f t="shared" si="13"/>
        <v>1</v>
      </c>
      <c r="AY22" s="51">
        <f t="shared" si="14"/>
        <v>1</v>
      </c>
      <c r="AZ22" s="51">
        <f t="shared" si="15"/>
        <v>2</v>
      </c>
      <c r="BA22" s="51">
        <f t="shared" si="16"/>
        <v>3</v>
      </c>
      <c r="BB22" s="51">
        <f t="shared" si="17"/>
        <v>3</v>
      </c>
      <c r="BC22" s="51">
        <f t="shared" si="18"/>
        <v>1</v>
      </c>
      <c r="BD22" s="51" t="str">
        <f t="shared" si="19"/>
        <v>SE03</v>
      </c>
      <c r="BE22" s="177" t="s">
        <v>303</v>
      </c>
      <c r="BF22" s="181">
        <v>3</v>
      </c>
      <c r="BG22" s="114">
        <f t="shared" si="20"/>
        <v>28.400000000000002</v>
      </c>
      <c r="BH22" s="115">
        <f t="shared" si="21"/>
        <v>33.199999999999996</v>
      </c>
      <c r="BI22" s="450" t="s">
        <v>287</v>
      </c>
      <c r="BJ22" s="451" t="s">
        <v>285</v>
      </c>
      <c r="BK22" s="451" t="s">
        <v>285</v>
      </c>
      <c r="BL22" s="451" t="s">
        <v>285</v>
      </c>
      <c r="BM22" s="451" t="s">
        <v>308</v>
      </c>
      <c r="BN22" s="451" t="s">
        <v>312</v>
      </c>
      <c r="BO22" s="451" t="s">
        <v>312</v>
      </c>
      <c r="BP22" s="452" t="s">
        <v>403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27.7</v>
      </c>
      <c r="G23" s="51"/>
      <c r="H23" s="51">
        <v>26.4</v>
      </c>
      <c r="I23" s="51"/>
      <c r="J23" s="51">
        <v>36.799999999999997</v>
      </c>
      <c r="K23" s="51"/>
      <c r="L23" s="51">
        <v>33.4</v>
      </c>
      <c r="M23" s="88">
        <f t="shared" si="0"/>
        <v>31.074999999999996</v>
      </c>
      <c r="N23" s="51">
        <v>25.9</v>
      </c>
      <c r="O23" s="76">
        <v>38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305</v>
      </c>
      <c r="Z23" s="41"/>
      <c r="AA23" s="41" t="s">
        <v>376</v>
      </c>
      <c r="AB23" s="41"/>
      <c r="AC23" s="37" t="s">
        <v>284</v>
      </c>
      <c r="AD23" s="52"/>
      <c r="AE23" s="52">
        <v>92.65</v>
      </c>
      <c r="AF23" s="52"/>
      <c r="AG23" s="52">
        <v>89.86</v>
      </c>
      <c r="AH23" s="52"/>
      <c r="AI23" s="52">
        <v>47.15</v>
      </c>
      <c r="AJ23" s="52"/>
      <c r="AK23" s="52">
        <v>64.53</v>
      </c>
      <c r="AL23" s="54">
        <f t="shared" si="1"/>
        <v>73.547499999999999</v>
      </c>
      <c r="AM23" s="54">
        <f t="shared" si="2"/>
        <v>47.15</v>
      </c>
      <c r="AN23" s="55"/>
      <c r="AO23" s="52">
        <v>1005.7</v>
      </c>
      <c r="AP23" s="52"/>
      <c r="AQ23" s="52">
        <v>1005.8</v>
      </c>
      <c r="AR23" s="52"/>
      <c r="AS23" s="52">
        <v>1003.2</v>
      </c>
      <c r="AT23" s="52"/>
      <c r="AU23" s="56">
        <v>1001.8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1</v>
      </c>
      <c r="AZ23" s="51" t="str">
        <f t="shared" si="15"/>
        <v/>
      </c>
      <c r="BA23" s="51">
        <f t="shared" si="16"/>
        <v>1</v>
      </c>
      <c r="BB23" s="51" t="str">
        <f t="shared" si="17"/>
        <v/>
      </c>
      <c r="BC23" s="51">
        <f t="shared" si="18"/>
        <v>0</v>
      </c>
      <c r="BD23" s="51" t="str">
        <f t="shared" si="19"/>
        <v>S01</v>
      </c>
      <c r="BE23" s="177" t="s">
        <v>288</v>
      </c>
      <c r="BF23" s="181">
        <v>1</v>
      </c>
      <c r="BG23" s="114">
        <f t="shared" si="20"/>
        <v>27.049999999999997</v>
      </c>
      <c r="BH23" s="115">
        <f t="shared" si="21"/>
        <v>35.099999999999994</v>
      </c>
      <c r="BI23" s="450"/>
      <c r="BJ23" s="451" t="s">
        <v>289</v>
      </c>
      <c r="BK23" s="451"/>
      <c r="BL23" s="451" t="s">
        <v>321</v>
      </c>
      <c r="BM23" s="451"/>
      <c r="BN23" s="451" t="s">
        <v>293</v>
      </c>
      <c r="BO23" s="451"/>
      <c r="BP23" s="452" t="s">
        <v>321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</v>
      </c>
      <c r="G24" s="51"/>
      <c r="H24" s="51">
        <v>28.3</v>
      </c>
      <c r="I24" s="51"/>
      <c r="J24" s="51">
        <v>32.6</v>
      </c>
      <c r="K24" s="51"/>
      <c r="L24" s="51">
        <v>30.9</v>
      </c>
      <c r="M24" s="88">
        <f t="shared" si="0"/>
        <v>30.200000000000003</v>
      </c>
      <c r="N24" s="51">
        <v>27.8</v>
      </c>
      <c r="O24" s="76">
        <v>33.9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351</v>
      </c>
      <c r="X24" s="41"/>
      <c r="Y24" s="41" t="s">
        <v>355</v>
      </c>
      <c r="Z24" s="41"/>
      <c r="AA24" s="41" t="s">
        <v>346</v>
      </c>
      <c r="AB24" s="41"/>
      <c r="AC24" s="37" t="s">
        <v>330</v>
      </c>
      <c r="AD24" s="52"/>
      <c r="AE24" s="52">
        <v>83.4</v>
      </c>
      <c r="AF24" s="52"/>
      <c r="AG24" s="52">
        <v>80.87</v>
      </c>
      <c r="AH24" s="52"/>
      <c r="AI24" s="52">
        <v>65.91</v>
      </c>
      <c r="AJ24" s="52"/>
      <c r="AK24" s="52">
        <v>73.02</v>
      </c>
      <c r="AL24" s="54">
        <f>IF(COUNT(AE24,AG24,AI24,AK24)&gt;2,AVERAGE(AD24:AK24),"")</f>
        <v>75.8</v>
      </c>
      <c r="AM24" s="54">
        <f>IF(COUNT(AE24,AG24,AI24,AK24)&gt;2,MIN(AD24:AK24),"")</f>
        <v>65.91</v>
      </c>
      <c r="AN24" s="55"/>
      <c r="AO24" s="52">
        <v>1006.4</v>
      </c>
      <c r="AP24" s="52"/>
      <c r="AQ24" s="52">
        <v>1006.3</v>
      </c>
      <c r="AR24" s="52"/>
      <c r="AS24" s="52">
        <v>1004.7</v>
      </c>
      <c r="AT24" s="52"/>
      <c r="AU24" s="56">
        <v>1003.4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404</v>
      </c>
      <c r="BF24" s="181">
        <v>3</v>
      </c>
      <c r="BG24" s="114">
        <f t="shared" si="20"/>
        <v>28.65</v>
      </c>
      <c r="BH24" s="115">
        <f t="shared" si="21"/>
        <v>31.75</v>
      </c>
      <c r="BI24" s="450"/>
      <c r="BJ24" s="451" t="s">
        <v>287</v>
      </c>
      <c r="BK24" s="451"/>
      <c r="BL24" s="451" t="s">
        <v>325</v>
      </c>
      <c r="BM24" s="451"/>
      <c r="BN24" s="451" t="s">
        <v>289</v>
      </c>
      <c r="BO24" s="451"/>
      <c r="BP24" s="452" t="s">
        <v>291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29.2</v>
      </c>
      <c r="F25" s="78">
        <v>28.1</v>
      </c>
      <c r="G25" s="78">
        <v>27.8</v>
      </c>
      <c r="H25" s="78">
        <v>28</v>
      </c>
      <c r="I25" s="78">
        <v>33.5</v>
      </c>
      <c r="J25" s="78">
        <v>34.200000000000003</v>
      </c>
      <c r="K25" s="78">
        <v>34.5</v>
      </c>
      <c r="L25" s="78">
        <v>31.2</v>
      </c>
      <c r="M25" s="89">
        <f t="shared" si="0"/>
        <v>30.8125</v>
      </c>
      <c r="N25" s="78">
        <v>27.1</v>
      </c>
      <c r="O25" s="79">
        <v>34.6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298</v>
      </c>
      <c r="W25" s="69" t="s">
        <v>298</v>
      </c>
      <c r="X25" s="69" t="s">
        <v>313</v>
      </c>
      <c r="Y25" s="69" t="s">
        <v>284</v>
      </c>
      <c r="Z25" s="69" t="s">
        <v>284</v>
      </c>
      <c r="AA25" s="69" t="s">
        <v>406</v>
      </c>
      <c r="AB25" s="69" t="s">
        <v>351</v>
      </c>
      <c r="AC25" s="71" t="s">
        <v>400</v>
      </c>
      <c r="AD25" s="72">
        <v>85.42</v>
      </c>
      <c r="AE25" s="72">
        <v>87.36</v>
      </c>
      <c r="AF25" s="72">
        <v>87.33</v>
      </c>
      <c r="AG25" s="72">
        <v>82.79</v>
      </c>
      <c r="AH25" s="72">
        <v>51.38</v>
      </c>
      <c r="AI25" s="72">
        <v>62.44</v>
      </c>
      <c r="AJ25" s="72">
        <v>60.33</v>
      </c>
      <c r="AK25" s="72">
        <v>70.510000000000005</v>
      </c>
      <c r="AL25" s="87">
        <f t="shared" si="1"/>
        <v>73.445000000000007</v>
      </c>
      <c r="AM25" s="87">
        <f t="shared" si="2"/>
        <v>51.38</v>
      </c>
      <c r="AN25" s="73">
        <v>1006.1</v>
      </c>
      <c r="AO25" s="72">
        <v>1005.9</v>
      </c>
      <c r="AP25" s="72">
        <v>1004.9</v>
      </c>
      <c r="AQ25" s="72">
        <v>1005.6</v>
      </c>
      <c r="AR25" s="72">
        <v>1004.9</v>
      </c>
      <c r="AS25" s="72">
        <v>1003.5</v>
      </c>
      <c r="AT25" s="72">
        <v>1001.5</v>
      </c>
      <c r="AU25" s="74">
        <v>1001.8</v>
      </c>
      <c r="AV25" s="78">
        <f t="shared" ref="AV25:BC25" si="22">IF(RIGHT(V25,2)="","",IF(RIGHT(V25,2)="LG",0,INT(RIGHT(V25,2))))</f>
        <v>2</v>
      </c>
      <c r="AW25" s="78">
        <f t="shared" si="22"/>
        <v>2</v>
      </c>
      <c r="AX25" s="78">
        <f t="shared" si="22"/>
        <v>2</v>
      </c>
      <c r="AY25" s="78">
        <f t="shared" si="22"/>
        <v>0</v>
      </c>
      <c r="AZ25" s="78">
        <f t="shared" si="22"/>
        <v>0</v>
      </c>
      <c r="BA25" s="78">
        <f t="shared" si="22"/>
        <v>2</v>
      </c>
      <c r="BB25" s="78">
        <f t="shared" si="22"/>
        <v>2</v>
      </c>
      <c r="BC25" s="78">
        <f t="shared" si="22"/>
        <v>1</v>
      </c>
      <c r="BD25" s="78" t="str">
        <f>IF(COUNT(AV25:BC25)=0,"",IF(MAX(AV25:BC25)=0,"LG",IF(MAX(AV25:BC25)=0,"",INDEX(V25:AC25,1,MATCH(MAX(AV25:BC25),AV25:BC25,0)))))</f>
        <v>SSW02</v>
      </c>
      <c r="BE25" s="180" t="s">
        <v>299</v>
      </c>
      <c r="BF25" s="184">
        <v>2</v>
      </c>
      <c r="BG25" s="203">
        <f t="shared" si="20"/>
        <v>28.274999999999999</v>
      </c>
      <c r="BH25" s="204">
        <f t="shared" si="21"/>
        <v>33.35</v>
      </c>
      <c r="BI25" s="453" t="s">
        <v>287</v>
      </c>
      <c r="BJ25" s="454" t="s">
        <v>339</v>
      </c>
      <c r="BK25" s="454" t="s">
        <v>285</v>
      </c>
      <c r="BL25" s="454" t="s">
        <v>312</v>
      </c>
      <c r="BM25" s="454" t="s">
        <v>322</v>
      </c>
      <c r="BN25" s="454" t="s">
        <v>293</v>
      </c>
      <c r="BO25" s="454" t="s">
        <v>340</v>
      </c>
      <c r="BP25" s="455" t="s">
        <v>310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28.8</v>
      </c>
      <c r="F4" s="41">
        <v>27.2</v>
      </c>
      <c r="G4" s="41">
        <v>26</v>
      </c>
      <c r="H4" s="41">
        <v>25.9</v>
      </c>
      <c r="I4" s="41">
        <v>30.6</v>
      </c>
      <c r="J4" s="41">
        <v>36</v>
      </c>
      <c r="K4" s="41">
        <v>36.700000000000003</v>
      </c>
      <c r="L4" s="41">
        <v>31</v>
      </c>
      <c r="M4" s="88">
        <f t="shared" ref="M4:M25" si="0">IF(COUNT(F4,H4,J4,L4)&gt;=3,AVERAGE(E4:L4),"")</f>
        <v>30.274999999999999</v>
      </c>
      <c r="N4" s="41">
        <v>25.5</v>
      </c>
      <c r="O4" s="53">
        <v>37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376</v>
      </c>
      <c r="AB4" s="41" t="s">
        <v>354</v>
      </c>
      <c r="AC4" s="37" t="s">
        <v>284</v>
      </c>
      <c r="AD4" s="52">
        <v>90.03</v>
      </c>
      <c r="AE4" s="52">
        <v>94.28</v>
      </c>
      <c r="AF4" s="52">
        <v>98.24</v>
      </c>
      <c r="AG4" s="52">
        <v>98.82</v>
      </c>
      <c r="AH4" s="52">
        <v>81.16</v>
      </c>
      <c r="AI4" s="52">
        <v>55.85</v>
      </c>
      <c r="AJ4" s="52">
        <v>54.07</v>
      </c>
      <c r="AK4" s="52">
        <v>71.75</v>
      </c>
      <c r="AL4" s="54">
        <f t="shared" ref="AL4:AL25" si="1">IF(COUNT(AE4,AG4,AI4,AK4)&gt;2,AVERAGE(AD4:AK4),"")</f>
        <v>80.525000000000006</v>
      </c>
      <c r="AM4" s="54">
        <f t="shared" ref="AM4:AM25" si="2">IF(COUNT(AE4,AG4,AI4,AK4)&gt;2,MIN(AD4:AK4),"")</f>
        <v>54.07</v>
      </c>
      <c r="AN4" s="55">
        <v>1006.7</v>
      </c>
      <c r="AO4" s="52">
        <v>1007.1</v>
      </c>
      <c r="AP4" s="52">
        <v>1007</v>
      </c>
      <c r="AQ4" s="52">
        <v>1007.5</v>
      </c>
      <c r="AR4" s="52">
        <v>1007</v>
      </c>
      <c r="AS4" s="52">
        <v>1005</v>
      </c>
      <c r="AT4" s="52">
        <v>1002.9</v>
      </c>
      <c r="AU4" s="56">
        <v>1003.1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1</v>
      </c>
      <c r="BB4" s="51">
        <f t="shared" si="3"/>
        <v>2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NW02</v>
      </c>
      <c r="BE4" s="177" t="s">
        <v>342</v>
      </c>
      <c r="BF4" s="181">
        <v>2</v>
      </c>
      <c r="BG4" s="114">
        <f t="shared" ref="BG4:BG10" si="5">IF(COUNT(F4,H4)&gt;=1,AVERAGE(E4:H4),"")</f>
        <v>26.975000000000001</v>
      </c>
      <c r="BH4" s="115">
        <f t="shared" ref="BH4:BH10" si="6">IF(COUNT(J4,L4)&gt;=1,AVERAGE(I4:L4),"")</f>
        <v>33.575000000000003</v>
      </c>
      <c r="BI4" s="459" t="s">
        <v>324</v>
      </c>
      <c r="BJ4" s="460" t="s">
        <v>324</v>
      </c>
      <c r="BK4" s="460" t="s">
        <v>324</v>
      </c>
      <c r="BL4" s="460" t="s">
        <v>331</v>
      </c>
      <c r="BM4" s="460" t="s">
        <v>312</v>
      </c>
      <c r="BN4" s="460" t="s">
        <v>306</v>
      </c>
      <c r="BO4" s="460" t="s">
        <v>287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28.3</v>
      </c>
      <c r="G5" s="41"/>
      <c r="H5" s="41">
        <v>28</v>
      </c>
      <c r="I5" s="41"/>
      <c r="J5" s="41">
        <v>33</v>
      </c>
      <c r="K5" s="41"/>
      <c r="L5" s="41">
        <v>30.2</v>
      </c>
      <c r="M5" s="88">
        <f t="shared" si="0"/>
        <v>29.875</v>
      </c>
      <c r="N5" s="41">
        <v>27.5</v>
      </c>
      <c r="O5" s="53">
        <v>33.5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391</v>
      </c>
      <c r="X5" s="41"/>
      <c r="Y5" s="41" t="s">
        <v>390</v>
      </c>
      <c r="Z5" s="41"/>
      <c r="AA5" s="41" t="s">
        <v>311</v>
      </c>
      <c r="AB5" s="41"/>
      <c r="AC5" s="37" t="s">
        <v>302</v>
      </c>
      <c r="AD5" s="52"/>
      <c r="AE5" s="52">
        <v>90.53</v>
      </c>
      <c r="AF5" s="52"/>
      <c r="AG5" s="52">
        <v>92.12</v>
      </c>
      <c r="AH5" s="52"/>
      <c r="AI5" s="52">
        <v>67.98</v>
      </c>
      <c r="AJ5" s="52"/>
      <c r="AK5" s="52">
        <v>74.22</v>
      </c>
      <c r="AL5" s="54">
        <f t="shared" si="1"/>
        <v>81.212500000000006</v>
      </c>
      <c r="AM5" s="54">
        <f t="shared" si="2"/>
        <v>67.98</v>
      </c>
      <c r="AN5" s="55"/>
      <c r="AO5" s="52">
        <v>1006.9</v>
      </c>
      <c r="AP5" s="52"/>
      <c r="AQ5" s="52">
        <v>1007.3</v>
      </c>
      <c r="AR5" s="52"/>
      <c r="AS5" s="52">
        <v>1005.9</v>
      </c>
      <c r="AT5" s="52"/>
      <c r="AU5" s="56">
        <v>1004.2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1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1</v>
      </c>
      <c r="BD5" s="51" t="str">
        <f t="shared" si="4"/>
        <v>WSW01</v>
      </c>
      <c r="BE5" s="177" t="s">
        <v>363</v>
      </c>
      <c r="BF5" s="181">
        <v>1</v>
      </c>
      <c r="BG5" s="114">
        <f t="shared" si="5"/>
        <v>28.15</v>
      </c>
      <c r="BH5" s="115">
        <f t="shared" si="6"/>
        <v>31.6</v>
      </c>
      <c r="BI5" s="450"/>
      <c r="BJ5" s="451" t="s">
        <v>306</v>
      </c>
      <c r="BK5" s="451"/>
      <c r="BL5" s="451" t="s">
        <v>340</v>
      </c>
      <c r="BM5" s="451"/>
      <c r="BN5" s="451" t="s">
        <v>321</v>
      </c>
      <c r="BO5" s="451"/>
      <c r="BP5" s="452" t="s">
        <v>340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30.5</v>
      </c>
      <c r="G6" s="41"/>
      <c r="H6" s="41">
        <v>29.6</v>
      </c>
      <c r="I6" s="41"/>
      <c r="J6" s="41">
        <v>33.6</v>
      </c>
      <c r="K6" s="41"/>
      <c r="L6" s="41">
        <v>31.4</v>
      </c>
      <c r="M6" s="88">
        <f t="shared" si="0"/>
        <v>31.274999999999999</v>
      </c>
      <c r="N6" s="41">
        <v>28.8</v>
      </c>
      <c r="O6" s="53">
        <v>33.799999999999997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391</v>
      </c>
      <c r="X6" s="41"/>
      <c r="Y6" s="41" t="s">
        <v>390</v>
      </c>
      <c r="Z6" s="41"/>
      <c r="AA6" s="41" t="s">
        <v>313</v>
      </c>
      <c r="AB6" s="41"/>
      <c r="AC6" s="37" t="s">
        <v>319</v>
      </c>
      <c r="AD6" s="52"/>
      <c r="AE6" s="52">
        <v>76.05</v>
      </c>
      <c r="AF6" s="52"/>
      <c r="AG6" s="52">
        <v>79.14</v>
      </c>
      <c r="AH6" s="52"/>
      <c r="AI6" s="52">
        <v>63.06</v>
      </c>
      <c r="AJ6" s="52"/>
      <c r="AK6" s="52">
        <v>71.39</v>
      </c>
      <c r="AL6" s="54">
        <f t="shared" si="1"/>
        <v>72.41</v>
      </c>
      <c r="AM6" s="54">
        <f t="shared" si="2"/>
        <v>63.06</v>
      </c>
      <c r="AN6" s="55"/>
      <c r="AO6" s="52">
        <v>1005.6</v>
      </c>
      <c r="AP6" s="52"/>
      <c r="AQ6" s="52">
        <v>1006.1</v>
      </c>
      <c r="AR6" s="52"/>
      <c r="AS6" s="52">
        <v>1005.4</v>
      </c>
      <c r="AT6" s="52"/>
      <c r="AU6" s="56">
        <v>1003.1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2</v>
      </c>
      <c r="BB6" s="51" t="str">
        <f t="shared" si="3"/>
        <v/>
      </c>
      <c r="BC6" s="51">
        <f t="shared" si="3"/>
        <v>1</v>
      </c>
      <c r="BD6" s="51" t="str">
        <f t="shared" si="4"/>
        <v>SW02</v>
      </c>
      <c r="BE6" s="177" t="s">
        <v>297</v>
      </c>
      <c r="BF6" s="181">
        <v>2</v>
      </c>
      <c r="BG6" s="114">
        <f t="shared" si="5"/>
        <v>30.05</v>
      </c>
      <c r="BH6" s="115">
        <f t="shared" si="6"/>
        <v>32.5</v>
      </c>
      <c r="BI6" s="450"/>
      <c r="BJ6" s="451" t="s">
        <v>287</v>
      </c>
      <c r="BK6" s="451"/>
      <c r="BL6" s="451" t="s">
        <v>293</v>
      </c>
      <c r="BM6" s="451"/>
      <c r="BN6" s="451" t="s">
        <v>312</v>
      </c>
      <c r="BO6" s="451"/>
      <c r="BP6" s="452" t="s">
        <v>285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27</v>
      </c>
      <c r="G7" s="51"/>
      <c r="H7" s="51">
        <v>27.3</v>
      </c>
      <c r="I7" s="51"/>
      <c r="J7" s="51">
        <v>34</v>
      </c>
      <c r="K7" s="51"/>
      <c r="L7" s="51">
        <v>30.5</v>
      </c>
      <c r="M7" s="88">
        <f t="shared" si="0"/>
        <v>29.7</v>
      </c>
      <c r="N7" s="51">
        <v>26.2</v>
      </c>
      <c r="O7" s="76">
        <v>34.5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336</v>
      </c>
      <c r="AB7" s="41"/>
      <c r="AC7" s="37" t="s">
        <v>284</v>
      </c>
      <c r="AD7" s="52"/>
      <c r="AE7" s="52">
        <v>94.27</v>
      </c>
      <c r="AF7" s="52"/>
      <c r="AG7" s="52">
        <v>91.54</v>
      </c>
      <c r="AH7" s="52"/>
      <c r="AI7" s="52">
        <v>58.8</v>
      </c>
      <c r="AJ7" s="52"/>
      <c r="AK7" s="52">
        <v>82.11</v>
      </c>
      <c r="AL7" s="54">
        <f t="shared" si="1"/>
        <v>81.680000000000007</v>
      </c>
      <c r="AM7" s="54">
        <f t="shared" si="2"/>
        <v>58.8</v>
      </c>
      <c r="AN7" s="55"/>
      <c r="AO7" s="52">
        <v>1006.7</v>
      </c>
      <c r="AP7" s="52"/>
      <c r="AQ7" s="52">
        <v>1007.8</v>
      </c>
      <c r="AR7" s="52"/>
      <c r="AS7" s="52">
        <v>1005.7</v>
      </c>
      <c r="AT7" s="52"/>
      <c r="AU7" s="56">
        <v>1003.7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2</v>
      </c>
      <c r="BB7" s="51" t="str">
        <f t="shared" si="3"/>
        <v/>
      </c>
      <c r="BC7" s="51">
        <f t="shared" si="3"/>
        <v>0</v>
      </c>
      <c r="BD7" s="51" t="str">
        <f t="shared" si="4"/>
        <v>SE02</v>
      </c>
      <c r="BE7" s="177" t="s">
        <v>303</v>
      </c>
      <c r="BF7" s="181">
        <v>2</v>
      </c>
      <c r="BG7" s="114">
        <f t="shared" si="5"/>
        <v>27.15</v>
      </c>
      <c r="BH7" s="115">
        <f t="shared" si="6"/>
        <v>32.25</v>
      </c>
      <c r="BI7" s="450"/>
      <c r="BJ7" s="451" t="s">
        <v>285</v>
      </c>
      <c r="BK7" s="451"/>
      <c r="BL7" s="451" t="s">
        <v>308</v>
      </c>
      <c r="BM7" s="451"/>
      <c r="BN7" s="451" t="s">
        <v>321</v>
      </c>
      <c r="BO7" s="451"/>
      <c r="BP7" s="452" t="s">
        <v>285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30</v>
      </c>
      <c r="F8" s="51">
        <v>28.7</v>
      </c>
      <c r="G8" s="51">
        <v>28</v>
      </c>
      <c r="H8" s="51">
        <v>28.6</v>
      </c>
      <c r="I8" s="51">
        <v>32.200000000000003</v>
      </c>
      <c r="J8" s="51">
        <v>33.4</v>
      </c>
      <c r="K8" s="51">
        <v>32.799999999999997</v>
      </c>
      <c r="L8" s="51">
        <v>31</v>
      </c>
      <c r="M8" s="88">
        <f t="shared" si="0"/>
        <v>30.587499999999999</v>
      </c>
      <c r="N8" s="51">
        <v>27.8</v>
      </c>
      <c r="O8" s="76">
        <v>34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290</v>
      </c>
      <c r="W8" s="41" t="s">
        <v>391</v>
      </c>
      <c r="X8" s="41" t="s">
        <v>323</v>
      </c>
      <c r="Y8" s="41" t="s">
        <v>323</v>
      </c>
      <c r="Z8" s="41" t="s">
        <v>292</v>
      </c>
      <c r="AA8" s="41" t="s">
        <v>330</v>
      </c>
      <c r="AB8" s="41" t="s">
        <v>330</v>
      </c>
      <c r="AC8" s="37" t="s">
        <v>292</v>
      </c>
      <c r="AD8" s="52">
        <v>75.97</v>
      </c>
      <c r="AE8" s="52">
        <v>85.87</v>
      </c>
      <c r="AF8" s="52">
        <v>88.92</v>
      </c>
      <c r="AG8" s="52">
        <v>88.44</v>
      </c>
      <c r="AH8" s="52">
        <v>63.14</v>
      </c>
      <c r="AI8" s="52">
        <v>61.9</v>
      </c>
      <c r="AJ8" s="52">
        <v>64.790000000000006</v>
      </c>
      <c r="AK8" s="52">
        <v>73.040000000000006</v>
      </c>
      <c r="AL8" s="54">
        <f t="shared" si="1"/>
        <v>75.258749999999992</v>
      </c>
      <c r="AM8" s="54">
        <f t="shared" si="2"/>
        <v>61.9</v>
      </c>
      <c r="AN8" s="55">
        <v>1006.6</v>
      </c>
      <c r="AO8" s="52">
        <v>1006.5</v>
      </c>
      <c r="AP8" s="52">
        <v>1006.6</v>
      </c>
      <c r="AQ8" s="52">
        <v>1006.8</v>
      </c>
      <c r="AR8" s="52">
        <v>1007.1</v>
      </c>
      <c r="AS8" s="52">
        <v>1005.8</v>
      </c>
      <c r="AT8" s="52">
        <v>1004</v>
      </c>
      <c r="AU8" s="56">
        <v>1003.7</v>
      </c>
      <c r="AV8" s="51">
        <f t="shared" si="3"/>
        <v>2</v>
      </c>
      <c r="AW8" s="51">
        <f t="shared" si="3"/>
        <v>1</v>
      </c>
      <c r="AX8" s="51">
        <f t="shared" si="3"/>
        <v>1</v>
      </c>
      <c r="AY8" s="51">
        <f t="shared" si="3"/>
        <v>1</v>
      </c>
      <c r="AZ8" s="51">
        <f t="shared" si="3"/>
        <v>2</v>
      </c>
      <c r="BA8" s="51">
        <f t="shared" si="3"/>
        <v>3</v>
      </c>
      <c r="BB8" s="51">
        <f t="shared" si="3"/>
        <v>3</v>
      </c>
      <c r="BC8" s="51">
        <f t="shared" si="3"/>
        <v>2</v>
      </c>
      <c r="BD8" s="51" t="str">
        <f t="shared" si="4"/>
        <v>SSE03</v>
      </c>
      <c r="BE8" s="177" t="s">
        <v>294</v>
      </c>
      <c r="BF8" s="181">
        <v>3</v>
      </c>
      <c r="BG8" s="114">
        <f t="shared" si="5"/>
        <v>28.825000000000003</v>
      </c>
      <c r="BH8" s="115">
        <f t="shared" si="6"/>
        <v>32.349999999999994</v>
      </c>
      <c r="BI8" s="450" t="s">
        <v>287</v>
      </c>
      <c r="BJ8" s="451" t="s">
        <v>285</v>
      </c>
      <c r="BK8" s="451" t="s">
        <v>306</v>
      </c>
      <c r="BL8" s="451" t="s">
        <v>287</v>
      </c>
      <c r="BM8" s="451" t="s">
        <v>331</v>
      </c>
      <c r="BN8" s="451" t="s">
        <v>287</v>
      </c>
      <c r="BO8" s="451" t="s">
        <v>306</v>
      </c>
      <c r="BP8" s="452" t="s">
        <v>285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27.4</v>
      </c>
      <c r="G9" s="51"/>
      <c r="H9" s="51">
        <v>27.4</v>
      </c>
      <c r="I9" s="51"/>
      <c r="J9" s="51">
        <v>34.200000000000003</v>
      </c>
      <c r="K9" s="51"/>
      <c r="L9" s="51">
        <v>30.5</v>
      </c>
      <c r="M9" s="88">
        <f t="shared" si="0"/>
        <v>29.875</v>
      </c>
      <c r="N9" s="51">
        <v>26.4</v>
      </c>
      <c r="O9" s="76">
        <v>34.5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284</v>
      </c>
      <c r="AB9" s="41"/>
      <c r="AC9" s="37" t="s">
        <v>284</v>
      </c>
      <c r="AD9" s="52"/>
      <c r="AE9" s="52">
        <v>94.85</v>
      </c>
      <c r="AF9" s="52"/>
      <c r="AG9" s="52">
        <v>95.97</v>
      </c>
      <c r="AH9" s="52"/>
      <c r="AI9" s="52">
        <v>65.08</v>
      </c>
      <c r="AJ9" s="52"/>
      <c r="AK9" s="52">
        <v>78.8</v>
      </c>
      <c r="AL9" s="54">
        <f t="shared" si="1"/>
        <v>83.674999999999997</v>
      </c>
      <c r="AM9" s="54">
        <f t="shared" si="2"/>
        <v>65.08</v>
      </c>
      <c r="AN9" s="55"/>
      <c r="AO9" s="52">
        <v>1006.3</v>
      </c>
      <c r="AP9" s="52"/>
      <c r="AQ9" s="52">
        <v>1007</v>
      </c>
      <c r="AR9" s="52"/>
      <c r="AS9" s="52">
        <v>1006</v>
      </c>
      <c r="AT9" s="52"/>
      <c r="AU9" s="56">
        <v>1004.2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0</v>
      </c>
      <c r="BB9" s="51" t="str">
        <f t="shared" si="3"/>
        <v/>
      </c>
      <c r="BC9" s="51">
        <f t="shared" si="3"/>
        <v>0</v>
      </c>
      <c r="BD9" s="51" t="str">
        <f t="shared" si="4"/>
        <v>LG</v>
      </c>
      <c r="BE9" s="177"/>
      <c r="BF9" s="181">
        <v>0</v>
      </c>
      <c r="BG9" s="114">
        <f t="shared" si="5"/>
        <v>27.4</v>
      </c>
      <c r="BH9" s="115">
        <f t="shared" si="6"/>
        <v>32.35</v>
      </c>
      <c r="BI9" s="450"/>
      <c r="BJ9" s="451" t="s">
        <v>287</v>
      </c>
      <c r="BK9" s="451"/>
      <c r="BL9" s="451" t="s">
        <v>325</v>
      </c>
      <c r="BM9" s="451"/>
      <c r="BN9" s="451" t="s">
        <v>320</v>
      </c>
      <c r="BO9" s="451"/>
      <c r="BP9" s="452" t="s">
        <v>285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29.4</v>
      </c>
      <c r="G10" s="51"/>
      <c r="H10" s="51">
        <v>28.2</v>
      </c>
      <c r="I10" s="51"/>
      <c r="J10" s="51">
        <v>33.6</v>
      </c>
      <c r="K10" s="51"/>
      <c r="L10" s="51">
        <v>31.4</v>
      </c>
      <c r="M10" s="88">
        <f t="shared" si="0"/>
        <v>30.65</v>
      </c>
      <c r="N10" s="51">
        <v>28.2</v>
      </c>
      <c r="O10" s="76">
        <v>33.9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319</v>
      </c>
      <c r="X10" s="41"/>
      <c r="Y10" s="41" t="s">
        <v>284</v>
      </c>
      <c r="Z10" s="41"/>
      <c r="AA10" s="41" t="s">
        <v>330</v>
      </c>
      <c r="AB10" s="41"/>
      <c r="AC10" s="37" t="s">
        <v>336</v>
      </c>
      <c r="AD10" s="52"/>
      <c r="AE10" s="52">
        <v>86.96</v>
      </c>
      <c r="AF10" s="52"/>
      <c r="AG10" s="52">
        <v>91.05</v>
      </c>
      <c r="AH10" s="52"/>
      <c r="AI10" s="52">
        <v>64.95</v>
      </c>
      <c r="AJ10" s="52"/>
      <c r="AK10" s="52">
        <v>69.709999999999994</v>
      </c>
      <c r="AL10" s="54">
        <f t="shared" si="1"/>
        <v>78.16749999999999</v>
      </c>
      <c r="AM10" s="54">
        <f t="shared" si="2"/>
        <v>64.95</v>
      </c>
      <c r="AN10" s="55"/>
      <c r="AO10" s="52">
        <v>1006</v>
      </c>
      <c r="AP10" s="52"/>
      <c r="AQ10" s="52">
        <v>1006.9</v>
      </c>
      <c r="AR10" s="52"/>
      <c r="AS10" s="52">
        <v>1006.1</v>
      </c>
      <c r="AT10" s="52"/>
      <c r="AU10" s="56">
        <v>1003.9</v>
      </c>
      <c r="AV10" s="51" t="str">
        <f t="shared" si="3"/>
        <v/>
      </c>
      <c r="AW10" s="51">
        <f t="shared" si="3"/>
        <v>1</v>
      </c>
      <c r="AX10" s="51" t="str">
        <f t="shared" si="3"/>
        <v/>
      </c>
      <c r="AY10" s="51">
        <f t="shared" si="3"/>
        <v>0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2</v>
      </c>
      <c r="BD10" s="51" t="str">
        <f t="shared" si="4"/>
        <v>SSE03</v>
      </c>
      <c r="BE10" s="177" t="s">
        <v>294</v>
      </c>
      <c r="BF10" s="181">
        <v>3</v>
      </c>
      <c r="BG10" s="114">
        <f t="shared" si="5"/>
        <v>28.799999999999997</v>
      </c>
      <c r="BH10" s="115">
        <f t="shared" si="6"/>
        <v>32.5</v>
      </c>
      <c r="BI10" s="450"/>
      <c r="BJ10" s="451" t="s">
        <v>287</v>
      </c>
      <c r="BK10" s="451"/>
      <c r="BL10" s="451" t="s">
        <v>291</v>
      </c>
      <c r="BM10" s="451"/>
      <c r="BN10" s="451" t="s">
        <v>287</v>
      </c>
      <c r="BO10" s="451"/>
      <c r="BP10" s="452" t="s">
        <v>358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29.3</v>
      </c>
      <c r="G11" s="51"/>
      <c r="H11" s="51">
        <v>28.2</v>
      </c>
      <c r="I11" s="51"/>
      <c r="J11" s="51">
        <v>33.200000000000003</v>
      </c>
      <c r="K11" s="51"/>
      <c r="L11" s="51">
        <v>30.6</v>
      </c>
      <c r="M11" s="88">
        <f t="shared" si="0"/>
        <v>30.325000000000003</v>
      </c>
      <c r="N11" s="51">
        <v>27</v>
      </c>
      <c r="O11" s="76">
        <v>33.4</v>
      </c>
      <c r="P11" s="41" t="s">
        <v>301</v>
      </c>
      <c r="Q11" s="41" t="s">
        <v>301</v>
      </c>
      <c r="R11" s="41" t="s">
        <v>301</v>
      </c>
      <c r="S11" s="41" t="s">
        <v>301</v>
      </c>
      <c r="T11" s="38" t="s">
        <v>301</v>
      </c>
      <c r="U11" s="41" t="s">
        <v>301</v>
      </c>
      <c r="V11" s="41"/>
      <c r="W11" s="41" t="s">
        <v>305</v>
      </c>
      <c r="X11" s="41"/>
      <c r="Y11" s="41" t="s">
        <v>284</v>
      </c>
      <c r="Z11" s="41"/>
      <c r="AA11" s="41" t="s">
        <v>356</v>
      </c>
      <c r="AB11" s="41"/>
      <c r="AC11" s="37" t="s">
        <v>336</v>
      </c>
      <c r="AD11" s="52"/>
      <c r="AE11" s="52">
        <v>81.97</v>
      </c>
      <c r="AF11" s="52"/>
      <c r="AG11" s="52">
        <v>90.52</v>
      </c>
      <c r="AH11" s="52"/>
      <c r="AI11" s="52">
        <v>65.650000000000006</v>
      </c>
      <c r="AJ11" s="52"/>
      <c r="AK11" s="52">
        <v>72.97</v>
      </c>
      <c r="AL11" s="54">
        <f t="shared" ref="AL11" si="7">IF(COUNT(AE11,AG11,AI11,AK11)&gt;2,AVERAGE(AD11:AK11),"")</f>
        <v>77.777500000000003</v>
      </c>
      <c r="AM11" s="54">
        <f t="shared" ref="AM11" si="8">IF(COUNT(AE11,AG11,AI11,AK11)&gt;2,MIN(AD11:AK11),"")</f>
        <v>65.650000000000006</v>
      </c>
      <c r="AN11" s="55"/>
      <c r="AO11" s="52">
        <v>1006.7</v>
      </c>
      <c r="AP11" s="52"/>
      <c r="AQ11" s="52">
        <v>1007.2</v>
      </c>
      <c r="AR11" s="52"/>
      <c r="AS11" s="52">
        <v>1006</v>
      </c>
      <c r="AT11" s="52"/>
      <c r="AU11" s="56">
        <v>1003.9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288</v>
      </c>
      <c r="BF11" s="181">
        <v>3</v>
      </c>
      <c r="BG11" s="112">
        <f t="shared" ref="BG11" si="9">IF(COUNT(F11,H11)&gt;=1,AVERAGE(E11:H11),"")</f>
        <v>28.75</v>
      </c>
      <c r="BH11" s="113">
        <f t="shared" ref="BH11" si="10">IF(COUNT(J11,L11)&gt;=1,AVERAGE(I11:L11),"")</f>
        <v>31.900000000000002</v>
      </c>
      <c r="BI11" s="462"/>
      <c r="BJ11" s="463" t="s">
        <v>287</v>
      </c>
      <c r="BK11" s="463"/>
      <c r="BL11" s="463" t="s">
        <v>285</v>
      </c>
      <c r="BM11" s="463"/>
      <c r="BN11" s="463" t="s">
        <v>293</v>
      </c>
      <c r="BO11" s="463"/>
      <c r="BP11" s="464" t="s">
        <v>306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26.4</v>
      </c>
      <c r="G12" s="84"/>
      <c r="H12" s="84">
        <v>25.7</v>
      </c>
      <c r="I12" s="84"/>
      <c r="J12" s="84">
        <v>33.200000000000003</v>
      </c>
      <c r="K12" s="84"/>
      <c r="L12" s="84">
        <v>31.7</v>
      </c>
      <c r="M12" s="100">
        <f t="shared" si="0"/>
        <v>29.25</v>
      </c>
      <c r="N12" s="84">
        <v>25.1</v>
      </c>
      <c r="O12" s="85">
        <v>34.700000000000003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346</v>
      </c>
      <c r="AB12" s="57"/>
      <c r="AC12" s="59" t="s">
        <v>284</v>
      </c>
      <c r="AD12" s="60"/>
      <c r="AE12" s="60">
        <v>92.58</v>
      </c>
      <c r="AF12" s="60"/>
      <c r="AG12" s="60">
        <v>94.22</v>
      </c>
      <c r="AH12" s="60"/>
      <c r="AI12" s="60">
        <v>65.260000000000005</v>
      </c>
      <c r="AJ12" s="60"/>
      <c r="AK12" s="60">
        <v>69.77</v>
      </c>
      <c r="AL12" s="101">
        <f t="shared" si="1"/>
        <v>80.457499999999996</v>
      </c>
      <c r="AM12" s="101">
        <f t="shared" si="2"/>
        <v>65.260000000000005</v>
      </c>
      <c r="AN12" s="61"/>
      <c r="AO12" s="60">
        <v>1008.4</v>
      </c>
      <c r="AP12" s="60"/>
      <c r="AQ12" s="60">
        <v>1009</v>
      </c>
      <c r="AR12" s="60"/>
      <c r="AS12" s="60">
        <v>1006.5</v>
      </c>
      <c r="AT12" s="60"/>
      <c r="AU12" s="62">
        <v>1004.4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3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NE03</v>
      </c>
      <c r="BE12" s="179" t="s">
        <v>404</v>
      </c>
      <c r="BF12" s="183">
        <v>3</v>
      </c>
      <c r="BG12" s="114">
        <f t="shared" ref="BG12:BG25" si="20">IF(COUNT(F12,H12)&gt;=1,AVERAGE(E12:H12),"")</f>
        <v>26.049999999999997</v>
      </c>
      <c r="BH12" s="115">
        <f t="shared" ref="BH12:BH25" si="21">IF(COUNT(J12,L12)&gt;=1,AVERAGE(I12:L12),"")</f>
        <v>32.450000000000003</v>
      </c>
      <c r="BI12" s="465"/>
      <c r="BJ12" s="466" t="s">
        <v>339</v>
      </c>
      <c r="BK12" s="466"/>
      <c r="BL12" s="466" t="s">
        <v>310</v>
      </c>
      <c r="BM12" s="466"/>
      <c r="BN12" s="466" t="s">
        <v>321</v>
      </c>
      <c r="BO12" s="466"/>
      <c r="BP12" s="467" t="s">
        <v>310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29.9</v>
      </c>
      <c r="F13" s="51">
        <v>28</v>
      </c>
      <c r="G13" s="51">
        <v>26.4</v>
      </c>
      <c r="H13" s="51">
        <v>25.9</v>
      </c>
      <c r="I13" s="51">
        <v>30.3</v>
      </c>
      <c r="J13" s="51">
        <v>35</v>
      </c>
      <c r="K13" s="51">
        <v>36.4</v>
      </c>
      <c r="L13" s="51">
        <v>34</v>
      </c>
      <c r="M13" s="88">
        <f t="shared" si="0"/>
        <v>30.737500000000001</v>
      </c>
      <c r="N13" s="51">
        <v>25.8</v>
      </c>
      <c r="O13" s="76">
        <v>36.5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305</v>
      </c>
      <c r="AA13" s="41" t="s">
        <v>305</v>
      </c>
      <c r="AB13" s="41" t="s">
        <v>295</v>
      </c>
      <c r="AC13" s="37" t="s">
        <v>284</v>
      </c>
      <c r="AD13" s="52">
        <v>74.61</v>
      </c>
      <c r="AE13" s="52">
        <v>84.29</v>
      </c>
      <c r="AF13" s="52">
        <v>90.94</v>
      </c>
      <c r="AG13" s="52">
        <v>93.11</v>
      </c>
      <c r="AH13" s="52">
        <v>70.77</v>
      </c>
      <c r="AI13" s="52">
        <v>50.52</v>
      </c>
      <c r="AJ13" s="52">
        <v>44.82</v>
      </c>
      <c r="AK13" s="52">
        <v>63.89</v>
      </c>
      <c r="AL13" s="54">
        <f t="shared" si="1"/>
        <v>71.618749999999991</v>
      </c>
      <c r="AM13" s="54">
        <f t="shared" si="2"/>
        <v>44.82</v>
      </c>
      <c r="AN13" s="55">
        <v>1006.3</v>
      </c>
      <c r="AO13" s="52">
        <v>1007</v>
      </c>
      <c r="AP13" s="52">
        <v>1007.5</v>
      </c>
      <c r="AQ13" s="52">
        <v>1008.3</v>
      </c>
      <c r="AR13" s="52">
        <v>1007.7</v>
      </c>
      <c r="AS13" s="52">
        <v>1005.5</v>
      </c>
      <c r="AT13" s="52">
        <v>1003</v>
      </c>
      <c r="AU13" s="56">
        <v>1003.1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1</v>
      </c>
      <c r="BC13" s="51">
        <f t="shared" si="18"/>
        <v>0</v>
      </c>
      <c r="BD13" s="51" t="str">
        <f t="shared" si="19"/>
        <v>S01</v>
      </c>
      <c r="BE13" s="177" t="s">
        <v>288</v>
      </c>
      <c r="BF13" s="181">
        <v>1</v>
      </c>
      <c r="BG13" s="114">
        <f t="shared" si="20"/>
        <v>27.549999999999997</v>
      </c>
      <c r="BH13" s="115">
        <f t="shared" si="21"/>
        <v>33.924999999999997</v>
      </c>
      <c r="BI13" s="450" t="s">
        <v>321</v>
      </c>
      <c r="BJ13" s="451" t="s">
        <v>331</v>
      </c>
      <c r="BK13" s="451" t="s">
        <v>331</v>
      </c>
      <c r="BL13" s="451" t="s">
        <v>331</v>
      </c>
      <c r="BM13" s="451" t="s">
        <v>310</v>
      </c>
      <c r="BN13" s="451" t="s">
        <v>321</v>
      </c>
      <c r="BO13" s="451" t="s">
        <v>321</v>
      </c>
      <c r="BP13" s="452" t="s">
        <v>321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26.9</v>
      </c>
      <c r="G14" s="51"/>
      <c r="H14" s="51">
        <v>26.7</v>
      </c>
      <c r="I14" s="51"/>
      <c r="J14" s="51">
        <v>33.4</v>
      </c>
      <c r="K14" s="51"/>
      <c r="L14" s="51">
        <v>30.9</v>
      </c>
      <c r="M14" s="88">
        <f t="shared" si="0"/>
        <v>29.475000000000001</v>
      </c>
      <c r="N14" s="51">
        <v>26.2</v>
      </c>
      <c r="O14" s="76">
        <v>34.799999999999997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402</v>
      </c>
      <c r="AB14" s="41"/>
      <c r="AC14" s="37" t="s">
        <v>376</v>
      </c>
      <c r="AD14" s="52"/>
      <c r="AE14" s="52">
        <v>92.61</v>
      </c>
      <c r="AF14" s="52"/>
      <c r="AG14" s="52">
        <v>91.5</v>
      </c>
      <c r="AH14" s="52"/>
      <c r="AI14" s="52">
        <v>63.02</v>
      </c>
      <c r="AJ14" s="52"/>
      <c r="AK14" s="52">
        <v>71.3</v>
      </c>
      <c r="AL14" s="54">
        <f t="shared" si="1"/>
        <v>79.607500000000002</v>
      </c>
      <c r="AM14" s="54">
        <f t="shared" si="2"/>
        <v>63.02</v>
      </c>
      <c r="AN14" s="55"/>
      <c r="AO14" s="52">
        <v>1006.9</v>
      </c>
      <c r="AP14" s="52"/>
      <c r="AQ14" s="52">
        <v>1007.6</v>
      </c>
      <c r="AR14" s="52"/>
      <c r="AS14" s="52">
        <v>1005.5</v>
      </c>
      <c r="AT14" s="52"/>
      <c r="AU14" s="56">
        <v>1003.5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1</v>
      </c>
      <c r="BD14" s="51" t="str">
        <f t="shared" si="19"/>
        <v>NNE01</v>
      </c>
      <c r="BE14" s="177" t="s">
        <v>411</v>
      </c>
      <c r="BF14" s="181">
        <v>1</v>
      </c>
      <c r="BG14" s="114">
        <f t="shared" si="20"/>
        <v>26.799999999999997</v>
      </c>
      <c r="BH14" s="115">
        <f t="shared" si="21"/>
        <v>32.15</v>
      </c>
      <c r="BI14" s="450"/>
      <c r="BJ14" s="451" t="s">
        <v>287</v>
      </c>
      <c r="BK14" s="451"/>
      <c r="BL14" s="451" t="s">
        <v>296</v>
      </c>
      <c r="BM14" s="451"/>
      <c r="BN14" s="451" t="s">
        <v>314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27.2</v>
      </c>
      <c r="G15" s="51"/>
      <c r="H15" s="51">
        <v>26.1</v>
      </c>
      <c r="I15" s="51"/>
      <c r="J15" s="51">
        <v>33.6</v>
      </c>
      <c r="K15" s="51"/>
      <c r="L15" s="51">
        <v>31</v>
      </c>
      <c r="M15" s="88">
        <f t="shared" si="0"/>
        <v>29.475000000000001</v>
      </c>
      <c r="N15" s="51">
        <v>25.7</v>
      </c>
      <c r="O15" s="76">
        <v>35.299999999999997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295</v>
      </c>
      <c r="AB15" s="41"/>
      <c r="AC15" s="37" t="s">
        <v>284</v>
      </c>
      <c r="AD15" s="52"/>
      <c r="AE15" s="52">
        <v>90.45</v>
      </c>
      <c r="AF15" s="52"/>
      <c r="AG15" s="52">
        <v>94.24</v>
      </c>
      <c r="AH15" s="52"/>
      <c r="AI15" s="52">
        <v>58.35</v>
      </c>
      <c r="AJ15" s="52"/>
      <c r="AK15" s="52">
        <v>67.59</v>
      </c>
      <c r="AL15" s="54">
        <f t="shared" si="1"/>
        <v>77.657499999999999</v>
      </c>
      <c r="AM15" s="54">
        <f t="shared" si="2"/>
        <v>58.35</v>
      </c>
      <c r="AN15" s="55"/>
      <c r="AO15" s="52">
        <v>1004.9</v>
      </c>
      <c r="AP15" s="52"/>
      <c r="AQ15" s="52">
        <v>1005.8</v>
      </c>
      <c r="AR15" s="52"/>
      <c r="AS15" s="52">
        <v>1004.2</v>
      </c>
      <c r="AT15" s="52"/>
      <c r="AU15" s="56">
        <v>1001.7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1</v>
      </c>
      <c r="BB15" s="51" t="str">
        <f t="shared" si="17"/>
        <v/>
      </c>
      <c r="BC15" s="51">
        <f t="shared" si="18"/>
        <v>0</v>
      </c>
      <c r="BD15" s="51" t="str">
        <f t="shared" si="19"/>
        <v>SW01</v>
      </c>
      <c r="BE15" s="177" t="s">
        <v>297</v>
      </c>
      <c r="BF15" s="181">
        <v>1</v>
      </c>
      <c r="BG15" s="114">
        <f t="shared" si="20"/>
        <v>26.65</v>
      </c>
      <c r="BH15" s="115">
        <f t="shared" si="21"/>
        <v>32.299999999999997</v>
      </c>
      <c r="BI15" s="450"/>
      <c r="BJ15" s="451" t="s">
        <v>296</v>
      </c>
      <c r="BK15" s="451"/>
      <c r="BL15" s="451" t="s">
        <v>310</v>
      </c>
      <c r="BM15" s="451"/>
      <c r="BN15" s="451" t="s">
        <v>289</v>
      </c>
      <c r="BO15" s="451"/>
      <c r="BP15" s="452" t="s">
        <v>296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27.7</v>
      </c>
      <c r="G16" s="51"/>
      <c r="H16" s="51">
        <v>26.7</v>
      </c>
      <c r="I16" s="51"/>
      <c r="J16" s="51">
        <v>34.6</v>
      </c>
      <c r="K16" s="51"/>
      <c r="L16" s="51">
        <v>33.299999999999997</v>
      </c>
      <c r="M16" s="88">
        <f t="shared" si="0"/>
        <v>30.574999999999999</v>
      </c>
      <c r="N16" s="51">
        <v>26.4</v>
      </c>
      <c r="O16" s="76">
        <v>35.5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354</v>
      </c>
      <c r="Z16" s="41"/>
      <c r="AA16" s="41" t="s">
        <v>284</v>
      </c>
      <c r="AB16" s="41"/>
      <c r="AC16" s="37" t="s">
        <v>351</v>
      </c>
      <c r="AD16" s="52"/>
      <c r="AE16" s="52">
        <v>85.27</v>
      </c>
      <c r="AF16" s="52"/>
      <c r="AG16" s="52">
        <v>87.23</v>
      </c>
      <c r="AH16" s="52"/>
      <c r="AI16" s="52">
        <v>54.53</v>
      </c>
      <c r="AJ16" s="52"/>
      <c r="AK16" s="52">
        <v>59.34</v>
      </c>
      <c r="AL16" s="54">
        <f t="shared" si="1"/>
        <v>71.592500000000001</v>
      </c>
      <c r="AM16" s="54">
        <f t="shared" si="2"/>
        <v>54.53</v>
      </c>
      <c r="AN16" s="55"/>
      <c r="AO16" s="52">
        <v>1008.3</v>
      </c>
      <c r="AP16" s="52"/>
      <c r="AQ16" s="52">
        <v>1009.1</v>
      </c>
      <c r="AR16" s="52"/>
      <c r="AS16" s="52">
        <v>1007.3</v>
      </c>
      <c r="AT16" s="52"/>
      <c r="AU16" s="56">
        <v>1004.9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0</v>
      </c>
      <c r="BB16" s="51" t="str">
        <f t="shared" si="17"/>
        <v/>
      </c>
      <c r="BC16" s="51">
        <f t="shared" si="18"/>
        <v>2</v>
      </c>
      <c r="BD16" s="51" t="str">
        <f t="shared" si="19"/>
        <v>NW02</v>
      </c>
      <c r="BE16" s="177" t="s">
        <v>342</v>
      </c>
      <c r="BF16" s="181">
        <v>2</v>
      </c>
      <c r="BG16" s="114">
        <f t="shared" si="20"/>
        <v>27.2</v>
      </c>
      <c r="BH16" s="115">
        <f t="shared" si="21"/>
        <v>33.950000000000003</v>
      </c>
      <c r="BI16" s="450"/>
      <c r="BJ16" s="451" t="s">
        <v>312</v>
      </c>
      <c r="BK16" s="451"/>
      <c r="BL16" s="451" t="s">
        <v>312</v>
      </c>
      <c r="BM16" s="451"/>
      <c r="BN16" s="451" t="s">
        <v>310</v>
      </c>
      <c r="BO16" s="451"/>
      <c r="BP16" s="452" t="s">
        <v>312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30.1</v>
      </c>
      <c r="F17" s="51">
        <v>29</v>
      </c>
      <c r="G17" s="51">
        <v>27.9</v>
      </c>
      <c r="H17" s="51">
        <v>28.2</v>
      </c>
      <c r="I17" s="51">
        <v>32</v>
      </c>
      <c r="J17" s="51">
        <v>33.4</v>
      </c>
      <c r="K17" s="51">
        <v>32.799999999999997</v>
      </c>
      <c r="L17" s="51">
        <v>31</v>
      </c>
      <c r="M17" s="88">
        <f t="shared" si="0"/>
        <v>30.549999999999997</v>
      </c>
      <c r="N17" s="51">
        <v>27.6</v>
      </c>
      <c r="O17" s="76">
        <v>34.1</v>
      </c>
      <c r="P17" s="41" t="s">
        <v>301</v>
      </c>
      <c r="Q17" s="41">
        <v>0.2</v>
      </c>
      <c r="R17" s="41">
        <v>0.2</v>
      </c>
      <c r="S17" s="41">
        <v>0.2</v>
      </c>
      <c r="T17" s="38">
        <v>0.2</v>
      </c>
      <c r="U17" s="41">
        <v>0.2</v>
      </c>
      <c r="V17" s="41" t="s">
        <v>292</v>
      </c>
      <c r="W17" s="41" t="s">
        <v>284</v>
      </c>
      <c r="X17" s="41" t="s">
        <v>355</v>
      </c>
      <c r="Y17" s="41" t="s">
        <v>359</v>
      </c>
      <c r="Z17" s="41" t="s">
        <v>400</v>
      </c>
      <c r="AA17" s="41" t="s">
        <v>369</v>
      </c>
      <c r="AB17" s="41" t="s">
        <v>351</v>
      </c>
      <c r="AC17" s="37" t="s">
        <v>347</v>
      </c>
      <c r="AD17" s="52">
        <v>83.03</v>
      </c>
      <c r="AE17" s="52">
        <v>86.92</v>
      </c>
      <c r="AF17" s="52">
        <v>92.12</v>
      </c>
      <c r="AG17" s="52">
        <v>94.32</v>
      </c>
      <c r="AH17" s="52">
        <v>68.19</v>
      </c>
      <c r="AI17" s="52">
        <v>61.9</v>
      </c>
      <c r="AJ17" s="52">
        <v>64.790000000000006</v>
      </c>
      <c r="AK17" s="52">
        <v>73.91</v>
      </c>
      <c r="AL17" s="54">
        <f t="shared" si="1"/>
        <v>78.147499999999994</v>
      </c>
      <c r="AM17" s="54">
        <f t="shared" si="2"/>
        <v>61.9</v>
      </c>
      <c r="AN17" s="55">
        <v>1006.3</v>
      </c>
      <c r="AO17" s="52">
        <v>1006.5</v>
      </c>
      <c r="AP17" s="52">
        <v>1006.4</v>
      </c>
      <c r="AQ17" s="52">
        <v>1007.1</v>
      </c>
      <c r="AR17" s="52">
        <v>1007.2</v>
      </c>
      <c r="AS17" s="52">
        <v>1005.7</v>
      </c>
      <c r="AT17" s="52">
        <v>1003.9</v>
      </c>
      <c r="AU17" s="56">
        <v>1004</v>
      </c>
      <c r="AV17" s="51">
        <f t="shared" si="11"/>
        <v>2</v>
      </c>
      <c r="AW17" s="51">
        <f t="shared" si="12"/>
        <v>0</v>
      </c>
      <c r="AX17" s="51">
        <f t="shared" si="13"/>
        <v>1</v>
      </c>
      <c r="AY17" s="51">
        <f t="shared" si="14"/>
        <v>2</v>
      </c>
      <c r="AZ17" s="51">
        <f t="shared" si="15"/>
        <v>1</v>
      </c>
      <c r="BA17" s="51">
        <f t="shared" si="16"/>
        <v>2</v>
      </c>
      <c r="BB17" s="51">
        <f t="shared" si="17"/>
        <v>2</v>
      </c>
      <c r="BC17" s="51">
        <f t="shared" si="18"/>
        <v>3</v>
      </c>
      <c r="BD17" s="51" t="str">
        <f t="shared" si="19"/>
        <v>ESE03</v>
      </c>
      <c r="BE17" s="177" t="s">
        <v>348</v>
      </c>
      <c r="BF17" s="181">
        <v>3</v>
      </c>
      <c r="BG17" s="114">
        <f t="shared" si="20"/>
        <v>28.8</v>
      </c>
      <c r="BH17" s="115">
        <f t="shared" si="21"/>
        <v>32.299999999999997</v>
      </c>
      <c r="BI17" s="450" t="s">
        <v>287</v>
      </c>
      <c r="BJ17" s="451" t="s">
        <v>331</v>
      </c>
      <c r="BK17" s="451" t="s">
        <v>331</v>
      </c>
      <c r="BL17" s="451" t="s">
        <v>325</v>
      </c>
      <c r="BM17" s="451" t="s">
        <v>353</v>
      </c>
      <c r="BN17" s="451" t="s">
        <v>321</v>
      </c>
      <c r="BO17" s="451" t="s">
        <v>383</v>
      </c>
      <c r="BP17" s="452" t="s">
        <v>366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28.1</v>
      </c>
      <c r="G18" s="51"/>
      <c r="H18" s="51">
        <v>27.4</v>
      </c>
      <c r="I18" s="51"/>
      <c r="J18" s="51">
        <v>34</v>
      </c>
      <c r="K18" s="51"/>
      <c r="L18" s="51">
        <v>31.1</v>
      </c>
      <c r="M18" s="88">
        <f t="shared" si="0"/>
        <v>30.15</v>
      </c>
      <c r="N18" s="51">
        <v>26.8</v>
      </c>
      <c r="O18" s="76">
        <v>35</v>
      </c>
      <c r="P18" s="41" t="s">
        <v>301</v>
      </c>
      <c r="Q18" s="41" t="s">
        <v>301</v>
      </c>
      <c r="R18" s="41" t="s">
        <v>301</v>
      </c>
      <c r="S18" s="41">
        <v>0.6</v>
      </c>
      <c r="T18" s="38">
        <v>0.6</v>
      </c>
      <c r="U18" s="41">
        <v>0.6</v>
      </c>
      <c r="V18" s="41"/>
      <c r="W18" s="41" t="s">
        <v>284</v>
      </c>
      <c r="X18" s="41"/>
      <c r="Y18" s="41" t="s">
        <v>284</v>
      </c>
      <c r="Z18" s="41"/>
      <c r="AA18" s="41" t="s">
        <v>356</v>
      </c>
      <c r="AB18" s="41"/>
      <c r="AC18" s="37" t="s">
        <v>295</v>
      </c>
      <c r="AD18" s="52"/>
      <c r="AE18" s="52">
        <v>88.92</v>
      </c>
      <c r="AF18" s="52"/>
      <c r="AG18" s="52">
        <v>88.87</v>
      </c>
      <c r="AH18" s="52"/>
      <c r="AI18" s="52">
        <v>54.06</v>
      </c>
      <c r="AJ18" s="52"/>
      <c r="AK18" s="52">
        <v>72.62</v>
      </c>
      <c r="AL18" s="54">
        <f t="shared" si="1"/>
        <v>76.117500000000007</v>
      </c>
      <c r="AM18" s="54">
        <f t="shared" si="2"/>
        <v>54.06</v>
      </c>
      <c r="AN18" s="55"/>
      <c r="AO18" s="52">
        <v>1007.3</v>
      </c>
      <c r="AP18" s="52"/>
      <c r="AQ18" s="52">
        <v>1007.6</v>
      </c>
      <c r="AR18" s="52"/>
      <c r="AS18" s="52">
        <v>1006.2</v>
      </c>
      <c r="AT18" s="52"/>
      <c r="AU18" s="56">
        <v>1004.4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3</v>
      </c>
      <c r="BB18" s="51" t="str">
        <f t="shared" si="17"/>
        <v/>
      </c>
      <c r="BC18" s="51">
        <f t="shared" si="18"/>
        <v>1</v>
      </c>
      <c r="BD18" s="51" t="str">
        <f t="shared" si="19"/>
        <v>S03</v>
      </c>
      <c r="BE18" s="177" t="s">
        <v>288</v>
      </c>
      <c r="BF18" s="181">
        <v>3</v>
      </c>
      <c r="BG18" s="114">
        <f t="shared" si="20"/>
        <v>27.75</v>
      </c>
      <c r="BH18" s="115">
        <f t="shared" si="21"/>
        <v>32.549999999999997</v>
      </c>
      <c r="BI18" s="450"/>
      <c r="BJ18" s="451" t="s">
        <v>309</v>
      </c>
      <c r="BK18" s="451"/>
      <c r="BL18" s="451" t="s">
        <v>310</v>
      </c>
      <c r="BM18" s="451"/>
      <c r="BN18" s="451" t="s">
        <v>321</v>
      </c>
      <c r="BO18" s="451"/>
      <c r="BP18" s="452" t="s">
        <v>332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29.1</v>
      </c>
      <c r="F19" s="51">
        <v>28.2</v>
      </c>
      <c r="G19" s="51">
        <v>28.1</v>
      </c>
      <c r="H19" s="51">
        <v>27.9</v>
      </c>
      <c r="I19" s="51">
        <v>30.8</v>
      </c>
      <c r="J19" s="51">
        <v>32.5</v>
      </c>
      <c r="K19" s="51">
        <v>31.7</v>
      </c>
      <c r="L19" s="51">
        <v>30.3</v>
      </c>
      <c r="M19" s="88">
        <f t="shared" si="0"/>
        <v>29.825000000000003</v>
      </c>
      <c r="N19" s="51">
        <v>27</v>
      </c>
      <c r="O19" s="76">
        <v>32.700000000000003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344</v>
      </c>
      <c r="W19" s="41" t="s">
        <v>292</v>
      </c>
      <c r="X19" s="41" t="s">
        <v>311</v>
      </c>
      <c r="Y19" s="41" t="s">
        <v>302</v>
      </c>
      <c r="Z19" s="41" t="s">
        <v>284</v>
      </c>
      <c r="AA19" s="41" t="s">
        <v>376</v>
      </c>
      <c r="AB19" s="41" t="s">
        <v>400</v>
      </c>
      <c r="AC19" s="37" t="s">
        <v>302</v>
      </c>
      <c r="AD19" s="52">
        <v>87.44</v>
      </c>
      <c r="AE19" s="52">
        <v>86.85</v>
      </c>
      <c r="AF19" s="52">
        <v>89.45</v>
      </c>
      <c r="AG19" s="52">
        <v>90.5</v>
      </c>
      <c r="AH19" s="52">
        <v>79.77</v>
      </c>
      <c r="AI19" s="52">
        <v>78.16</v>
      </c>
      <c r="AJ19" s="52">
        <v>72.3</v>
      </c>
      <c r="AK19" s="52">
        <v>79.709999999999994</v>
      </c>
      <c r="AL19" s="54">
        <f t="shared" si="1"/>
        <v>83.022499999999994</v>
      </c>
      <c r="AM19" s="54">
        <f t="shared" si="2"/>
        <v>72.3</v>
      </c>
      <c r="AN19" s="55">
        <v>1008.1</v>
      </c>
      <c r="AO19" s="52">
        <v>1008.1</v>
      </c>
      <c r="AP19" s="52">
        <v>1008</v>
      </c>
      <c r="AQ19" s="52">
        <v>1008.7</v>
      </c>
      <c r="AR19" s="52">
        <v>1008.8</v>
      </c>
      <c r="AS19" s="52">
        <v>1007.8</v>
      </c>
      <c r="AT19" s="52">
        <v>1005.8</v>
      </c>
      <c r="AU19" s="56">
        <v>1005.4</v>
      </c>
      <c r="AV19" s="51">
        <f t="shared" si="11"/>
        <v>3</v>
      </c>
      <c r="AW19" s="51">
        <f t="shared" si="12"/>
        <v>2</v>
      </c>
      <c r="AX19" s="51">
        <f t="shared" si="13"/>
        <v>1</v>
      </c>
      <c r="AY19" s="51">
        <f t="shared" si="14"/>
        <v>1</v>
      </c>
      <c r="AZ19" s="51">
        <f t="shared" si="15"/>
        <v>0</v>
      </c>
      <c r="BA19" s="51">
        <f t="shared" si="16"/>
        <v>1</v>
      </c>
      <c r="BB19" s="51">
        <f t="shared" si="17"/>
        <v>1</v>
      </c>
      <c r="BC19" s="51">
        <f t="shared" si="18"/>
        <v>1</v>
      </c>
      <c r="BD19" s="51" t="str">
        <f t="shared" si="19"/>
        <v>SE03</v>
      </c>
      <c r="BE19" s="177" t="s">
        <v>303</v>
      </c>
      <c r="BF19" s="181">
        <v>3</v>
      </c>
      <c r="BG19" s="114">
        <f t="shared" si="20"/>
        <v>28.325000000000003</v>
      </c>
      <c r="BH19" s="115">
        <f t="shared" si="21"/>
        <v>31.324999999999999</v>
      </c>
      <c r="BI19" s="450" t="s">
        <v>321</v>
      </c>
      <c r="BJ19" s="451" t="s">
        <v>293</v>
      </c>
      <c r="BK19" s="451" t="s">
        <v>314</v>
      </c>
      <c r="BL19" s="451" t="s">
        <v>321</v>
      </c>
      <c r="BM19" s="451" t="s">
        <v>293</v>
      </c>
      <c r="BN19" s="451" t="s">
        <v>321</v>
      </c>
      <c r="BO19" s="451" t="s">
        <v>321</v>
      </c>
      <c r="BP19" s="452" t="s">
        <v>321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29.7</v>
      </c>
      <c r="F20" s="81">
        <v>28.8</v>
      </c>
      <c r="G20" s="81">
        <v>27.7</v>
      </c>
      <c r="H20" s="81">
        <v>28.1</v>
      </c>
      <c r="I20" s="81">
        <v>32.299999999999997</v>
      </c>
      <c r="J20" s="81">
        <v>33.200000000000003</v>
      </c>
      <c r="K20" s="81">
        <v>33.4</v>
      </c>
      <c r="L20" s="81">
        <v>30.7</v>
      </c>
      <c r="M20" s="98">
        <f t="shared" si="0"/>
        <v>30.487500000000001</v>
      </c>
      <c r="N20" s="81">
        <v>27.7</v>
      </c>
      <c r="O20" s="82">
        <v>33.9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295</v>
      </c>
      <c r="W20" s="63" t="s">
        <v>284</v>
      </c>
      <c r="X20" s="63" t="s">
        <v>319</v>
      </c>
      <c r="Y20" s="63" t="s">
        <v>323</v>
      </c>
      <c r="Z20" s="63" t="s">
        <v>406</v>
      </c>
      <c r="AA20" s="63" t="s">
        <v>401</v>
      </c>
      <c r="AB20" s="63" t="s">
        <v>351</v>
      </c>
      <c r="AC20" s="65" t="s">
        <v>351</v>
      </c>
      <c r="AD20" s="66">
        <v>79.150000000000006</v>
      </c>
      <c r="AE20" s="66">
        <v>83.88</v>
      </c>
      <c r="AF20" s="66">
        <v>90.49</v>
      </c>
      <c r="AG20" s="66">
        <v>89.45</v>
      </c>
      <c r="AH20" s="66">
        <v>64.69</v>
      </c>
      <c r="AI20" s="66">
        <v>64.11</v>
      </c>
      <c r="AJ20" s="66">
        <v>60.08</v>
      </c>
      <c r="AK20" s="66">
        <v>70.84</v>
      </c>
      <c r="AL20" s="99">
        <f t="shared" si="1"/>
        <v>75.336250000000007</v>
      </c>
      <c r="AM20" s="99">
        <f t="shared" si="2"/>
        <v>60.08</v>
      </c>
      <c r="AN20" s="67">
        <v>1005.8</v>
      </c>
      <c r="AO20" s="66">
        <v>1005.9</v>
      </c>
      <c r="AP20" s="66">
        <v>1005.8</v>
      </c>
      <c r="AQ20" s="66">
        <v>1006.5</v>
      </c>
      <c r="AR20" s="66">
        <v>1007.6</v>
      </c>
      <c r="AS20" s="66">
        <v>1006</v>
      </c>
      <c r="AT20" s="66">
        <v>1003.9</v>
      </c>
      <c r="AU20" s="68">
        <v>1004.1</v>
      </c>
      <c r="AV20" s="81">
        <f t="shared" si="11"/>
        <v>1</v>
      </c>
      <c r="AW20" s="81">
        <f t="shared" si="12"/>
        <v>0</v>
      </c>
      <c r="AX20" s="81">
        <f t="shared" si="13"/>
        <v>1</v>
      </c>
      <c r="AY20" s="81">
        <f t="shared" si="14"/>
        <v>1</v>
      </c>
      <c r="AZ20" s="81">
        <f t="shared" si="15"/>
        <v>2</v>
      </c>
      <c r="BA20" s="81">
        <f t="shared" si="16"/>
        <v>2</v>
      </c>
      <c r="BB20" s="81">
        <f t="shared" si="17"/>
        <v>2</v>
      </c>
      <c r="BC20" s="81">
        <f t="shared" si="18"/>
        <v>2</v>
      </c>
      <c r="BD20" s="81" t="str">
        <f t="shared" si="19"/>
        <v>ENE02</v>
      </c>
      <c r="BE20" s="178" t="s">
        <v>399</v>
      </c>
      <c r="BF20" s="182">
        <v>2</v>
      </c>
      <c r="BG20" s="114">
        <f t="shared" si="20"/>
        <v>28.575000000000003</v>
      </c>
      <c r="BH20" s="115">
        <f t="shared" si="21"/>
        <v>32.4</v>
      </c>
      <c r="BI20" s="462" t="s">
        <v>322</v>
      </c>
      <c r="BJ20" s="463" t="s">
        <v>285</v>
      </c>
      <c r="BK20" s="463" t="s">
        <v>285</v>
      </c>
      <c r="BL20" s="463" t="s">
        <v>285</v>
      </c>
      <c r="BM20" s="463" t="s">
        <v>287</v>
      </c>
      <c r="BN20" s="463" t="s">
        <v>287</v>
      </c>
      <c r="BO20" s="463" t="s">
        <v>339</v>
      </c>
      <c r="BP20" s="464" t="s">
        <v>325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28.7</v>
      </c>
      <c r="F21" s="84">
        <v>27</v>
      </c>
      <c r="G21" s="84">
        <v>26</v>
      </c>
      <c r="H21" s="84">
        <v>25.7</v>
      </c>
      <c r="I21" s="84">
        <v>31.2</v>
      </c>
      <c r="J21" s="84">
        <v>35</v>
      </c>
      <c r="K21" s="84">
        <v>36.200000000000003</v>
      </c>
      <c r="L21" s="84">
        <v>32.1</v>
      </c>
      <c r="M21" s="100">
        <f t="shared" si="0"/>
        <v>30.237500000000001</v>
      </c>
      <c r="N21" s="84">
        <v>25.1</v>
      </c>
      <c r="O21" s="85">
        <v>36.200000000000003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284</v>
      </c>
      <c r="Y21" s="57" t="s">
        <v>355</v>
      </c>
      <c r="Z21" s="57" t="s">
        <v>302</v>
      </c>
      <c r="AA21" s="57" t="s">
        <v>295</v>
      </c>
      <c r="AB21" s="57" t="s">
        <v>302</v>
      </c>
      <c r="AC21" s="59" t="s">
        <v>302</v>
      </c>
      <c r="AD21" s="60">
        <v>83.37</v>
      </c>
      <c r="AE21" s="60">
        <v>97.67</v>
      </c>
      <c r="AF21" s="60">
        <v>95.36</v>
      </c>
      <c r="AG21" s="60">
        <v>94.78</v>
      </c>
      <c r="AH21" s="60">
        <v>63.68</v>
      </c>
      <c r="AI21" s="60">
        <v>49.91</v>
      </c>
      <c r="AJ21" s="60">
        <v>44.23</v>
      </c>
      <c r="AK21" s="60">
        <v>63.11</v>
      </c>
      <c r="AL21" s="101">
        <f t="shared" si="1"/>
        <v>74.013750000000016</v>
      </c>
      <c r="AM21" s="101">
        <f t="shared" si="2"/>
        <v>44.23</v>
      </c>
      <c r="AN21" s="61">
        <v>1006.6</v>
      </c>
      <c r="AO21" s="60">
        <v>1006.8</v>
      </c>
      <c r="AP21" s="60">
        <v>1006.7</v>
      </c>
      <c r="AQ21" s="60">
        <v>1007.6</v>
      </c>
      <c r="AR21" s="60">
        <v>1007.6</v>
      </c>
      <c r="AS21" s="60">
        <v>1005.7</v>
      </c>
      <c r="AT21" s="60">
        <v>1003.5</v>
      </c>
      <c r="AU21" s="62">
        <v>1003.7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1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1</v>
      </c>
      <c r="BD21" s="84" t="str">
        <f t="shared" si="19"/>
        <v>NW01</v>
      </c>
      <c r="BE21" s="179" t="s">
        <v>342</v>
      </c>
      <c r="BF21" s="183">
        <v>1</v>
      </c>
      <c r="BG21" s="110">
        <f t="shared" si="20"/>
        <v>26.85</v>
      </c>
      <c r="BH21" s="111">
        <f t="shared" si="21"/>
        <v>33.625</v>
      </c>
      <c r="BI21" s="450" t="s">
        <v>314</v>
      </c>
      <c r="BJ21" s="451" t="s">
        <v>309</v>
      </c>
      <c r="BK21" s="451" t="s">
        <v>309</v>
      </c>
      <c r="BL21" s="451" t="s">
        <v>331</v>
      </c>
      <c r="BM21" s="451" t="s">
        <v>314</v>
      </c>
      <c r="BN21" s="451" t="s">
        <v>331</v>
      </c>
      <c r="BO21" s="451" t="s">
        <v>321</v>
      </c>
      <c r="BP21" s="452" t="s">
        <v>314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29.2</v>
      </c>
      <c r="F22" s="51">
        <v>28</v>
      </c>
      <c r="G22" s="51">
        <v>27.2</v>
      </c>
      <c r="H22" s="51">
        <v>28</v>
      </c>
      <c r="I22" s="51">
        <v>31.8</v>
      </c>
      <c r="J22" s="51">
        <v>33.200000000000003</v>
      </c>
      <c r="K22" s="51">
        <v>33</v>
      </c>
      <c r="L22" s="51">
        <v>30.6</v>
      </c>
      <c r="M22" s="88">
        <f t="shared" si="0"/>
        <v>30.125000000000004</v>
      </c>
      <c r="N22" s="51">
        <v>27</v>
      </c>
      <c r="O22" s="76">
        <v>33.5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305</v>
      </c>
      <c r="W22" s="41" t="s">
        <v>298</v>
      </c>
      <c r="X22" s="41" t="s">
        <v>284</v>
      </c>
      <c r="Y22" s="41" t="s">
        <v>398</v>
      </c>
      <c r="Z22" s="41" t="s">
        <v>401</v>
      </c>
      <c r="AA22" s="41" t="s">
        <v>351</v>
      </c>
      <c r="AB22" s="41" t="s">
        <v>347</v>
      </c>
      <c r="AC22" s="37" t="s">
        <v>351</v>
      </c>
      <c r="AD22" s="52">
        <v>84.92</v>
      </c>
      <c r="AE22" s="52">
        <v>85.3</v>
      </c>
      <c r="AF22" s="52">
        <v>90.99</v>
      </c>
      <c r="AG22" s="52">
        <v>87.87</v>
      </c>
      <c r="AH22" s="52">
        <v>66.150000000000006</v>
      </c>
      <c r="AI22" s="52">
        <v>64.11</v>
      </c>
      <c r="AJ22" s="52">
        <v>62.18</v>
      </c>
      <c r="AK22" s="52">
        <v>72.099999999999994</v>
      </c>
      <c r="AL22" s="54">
        <f t="shared" si="1"/>
        <v>76.702500000000001</v>
      </c>
      <c r="AM22" s="54">
        <f t="shared" si="2"/>
        <v>62.18</v>
      </c>
      <c r="AN22" s="55">
        <v>1005.7</v>
      </c>
      <c r="AO22" s="52">
        <v>1006.1</v>
      </c>
      <c r="AP22" s="52">
        <v>1006</v>
      </c>
      <c r="AQ22" s="52">
        <v>1006.6</v>
      </c>
      <c r="AR22" s="52">
        <v>1006.8</v>
      </c>
      <c r="AS22" s="52">
        <v>1005.7</v>
      </c>
      <c r="AT22" s="52">
        <v>1003.8</v>
      </c>
      <c r="AU22" s="56">
        <v>1003.6</v>
      </c>
      <c r="AV22" s="51">
        <f t="shared" si="11"/>
        <v>1</v>
      </c>
      <c r="AW22" s="51">
        <f t="shared" si="12"/>
        <v>2</v>
      </c>
      <c r="AX22" s="51">
        <f t="shared" si="13"/>
        <v>0</v>
      </c>
      <c r="AY22" s="51">
        <f t="shared" si="14"/>
        <v>2</v>
      </c>
      <c r="AZ22" s="51">
        <f t="shared" si="15"/>
        <v>2</v>
      </c>
      <c r="BA22" s="51">
        <f t="shared" si="16"/>
        <v>2</v>
      </c>
      <c r="BB22" s="51">
        <f t="shared" si="17"/>
        <v>3</v>
      </c>
      <c r="BC22" s="51">
        <f t="shared" si="18"/>
        <v>2</v>
      </c>
      <c r="BD22" s="51" t="str">
        <f t="shared" si="19"/>
        <v>ESE03</v>
      </c>
      <c r="BE22" s="177" t="s">
        <v>348</v>
      </c>
      <c r="BF22" s="181">
        <v>3</v>
      </c>
      <c r="BG22" s="114">
        <f t="shared" si="20"/>
        <v>28.1</v>
      </c>
      <c r="BH22" s="115">
        <f t="shared" si="21"/>
        <v>32.15</v>
      </c>
      <c r="BI22" s="450" t="s">
        <v>285</v>
      </c>
      <c r="BJ22" s="451" t="s">
        <v>285</v>
      </c>
      <c r="BK22" s="451" t="s">
        <v>285</v>
      </c>
      <c r="BL22" s="451" t="s">
        <v>322</v>
      </c>
      <c r="BM22" s="451" t="s">
        <v>287</v>
      </c>
      <c r="BN22" s="451" t="s">
        <v>321</v>
      </c>
      <c r="BO22" s="451" t="s">
        <v>287</v>
      </c>
      <c r="BP22" s="452" t="s">
        <v>287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26.8</v>
      </c>
      <c r="G23" s="51"/>
      <c r="H23" s="51">
        <v>26</v>
      </c>
      <c r="I23" s="51"/>
      <c r="J23" s="51">
        <v>35.1</v>
      </c>
      <c r="K23" s="51"/>
      <c r="L23" s="51">
        <v>31.6</v>
      </c>
      <c r="M23" s="88">
        <f t="shared" si="0"/>
        <v>29.875</v>
      </c>
      <c r="N23" s="51">
        <v>25.4</v>
      </c>
      <c r="O23" s="76">
        <v>35.799999999999997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354</v>
      </c>
      <c r="AB23" s="41"/>
      <c r="AC23" s="37" t="s">
        <v>329</v>
      </c>
      <c r="AD23" s="52"/>
      <c r="AE23" s="52">
        <v>91.51</v>
      </c>
      <c r="AF23" s="52"/>
      <c r="AG23" s="52">
        <v>93.12</v>
      </c>
      <c r="AH23" s="52"/>
      <c r="AI23" s="52">
        <v>47.57</v>
      </c>
      <c r="AJ23" s="52"/>
      <c r="AK23" s="52">
        <v>71.430000000000007</v>
      </c>
      <c r="AL23" s="54">
        <f t="shared" si="1"/>
        <v>75.907499999999999</v>
      </c>
      <c r="AM23" s="54">
        <f t="shared" si="2"/>
        <v>47.57</v>
      </c>
      <c r="AN23" s="55"/>
      <c r="AO23" s="52">
        <v>1005.9</v>
      </c>
      <c r="AP23" s="52"/>
      <c r="AQ23" s="52">
        <v>1006.9</v>
      </c>
      <c r="AR23" s="52"/>
      <c r="AS23" s="52">
        <v>1005.3</v>
      </c>
      <c r="AT23" s="52"/>
      <c r="AU23" s="56">
        <v>1003.7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NW02</v>
      </c>
      <c r="BE23" s="177" t="s">
        <v>342</v>
      </c>
      <c r="BF23" s="181">
        <v>2</v>
      </c>
      <c r="BG23" s="114">
        <f t="shared" si="20"/>
        <v>26.4</v>
      </c>
      <c r="BH23" s="115">
        <f t="shared" si="21"/>
        <v>33.35</v>
      </c>
      <c r="BI23" s="450"/>
      <c r="BJ23" s="451" t="s">
        <v>289</v>
      </c>
      <c r="BK23" s="451"/>
      <c r="BL23" s="451" t="s">
        <v>321</v>
      </c>
      <c r="BM23" s="451"/>
      <c r="BN23" s="451" t="s">
        <v>366</v>
      </c>
      <c r="BO23" s="451"/>
      <c r="BP23" s="452" t="s">
        <v>314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29.7</v>
      </c>
      <c r="G24" s="51"/>
      <c r="H24" s="51">
        <v>28.6</v>
      </c>
      <c r="I24" s="51"/>
      <c r="J24" s="51">
        <v>32.5</v>
      </c>
      <c r="K24" s="51"/>
      <c r="L24" s="51">
        <v>30.7</v>
      </c>
      <c r="M24" s="88">
        <f t="shared" si="0"/>
        <v>30.375</v>
      </c>
      <c r="N24" s="51">
        <v>27.9</v>
      </c>
      <c r="O24" s="76">
        <v>33.5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330</v>
      </c>
      <c r="X24" s="41"/>
      <c r="Y24" s="41" t="s">
        <v>410</v>
      </c>
      <c r="Z24" s="41"/>
      <c r="AA24" s="41" t="s">
        <v>346</v>
      </c>
      <c r="AB24" s="41"/>
      <c r="AC24" s="37" t="s">
        <v>315</v>
      </c>
      <c r="AD24" s="52"/>
      <c r="AE24" s="52">
        <v>82.99</v>
      </c>
      <c r="AF24" s="52"/>
      <c r="AG24" s="52">
        <v>86.89</v>
      </c>
      <c r="AH24" s="52"/>
      <c r="AI24" s="52">
        <v>70.75</v>
      </c>
      <c r="AJ24" s="52"/>
      <c r="AK24" s="52">
        <v>72.55</v>
      </c>
      <c r="AL24" s="54">
        <f>IF(COUNT(AE24,AG24,AI24,AK24)&gt;2,AVERAGE(AD24:AK24),"")</f>
        <v>78.295000000000002</v>
      </c>
      <c r="AM24" s="54">
        <f>IF(COUNT(AE24,AG24,AI24,AK24)&gt;2,MIN(AD24:AK24),"")</f>
        <v>70.75</v>
      </c>
      <c r="AN24" s="55"/>
      <c r="AO24" s="52">
        <v>1006.4</v>
      </c>
      <c r="AP24" s="52"/>
      <c r="AQ24" s="52">
        <v>1007.4</v>
      </c>
      <c r="AR24" s="52"/>
      <c r="AS24" s="52">
        <v>1007</v>
      </c>
      <c r="AT24" s="52"/>
      <c r="AU24" s="56">
        <v>1005.1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294</v>
      </c>
      <c r="BF24" s="181">
        <v>3</v>
      </c>
      <c r="BG24" s="114">
        <f t="shared" si="20"/>
        <v>29.15</v>
      </c>
      <c r="BH24" s="115">
        <f t="shared" si="21"/>
        <v>31.6</v>
      </c>
      <c r="BI24" s="450"/>
      <c r="BJ24" s="451" t="s">
        <v>287</v>
      </c>
      <c r="BK24" s="451"/>
      <c r="BL24" s="451" t="s">
        <v>339</v>
      </c>
      <c r="BM24" s="451"/>
      <c r="BN24" s="451" t="s">
        <v>366</v>
      </c>
      <c r="BO24" s="451"/>
      <c r="BP24" s="452" t="s">
        <v>332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29</v>
      </c>
      <c r="F25" s="78">
        <v>27.5</v>
      </c>
      <c r="G25" s="78">
        <v>26.7</v>
      </c>
      <c r="H25" s="78">
        <v>27.1</v>
      </c>
      <c r="I25" s="78">
        <v>32.200000000000003</v>
      </c>
      <c r="J25" s="78">
        <v>33</v>
      </c>
      <c r="K25" s="78">
        <v>33.299999999999997</v>
      </c>
      <c r="L25" s="78">
        <v>30.9</v>
      </c>
      <c r="M25" s="89">
        <f t="shared" si="0"/>
        <v>29.962500000000002</v>
      </c>
      <c r="N25" s="78">
        <v>26.5</v>
      </c>
      <c r="O25" s="79">
        <v>33.5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284</v>
      </c>
      <c r="W25" s="69" t="s">
        <v>391</v>
      </c>
      <c r="X25" s="69" t="s">
        <v>355</v>
      </c>
      <c r="Y25" s="69" t="s">
        <v>284</v>
      </c>
      <c r="Z25" s="69" t="s">
        <v>304</v>
      </c>
      <c r="AA25" s="69" t="s">
        <v>401</v>
      </c>
      <c r="AB25" s="69" t="s">
        <v>344</v>
      </c>
      <c r="AC25" s="71" t="s">
        <v>351</v>
      </c>
      <c r="AD25" s="72">
        <v>84.9</v>
      </c>
      <c r="AE25" s="72">
        <v>89.41</v>
      </c>
      <c r="AF25" s="72">
        <v>92.6</v>
      </c>
      <c r="AG25" s="72">
        <v>90.45</v>
      </c>
      <c r="AH25" s="72">
        <v>67.02</v>
      </c>
      <c r="AI25" s="72">
        <v>68.78</v>
      </c>
      <c r="AJ25" s="72">
        <v>66.45</v>
      </c>
      <c r="AK25" s="72">
        <v>72.59</v>
      </c>
      <c r="AL25" s="87">
        <f t="shared" si="1"/>
        <v>79.025000000000006</v>
      </c>
      <c r="AM25" s="87">
        <f t="shared" si="2"/>
        <v>66.45</v>
      </c>
      <c r="AN25" s="73">
        <v>1006.2</v>
      </c>
      <c r="AO25" s="72">
        <v>1005.6</v>
      </c>
      <c r="AP25" s="72">
        <v>1005.6</v>
      </c>
      <c r="AQ25" s="72">
        <v>1006.7</v>
      </c>
      <c r="AR25" s="72">
        <v>1006.8</v>
      </c>
      <c r="AS25" s="72">
        <v>1005.8</v>
      </c>
      <c r="AT25" s="72">
        <v>1003.7</v>
      </c>
      <c r="AU25" s="74">
        <v>1003.8</v>
      </c>
      <c r="AV25" s="78">
        <f t="shared" ref="AV25:BC25" si="22">IF(RIGHT(V25,2)="","",IF(RIGHT(V25,2)="LG",0,INT(RIGHT(V25,2))))</f>
        <v>0</v>
      </c>
      <c r="AW25" s="78">
        <f t="shared" si="22"/>
        <v>1</v>
      </c>
      <c r="AX25" s="78">
        <f t="shared" si="22"/>
        <v>1</v>
      </c>
      <c r="AY25" s="78">
        <f t="shared" si="22"/>
        <v>0</v>
      </c>
      <c r="AZ25" s="78">
        <f t="shared" si="22"/>
        <v>1</v>
      </c>
      <c r="BA25" s="78">
        <f t="shared" si="22"/>
        <v>2</v>
      </c>
      <c r="BB25" s="78">
        <f t="shared" si="22"/>
        <v>3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SE03</v>
      </c>
      <c r="BE25" s="180" t="s">
        <v>303</v>
      </c>
      <c r="BF25" s="184">
        <v>3</v>
      </c>
      <c r="BG25" s="203">
        <f t="shared" si="20"/>
        <v>27.575000000000003</v>
      </c>
      <c r="BH25" s="204">
        <f t="shared" si="21"/>
        <v>32.35</v>
      </c>
      <c r="BI25" s="453" t="s">
        <v>285</v>
      </c>
      <c r="BJ25" s="454" t="s">
        <v>285</v>
      </c>
      <c r="BK25" s="454" t="s">
        <v>287</v>
      </c>
      <c r="BL25" s="454" t="s">
        <v>397</v>
      </c>
      <c r="BM25" s="454" t="s">
        <v>353</v>
      </c>
      <c r="BN25" s="454" t="s">
        <v>310</v>
      </c>
      <c r="BO25" s="454" t="s">
        <v>310</v>
      </c>
      <c r="BP25" s="455" t="s">
        <v>377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BP26"/>
  <sheetViews>
    <sheetView workbookViewId="0">
      <pane xSplit="4" ySplit="3" topLeftCell="Z4" activePane="bottomRight" state="frozen"/>
      <selection activeCell="K19" sqref="K19"/>
      <selection pane="topRight" activeCell="K19" sqref="K19"/>
      <selection pane="bottomLeft" activeCell="K19" sqref="K19"/>
      <selection pane="bottomRight" activeCell="AV1" sqref="AV1:AV1048576"/>
    </sheetView>
  </sheetViews>
  <sheetFormatPr defaultRowHeight="11.25"/>
  <cols>
    <col min="1" max="1" width="3.83203125" style="16" customWidth="1"/>
    <col min="2" max="2" width="9.33203125" style="16"/>
    <col min="3" max="3" width="12.33203125" style="16" customWidth="1"/>
    <col min="4" max="4" width="7" style="49" bestFit="1" customWidth="1"/>
    <col min="5" max="15" width="5.6640625" style="16" customWidth="1"/>
    <col min="16" max="19" width="5.6640625" style="22" customWidth="1"/>
    <col min="20" max="20" width="7.5" style="17" customWidth="1"/>
    <col min="21" max="21" width="9.33203125" style="22" hidden="1" customWidth="1"/>
    <col min="22" max="22" width="7.5" style="22" customWidth="1"/>
    <col min="23" max="23" width="7.1640625" style="22" customWidth="1"/>
    <col min="24" max="24" width="6.6640625" style="22" bestFit="1" customWidth="1"/>
    <col min="25" max="29" width="6.83203125" style="22" bestFit="1" customWidth="1"/>
    <col min="30" max="39" width="5.33203125" style="22" customWidth="1"/>
    <col min="40" max="47" width="6.5" style="22" customWidth="1"/>
    <col min="48" max="56" width="9.33203125" style="16" hidden="1" customWidth="1"/>
    <col min="57" max="57" width="5.5" style="25" customWidth="1"/>
    <col min="58" max="58" width="6.1640625" style="25" customWidth="1"/>
    <col min="59" max="59" width="8" style="16" customWidth="1"/>
    <col min="60" max="60" width="7.83203125" style="16" customWidth="1"/>
    <col min="61" max="16384" width="9.33203125" style="16"/>
  </cols>
  <sheetData>
    <row r="1" spans="1:68" ht="26.25" customHeight="1">
      <c r="A1" s="492" t="s">
        <v>141</v>
      </c>
      <c r="B1" s="493"/>
      <c r="C1" s="493"/>
      <c r="D1" s="494"/>
      <c r="E1" s="476" t="s">
        <v>142</v>
      </c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  <c r="AT1" s="477"/>
      <c r="AU1" s="478"/>
    </row>
    <row r="2" spans="1:68" ht="15" customHeight="1">
      <c r="A2" s="476"/>
      <c r="B2" s="477"/>
      <c r="C2" s="477"/>
      <c r="D2" s="495"/>
      <c r="E2" s="479" t="s">
        <v>132</v>
      </c>
      <c r="F2" s="480"/>
      <c r="G2" s="480"/>
      <c r="H2" s="480"/>
      <c r="I2" s="480"/>
      <c r="J2" s="480"/>
      <c r="K2" s="480"/>
      <c r="L2" s="480"/>
      <c r="M2" s="480"/>
      <c r="N2" s="480"/>
      <c r="O2" s="481"/>
      <c r="P2" s="482" t="s">
        <v>133</v>
      </c>
      <c r="Q2" s="480"/>
      <c r="R2" s="480"/>
      <c r="S2" s="480"/>
      <c r="T2" s="481"/>
      <c r="U2" s="102"/>
      <c r="V2" s="482" t="s">
        <v>139</v>
      </c>
      <c r="W2" s="480"/>
      <c r="X2" s="480"/>
      <c r="Y2" s="480"/>
      <c r="Z2" s="480"/>
      <c r="AA2" s="480"/>
      <c r="AB2" s="480"/>
      <c r="AC2" s="481"/>
      <c r="AD2" s="482" t="s">
        <v>161</v>
      </c>
      <c r="AE2" s="480"/>
      <c r="AF2" s="480"/>
      <c r="AG2" s="480"/>
      <c r="AH2" s="480"/>
      <c r="AI2" s="480"/>
      <c r="AJ2" s="480"/>
      <c r="AK2" s="480"/>
      <c r="AL2" s="480"/>
      <c r="AM2" s="481"/>
      <c r="AN2" s="482" t="s">
        <v>140</v>
      </c>
      <c r="AO2" s="480"/>
      <c r="AP2" s="480"/>
      <c r="AQ2" s="480"/>
      <c r="AR2" s="480"/>
      <c r="AS2" s="480"/>
      <c r="AT2" s="480"/>
      <c r="AU2" s="481"/>
      <c r="BE2" s="499" t="s">
        <v>195</v>
      </c>
      <c r="BF2" s="499"/>
      <c r="BG2" s="185" t="s">
        <v>193</v>
      </c>
      <c r="BH2" s="186" t="s">
        <v>194</v>
      </c>
      <c r="BI2" s="496" t="s">
        <v>283</v>
      </c>
      <c r="BJ2" s="497"/>
      <c r="BK2" s="497"/>
      <c r="BL2" s="497"/>
      <c r="BM2" s="497"/>
      <c r="BN2" s="497"/>
      <c r="BO2" s="497"/>
      <c r="BP2" s="498"/>
    </row>
    <row r="3" spans="1:68" s="176" customFormat="1" ht="12" customHeight="1">
      <c r="A3" s="93" t="s">
        <v>143</v>
      </c>
      <c r="B3" s="92" t="s">
        <v>137</v>
      </c>
      <c r="C3" s="90" t="s">
        <v>138</v>
      </c>
      <c r="D3" s="91" t="s">
        <v>144</v>
      </c>
      <c r="E3" s="92">
        <v>22</v>
      </c>
      <c r="F3" s="93">
        <v>1</v>
      </c>
      <c r="G3" s="93">
        <v>4</v>
      </c>
      <c r="H3" s="93">
        <v>7</v>
      </c>
      <c r="I3" s="93">
        <v>10</v>
      </c>
      <c r="J3" s="93">
        <v>13</v>
      </c>
      <c r="K3" s="93">
        <v>16</v>
      </c>
      <c r="L3" s="94">
        <v>19</v>
      </c>
      <c r="M3" s="93" t="s">
        <v>136</v>
      </c>
      <c r="N3" s="95" t="s">
        <v>134</v>
      </c>
      <c r="O3" s="96" t="s">
        <v>135</v>
      </c>
      <c r="P3" s="92">
        <v>1</v>
      </c>
      <c r="Q3" s="93">
        <v>7</v>
      </c>
      <c r="R3" s="93">
        <v>13</v>
      </c>
      <c r="S3" s="94">
        <v>19</v>
      </c>
      <c r="T3" s="103" t="s">
        <v>145</v>
      </c>
      <c r="U3" s="104" t="s">
        <v>3</v>
      </c>
      <c r="V3" s="92">
        <v>22</v>
      </c>
      <c r="W3" s="93">
        <v>1</v>
      </c>
      <c r="X3" s="93">
        <v>4</v>
      </c>
      <c r="Y3" s="93">
        <v>7</v>
      </c>
      <c r="Z3" s="93">
        <v>10</v>
      </c>
      <c r="AA3" s="93">
        <v>13</v>
      </c>
      <c r="AB3" s="93">
        <v>16</v>
      </c>
      <c r="AC3" s="91">
        <v>19</v>
      </c>
      <c r="AD3" s="92">
        <v>22</v>
      </c>
      <c r="AE3" s="93">
        <v>1</v>
      </c>
      <c r="AF3" s="93">
        <v>4</v>
      </c>
      <c r="AG3" s="93">
        <v>7</v>
      </c>
      <c r="AH3" s="93">
        <v>10</v>
      </c>
      <c r="AI3" s="93">
        <v>13</v>
      </c>
      <c r="AJ3" s="93">
        <v>16</v>
      </c>
      <c r="AK3" s="94">
        <v>19</v>
      </c>
      <c r="AL3" s="93" t="s">
        <v>136</v>
      </c>
      <c r="AM3" s="97" t="s">
        <v>134</v>
      </c>
      <c r="AN3" s="92">
        <v>22</v>
      </c>
      <c r="AO3" s="93">
        <v>1</v>
      </c>
      <c r="AP3" s="93">
        <v>4</v>
      </c>
      <c r="AQ3" s="93">
        <v>7</v>
      </c>
      <c r="AR3" s="93">
        <v>10</v>
      </c>
      <c r="AS3" s="93">
        <v>13</v>
      </c>
      <c r="AT3" s="93">
        <v>16</v>
      </c>
      <c r="AU3" s="91">
        <v>19</v>
      </c>
      <c r="AV3" s="175"/>
      <c r="AW3" s="175"/>
      <c r="AX3" s="175"/>
      <c r="AY3" s="175"/>
      <c r="AZ3" s="175"/>
      <c r="BA3" s="175"/>
      <c r="BB3" s="175"/>
      <c r="BC3" s="175"/>
      <c r="BD3" s="26"/>
      <c r="BE3" s="187" t="s">
        <v>172</v>
      </c>
      <c r="BF3" s="187" t="s">
        <v>173</v>
      </c>
      <c r="BG3" s="188" t="s">
        <v>190</v>
      </c>
      <c r="BH3" s="189" t="s">
        <v>192</v>
      </c>
      <c r="BI3" s="457">
        <v>22</v>
      </c>
      <c r="BJ3" s="458">
        <v>1</v>
      </c>
      <c r="BK3" s="458">
        <v>4</v>
      </c>
      <c r="BL3" s="458">
        <v>7</v>
      </c>
      <c r="BM3" s="458">
        <v>10</v>
      </c>
      <c r="BN3" s="458">
        <v>13</v>
      </c>
      <c r="BO3" s="458">
        <v>16</v>
      </c>
      <c r="BP3" s="458">
        <v>19</v>
      </c>
    </row>
    <row r="4" spans="1:68" s="50" customFormat="1" ht="12.75" customHeight="1">
      <c r="A4" s="483" t="s">
        <v>131</v>
      </c>
      <c r="B4" s="487" t="s">
        <v>125</v>
      </c>
      <c r="C4" s="30" t="s">
        <v>126</v>
      </c>
      <c r="D4" s="42" t="s">
        <v>116</v>
      </c>
      <c r="E4" s="75">
        <v>29.2</v>
      </c>
      <c r="F4" s="41">
        <v>27.2</v>
      </c>
      <c r="G4" s="41">
        <v>26.8</v>
      </c>
      <c r="H4" s="41">
        <v>25.4</v>
      </c>
      <c r="I4" s="41">
        <v>31</v>
      </c>
      <c r="J4" s="41">
        <v>35.4</v>
      </c>
      <c r="K4" s="41">
        <v>36.200000000000003</v>
      </c>
      <c r="L4" s="41">
        <v>31.4</v>
      </c>
      <c r="M4" s="88">
        <f t="shared" ref="M4:M25" si="0">IF(COUNT(F4,H4,J4,L4)&gt;=3,AVERAGE(E4:L4),"")</f>
        <v>30.324999999999999</v>
      </c>
      <c r="N4" s="41">
        <v>25.2</v>
      </c>
      <c r="O4" s="53">
        <v>36.5</v>
      </c>
      <c r="P4" s="41" t="s">
        <v>301</v>
      </c>
      <c r="Q4" s="41" t="s">
        <v>301</v>
      </c>
      <c r="R4" s="41" t="s">
        <v>301</v>
      </c>
      <c r="S4" s="41" t="s">
        <v>301</v>
      </c>
      <c r="T4" s="38" t="s">
        <v>301</v>
      </c>
      <c r="U4" s="41" t="s">
        <v>301</v>
      </c>
      <c r="V4" s="41" t="s">
        <v>284</v>
      </c>
      <c r="W4" s="41" t="s">
        <v>284</v>
      </c>
      <c r="X4" s="41" t="s">
        <v>284</v>
      </c>
      <c r="Y4" s="41" t="s">
        <v>284</v>
      </c>
      <c r="Z4" s="41" t="s">
        <v>284</v>
      </c>
      <c r="AA4" s="41" t="s">
        <v>302</v>
      </c>
      <c r="AB4" s="41" t="s">
        <v>284</v>
      </c>
      <c r="AC4" s="37" t="s">
        <v>284</v>
      </c>
      <c r="AD4" s="52">
        <v>86.43</v>
      </c>
      <c r="AE4" s="52">
        <v>92.62</v>
      </c>
      <c r="AF4" s="52">
        <v>94.83</v>
      </c>
      <c r="AG4" s="52">
        <v>97.07</v>
      </c>
      <c r="AH4" s="52">
        <v>75.23</v>
      </c>
      <c r="AI4" s="52">
        <v>59.82</v>
      </c>
      <c r="AJ4" s="52">
        <v>54.59</v>
      </c>
      <c r="AK4" s="52">
        <v>70.13</v>
      </c>
      <c r="AL4" s="54">
        <f t="shared" ref="AL4:AL25" si="1">IF(COUNT(AE4,AG4,AI4,AK4)&gt;2,AVERAGE(AD4:AK4),"")</f>
        <v>78.84</v>
      </c>
      <c r="AM4" s="54">
        <f t="shared" ref="AM4:AM25" si="2">IF(COUNT(AE4,AG4,AI4,AK4)&gt;2,MIN(AD4:AK4),"")</f>
        <v>54.59</v>
      </c>
      <c r="AN4" s="55">
        <v>1007.9</v>
      </c>
      <c r="AO4" s="52">
        <v>1006.9</v>
      </c>
      <c r="AP4" s="52">
        <v>1007.1</v>
      </c>
      <c r="AQ4" s="52">
        <v>1007.3</v>
      </c>
      <c r="AR4" s="52">
        <v>1007.2</v>
      </c>
      <c r="AS4" s="52">
        <v>1005.6</v>
      </c>
      <c r="AT4" s="52">
        <v>1003.3</v>
      </c>
      <c r="AU4" s="56">
        <v>1003.5</v>
      </c>
      <c r="AV4" s="51">
        <f t="shared" ref="AV4:BC10" si="3">IF(RIGHT(V4,2)="","",IF(RIGHT(V4,2)="LG",0,INT(RIGHT(V4,2))))</f>
        <v>0</v>
      </c>
      <c r="AW4" s="51">
        <f t="shared" si="3"/>
        <v>0</v>
      </c>
      <c r="AX4" s="51">
        <f t="shared" si="3"/>
        <v>0</v>
      </c>
      <c r="AY4" s="51">
        <f t="shared" si="3"/>
        <v>0</v>
      </c>
      <c r="AZ4" s="51">
        <f t="shared" si="3"/>
        <v>0</v>
      </c>
      <c r="BA4" s="51">
        <f t="shared" si="3"/>
        <v>1</v>
      </c>
      <c r="BB4" s="51">
        <f t="shared" si="3"/>
        <v>0</v>
      </c>
      <c r="BC4" s="51">
        <f t="shared" si="3"/>
        <v>0</v>
      </c>
      <c r="BD4" s="51" t="str">
        <f t="shared" ref="BD4:BD10" si="4">IF(COUNT(AV4:BC4)=0,"",IF(MAX(AV4:BC4)=0,"LG",IF(MAX(AV4:BC4)=0,"",INDEX(V4:AC4,1,MATCH(MAX(AV4:BC4),AV4:BC4,0)))))</f>
        <v>SE01</v>
      </c>
      <c r="BE4" s="177" t="s">
        <v>303</v>
      </c>
      <c r="BF4" s="181">
        <v>1</v>
      </c>
      <c r="BG4" s="114">
        <f t="shared" ref="BG4:BG10" si="5">IF(COUNT(F4,H4)&gt;=1,AVERAGE(E4:H4),"")</f>
        <v>27.15</v>
      </c>
      <c r="BH4" s="115">
        <f t="shared" ref="BH4:BH10" si="6">IF(COUNT(J4,L4)&gt;=1,AVERAGE(I4:L4),"")</f>
        <v>33.5</v>
      </c>
      <c r="BI4" s="459" t="s">
        <v>285</v>
      </c>
      <c r="BJ4" s="460" t="s">
        <v>285</v>
      </c>
      <c r="BK4" s="460" t="s">
        <v>387</v>
      </c>
      <c r="BL4" s="460" t="s">
        <v>331</v>
      </c>
      <c r="BM4" s="460" t="s">
        <v>287</v>
      </c>
      <c r="BN4" s="460" t="s">
        <v>287</v>
      </c>
      <c r="BO4" s="460" t="s">
        <v>287</v>
      </c>
      <c r="BP4" s="461" t="s">
        <v>285</v>
      </c>
    </row>
    <row r="5" spans="1:68" s="50" customFormat="1" ht="12.75">
      <c r="A5" s="484"/>
      <c r="B5" s="487"/>
      <c r="C5" s="30" t="s">
        <v>149</v>
      </c>
      <c r="D5" s="42" t="s">
        <v>98</v>
      </c>
      <c r="E5" s="75"/>
      <c r="F5" s="41">
        <v>28.1</v>
      </c>
      <c r="G5" s="41"/>
      <c r="H5" s="41">
        <v>28.4</v>
      </c>
      <c r="I5" s="41"/>
      <c r="J5" s="41">
        <v>32.799999999999997</v>
      </c>
      <c r="K5" s="41"/>
      <c r="L5" s="41">
        <v>30</v>
      </c>
      <c r="M5" s="88">
        <f t="shared" si="0"/>
        <v>29.824999999999999</v>
      </c>
      <c r="N5" s="41">
        <v>27.5</v>
      </c>
      <c r="O5" s="53">
        <v>34</v>
      </c>
      <c r="P5" s="41" t="s">
        <v>301</v>
      </c>
      <c r="Q5" s="41" t="s">
        <v>301</v>
      </c>
      <c r="R5" s="41" t="s">
        <v>301</v>
      </c>
      <c r="S5" s="41" t="s">
        <v>301</v>
      </c>
      <c r="T5" s="38" t="s">
        <v>301</v>
      </c>
      <c r="U5" s="41" t="s">
        <v>301</v>
      </c>
      <c r="V5" s="41"/>
      <c r="W5" s="41" t="s">
        <v>295</v>
      </c>
      <c r="X5" s="41"/>
      <c r="Y5" s="41" t="s">
        <v>284</v>
      </c>
      <c r="Z5" s="41"/>
      <c r="AA5" s="41" t="s">
        <v>302</v>
      </c>
      <c r="AB5" s="41"/>
      <c r="AC5" s="37" t="s">
        <v>336</v>
      </c>
      <c r="AD5" s="52"/>
      <c r="AE5" s="52">
        <v>88.92</v>
      </c>
      <c r="AF5" s="52"/>
      <c r="AG5" s="52">
        <v>92.14</v>
      </c>
      <c r="AH5" s="52"/>
      <c r="AI5" s="52">
        <v>64.790000000000006</v>
      </c>
      <c r="AJ5" s="52"/>
      <c r="AK5" s="52">
        <v>78.73</v>
      </c>
      <c r="AL5" s="54">
        <f t="shared" si="1"/>
        <v>81.14500000000001</v>
      </c>
      <c r="AM5" s="54">
        <f t="shared" si="2"/>
        <v>64.790000000000006</v>
      </c>
      <c r="AN5" s="55"/>
      <c r="AO5" s="52">
        <v>1007</v>
      </c>
      <c r="AP5" s="52"/>
      <c r="AQ5" s="52">
        <v>1007.6</v>
      </c>
      <c r="AR5" s="52"/>
      <c r="AS5" s="52">
        <v>1006.7</v>
      </c>
      <c r="AT5" s="52"/>
      <c r="AU5" s="56">
        <v>1004.6</v>
      </c>
      <c r="AV5" s="51" t="str">
        <f t="shared" si="3"/>
        <v/>
      </c>
      <c r="AW5" s="51">
        <f t="shared" si="3"/>
        <v>1</v>
      </c>
      <c r="AX5" s="51" t="str">
        <f t="shared" si="3"/>
        <v/>
      </c>
      <c r="AY5" s="51">
        <f t="shared" si="3"/>
        <v>0</v>
      </c>
      <c r="AZ5" s="51" t="str">
        <f t="shared" si="3"/>
        <v/>
      </c>
      <c r="BA5" s="51">
        <f t="shared" si="3"/>
        <v>1</v>
      </c>
      <c r="BB5" s="51" t="str">
        <f t="shared" si="3"/>
        <v/>
      </c>
      <c r="BC5" s="51">
        <f t="shared" si="3"/>
        <v>2</v>
      </c>
      <c r="BD5" s="51" t="str">
        <f t="shared" si="4"/>
        <v>SE02</v>
      </c>
      <c r="BE5" s="177" t="s">
        <v>303</v>
      </c>
      <c r="BF5" s="181">
        <v>2</v>
      </c>
      <c r="BG5" s="114">
        <f t="shared" si="5"/>
        <v>28.25</v>
      </c>
      <c r="BH5" s="115">
        <f t="shared" si="6"/>
        <v>31.4</v>
      </c>
      <c r="BI5" s="450"/>
      <c r="BJ5" s="451" t="s">
        <v>287</v>
      </c>
      <c r="BK5" s="451"/>
      <c r="BL5" s="451" t="s">
        <v>321</v>
      </c>
      <c r="BM5" s="451"/>
      <c r="BN5" s="451" t="s">
        <v>366</v>
      </c>
      <c r="BO5" s="451"/>
      <c r="BP5" s="452" t="s">
        <v>293</v>
      </c>
    </row>
    <row r="6" spans="1:68" s="50" customFormat="1" ht="12.75" customHeight="1">
      <c r="A6" s="484"/>
      <c r="B6" s="487"/>
      <c r="C6" s="30" t="s">
        <v>176</v>
      </c>
      <c r="D6" s="42" t="s">
        <v>171</v>
      </c>
      <c r="E6" s="75"/>
      <c r="F6" s="41">
        <v>30.2</v>
      </c>
      <c r="G6" s="41"/>
      <c r="H6" s="41">
        <v>29</v>
      </c>
      <c r="I6" s="41"/>
      <c r="J6" s="41">
        <v>34.1</v>
      </c>
      <c r="K6" s="41"/>
      <c r="L6" s="41">
        <v>31.3</v>
      </c>
      <c r="M6" s="88">
        <f t="shared" si="0"/>
        <v>31.150000000000002</v>
      </c>
      <c r="N6" s="41">
        <v>28.7</v>
      </c>
      <c r="O6" s="53">
        <v>34.5</v>
      </c>
      <c r="P6" s="41" t="s">
        <v>301</v>
      </c>
      <c r="Q6" s="41" t="s">
        <v>301</v>
      </c>
      <c r="R6" s="41" t="s">
        <v>301</v>
      </c>
      <c r="S6" s="41" t="s">
        <v>301</v>
      </c>
      <c r="T6" s="38" t="s">
        <v>301</v>
      </c>
      <c r="U6" s="41" t="s">
        <v>301</v>
      </c>
      <c r="V6" s="41"/>
      <c r="W6" s="41" t="s">
        <v>402</v>
      </c>
      <c r="X6" s="41"/>
      <c r="Y6" s="41" t="s">
        <v>355</v>
      </c>
      <c r="Z6" s="41"/>
      <c r="AA6" s="41" t="s">
        <v>319</v>
      </c>
      <c r="AB6" s="41"/>
      <c r="AC6" s="37" t="s">
        <v>311</v>
      </c>
      <c r="AD6" s="52"/>
      <c r="AE6" s="52">
        <v>76.91</v>
      </c>
      <c r="AF6" s="52"/>
      <c r="AG6" s="52">
        <v>83.9</v>
      </c>
      <c r="AH6" s="52"/>
      <c r="AI6" s="52">
        <v>59.88</v>
      </c>
      <c r="AJ6" s="52"/>
      <c r="AK6" s="52">
        <v>71.37</v>
      </c>
      <c r="AL6" s="54">
        <f t="shared" si="1"/>
        <v>73.015000000000001</v>
      </c>
      <c r="AM6" s="54">
        <f t="shared" si="2"/>
        <v>59.88</v>
      </c>
      <c r="AN6" s="55"/>
      <c r="AO6" s="52">
        <v>1006.2</v>
      </c>
      <c r="AP6" s="52"/>
      <c r="AQ6" s="52">
        <v>1007.1</v>
      </c>
      <c r="AR6" s="52"/>
      <c r="AS6" s="52">
        <v>1005.9</v>
      </c>
      <c r="AT6" s="52"/>
      <c r="AU6" s="56">
        <v>1003.6</v>
      </c>
      <c r="AV6" s="51" t="str">
        <f t="shared" si="3"/>
        <v/>
      </c>
      <c r="AW6" s="51">
        <f t="shared" si="3"/>
        <v>1</v>
      </c>
      <c r="AX6" s="51" t="str">
        <f t="shared" si="3"/>
        <v/>
      </c>
      <c r="AY6" s="51">
        <f t="shared" si="3"/>
        <v>1</v>
      </c>
      <c r="AZ6" s="51" t="str">
        <f t="shared" si="3"/>
        <v/>
      </c>
      <c r="BA6" s="51">
        <f t="shared" si="3"/>
        <v>1</v>
      </c>
      <c r="BB6" s="51" t="str">
        <f t="shared" si="3"/>
        <v/>
      </c>
      <c r="BC6" s="51">
        <f t="shared" si="3"/>
        <v>1</v>
      </c>
      <c r="BD6" s="51" t="str">
        <f t="shared" si="4"/>
        <v>NNE01</v>
      </c>
      <c r="BE6" s="177" t="s">
        <v>411</v>
      </c>
      <c r="BF6" s="181">
        <v>1</v>
      </c>
      <c r="BG6" s="114">
        <f t="shared" si="5"/>
        <v>29.6</v>
      </c>
      <c r="BH6" s="115">
        <f t="shared" si="6"/>
        <v>32.700000000000003</v>
      </c>
      <c r="BI6" s="450"/>
      <c r="BJ6" s="451" t="s">
        <v>339</v>
      </c>
      <c r="BK6" s="451"/>
      <c r="BL6" s="451" t="s">
        <v>293</v>
      </c>
      <c r="BM6" s="451"/>
      <c r="BN6" s="451" t="s">
        <v>287</v>
      </c>
      <c r="BO6" s="451"/>
      <c r="BP6" s="452" t="s">
        <v>293</v>
      </c>
    </row>
    <row r="7" spans="1:68" s="50" customFormat="1" ht="12.75">
      <c r="A7" s="484"/>
      <c r="B7" s="487"/>
      <c r="C7" s="30" t="s">
        <v>150</v>
      </c>
      <c r="D7" s="42" t="s">
        <v>130</v>
      </c>
      <c r="E7" s="83"/>
      <c r="F7" s="51">
        <v>26.8</v>
      </c>
      <c r="G7" s="51"/>
      <c r="H7" s="51">
        <v>27</v>
      </c>
      <c r="I7" s="51"/>
      <c r="J7" s="51">
        <v>34</v>
      </c>
      <c r="K7" s="51"/>
      <c r="L7" s="51">
        <v>30.3</v>
      </c>
      <c r="M7" s="88">
        <f t="shared" si="0"/>
        <v>29.524999999999999</v>
      </c>
      <c r="N7" s="51">
        <v>26.1</v>
      </c>
      <c r="O7" s="76">
        <v>34.5</v>
      </c>
      <c r="P7" s="41" t="s">
        <v>301</v>
      </c>
      <c r="Q7" s="41" t="s">
        <v>301</v>
      </c>
      <c r="R7" s="41" t="s">
        <v>301</v>
      </c>
      <c r="S7" s="41" t="s">
        <v>301</v>
      </c>
      <c r="T7" s="38" t="s">
        <v>301</v>
      </c>
      <c r="U7" s="41" t="s">
        <v>301</v>
      </c>
      <c r="V7" s="41"/>
      <c r="W7" s="41" t="s">
        <v>284</v>
      </c>
      <c r="X7" s="41"/>
      <c r="Y7" s="41" t="s">
        <v>284</v>
      </c>
      <c r="Z7" s="41"/>
      <c r="AA7" s="41" t="s">
        <v>305</v>
      </c>
      <c r="AB7" s="41"/>
      <c r="AC7" s="37" t="s">
        <v>284</v>
      </c>
      <c r="AD7" s="52"/>
      <c r="AE7" s="52">
        <v>94.83</v>
      </c>
      <c r="AF7" s="52"/>
      <c r="AG7" s="52">
        <v>92.61</v>
      </c>
      <c r="AH7" s="52"/>
      <c r="AI7" s="52">
        <v>60.57</v>
      </c>
      <c r="AJ7" s="52"/>
      <c r="AK7" s="52">
        <v>79.709999999999994</v>
      </c>
      <c r="AL7" s="54">
        <f t="shared" si="1"/>
        <v>81.929999999999993</v>
      </c>
      <c r="AM7" s="54">
        <f t="shared" si="2"/>
        <v>60.57</v>
      </c>
      <c r="AN7" s="55"/>
      <c r="AO7" s="52">
        <v>1007</v>
      </c>
      <c r="AP7" s="52"/>
      <c r="AQ7" s="52">
        <v>1007.9</v>
      </c>
      <c r="AR7" s="52"/>
      <c r="AS7" s="52">
        <v>1006</v>
      </c>
      <c r="AT7" s="52"/>
      <c r="AU7" s="56">
        <v>1004.3</v>
      </c>
      <c r="AV7" s="51" t="str">
        <f t="shared" si="3"/>
        <v/>
      </c>
      <c r="AW7" s="51">
        <f t="shared" si="3"/>
        <v>0</v>
      </c>
      <c r="AX7" s="51" t="str">
        <f t="shared" si="3"/>
        <v/>
      </c>
      <c r="AY7" s="51">
        <f t="shared" si="3"/>
        <v>0</v>
      </c>
      <c r="AZ7" s="51" t="str">
        <f t="shared" si="3"/>
        <v/>
      </c>
      <c r="BA7" s="51">
        <f t="shared" si="3"/>
        <v>1</v>
      </c>
      <c r="BB7" s="51" t="str">
        <f t="shared" si="3"/>
        <v/>
      </c>
      <c r="BC7" s="51">
        <f t="shared" si="3"/>
        <v>0</v>
      </c>
      <c r="BD7" s="51" t="str">
        <f t="shared" si="4"/>
        <v>S01</v>
      </c>
      <c r="BE7" s="177" t="s">
        <v>288</v>
      </c>
      <c r="BF7" s="181">
        <v>1</v>
      </c>
      <c r="BG7" s="114">
        <f t="shared" si="5"/>
        <v>26.9</v>
      </c>
      <c r="BH7" s="115">
        <f t="shared" si="6"/>
        <v>32.15</v>
      </c>
      <c r="BI7" s="450"/>
      <c r="BJ7" s="451" t="s">
        <v>285</v>
      </c>
      <c r="BK7" s="451"/>
      <c r="BL7" s="451" t="s">
        <v>312</v>
      </c>
      <c r="BM7" s="451"/>
      <c r="BN7" s="451" t="s">
        <v>366</v>
      </c>
      <c r="BO7" s="451"/>
      <c r="BP7" s="452" t="s">
        <v>340</v>
      </c>
    </row>
    <row r="8" spans="1:68" s="50" customFormat="1" ht="12.75">
      <c r="A8" s="484"/>
      <c r="B8" s="487"/>
      <c r="C8" s="30" t="s">
        <v>125</v>
      </c>
      <c r="D8" s="42" t="s">
        <v>115</v>
      </c>
      <c r="E8" s="83">
        <v>29.7</v>
      </c>
      <c r="F8" s="51">
        <v>28.5</v>
      </c>
      <c r="G8" s="51">
        <v>27.8</v>
      </c>
      <c r="H8" s="51">
        <v>28.5</v>
      </c>
      <c r="I8" s="51">
        <v>31.6</v>
      </c>
      <c r="J8" s="51">
        <v>33.799999999999997</v>
      </c>
      <c r="K8" s="51">
        <v>33</v>
      </c>
      <c r="L8" s="51">
        <v>31</v>
      </c>
      <c r="M8" s="88">
        <f t="shared" si="0"/>
        <v>30.487499999999997</v>
      </c>
      <c r="N8" s="51">
        <v>27.8</v>
      </c>
      <c r="O8" s="76">
        <v>34</v>
      </c>
      <c r="P8" s="41" t="s">
        <v>301</v>
      </c>
      <c r="Q8" s="41" t="s">
        <v>301</v>
      </c>
      <c r="R8" s="41" t="s">
        <v>301</v>
      </c>
      <c r="S8" s="41" t="s">
        <v>301</v>
      </c>
      <c r="T8" s="38" t="s">
        <v>301</v>
      </c>
      <c r="U8" s="41" t="s">
        <v>301</v>
      </c>
      <c r="V8" s="41" t="s">
        <v>305</v>
      </c>
      <c r="W8" s="41" t="s">
        <v>295</v>
      </c>
      <c r="X8" s="41" t="s">
        <v>313</v>
      </c>
      <c r="Y8" s="41" t="s">
        <v>354</v>
      </c>
      <c r="Z8" s="41" t="s">
        <v>290</v>
      </c>
      <c r="AA8" s="41" t="s">
        <v>327</v>
      </c>
      <c r="AB8" s="41" t="s">
        <v>344</v>
      </c>
      <c r="AC8" s="37" t="s">
        <v>344</v>
      </c>
      <c r="AD8" s="52">
        <v>80.099999999999994</v>
      </c>
      <c r="AE8" s="52">
        <v>88.43</v>
      </c>
      <c r="AF8" s="52">
        <v>88.9</v>
      </c>
      <c r="AG8" s="52">
        <v>86.88</v>
      </c>
      <c r="AH8" s="52">
        <v>63.39</v>
      </c>
      <c r="AI8" s="52">
        <v>56</v>
      </c>
      <c r="AJ8" s="52">
        <v>60.35</v>
      </c>
      <c r="AK8" s="52">
        <v>73.040000000000006</v>
      </c>
      <c r="AL8" s="54">
        <f t="shared" si="1"/>
        <v>74.63624999999999</v>
      </c>
      <c r="AM8" s="54">
        <f t="shared" si="2"/>
        <v>56</v>
      </c>
      <c r="AN8" s="55">
        <v>1008.2</v>
      </c>
      <c r="AO8" s="52">
        <v>1007.1</v>
      </c>
      <c r="AP8" s="52">
        <v>1006.9</v>
      </c>
      <c r="AQ8" s="52">
        <v>1007.7</v>
      </c>
      <c r="AR8" s="52">
        <v>1007.2</v>
      </c>
      <c r="AS8" s="52">
        <v>1006</v>
      </c>
      <c r="AT8" s="52">
        <v>1004.1</v>
      </c>
      <c r="AU8" s="56">
        <v>1004.2</v>
      </c>
      <c r="AV8" s="51">
        <f t="shared" si="3"/>
        <v>1</v>
      </c>
      <c r="AW8" s="51">
        <f t="shared" si="3"/>
        <v>1</v>
      </c>
      <c r="AX8" s="51">
        <f t="shared" si="3"/>
        <v>2</v>
      </c>
      <c r="AY8" s="51">
        <f t="shared" si="3"/>
        <v>2</v>
      </c>
      <c r="AZ8" s="51">
        <f t="shared" si="3"/>
        <v>2</v>
      </c>
      <c r="BA8" s="51">
        <f t="shared" si="3"/>
        <v>2</v>
      </c>
      <c r="BB8" s="51">
        <f t="shared" si="3"/>
        <v>3</v>
      </c>
      <c r="BC8" s="51">
        <f t="shared" si="3"/>
        <v>3</v>
      </c>
      <c r="BD8" s="51" t="str">
        <f t="shared" si="4"/>
        <v>SE03</v>
      </c>
      <c r="BE8" s="177" t="s">
        <v>303</v>
      </c>
      <c r="BF8" s="181">
        <v>3</v>
      </c>
      <c r="BG8" s="114">
        <f t="shared" si="5"/>
        <v>28.625</v>
      </c>
      <c r="BH8" s="115">
        <f t="shared" si="6"/>
        <v>32.35</v>
      </c>
      <c r="BI8" s="450" t="s">
        <v>285</v>
      </c>
      <c r="BJ8" s="451" t="s">
        <v>287</v>
      </c>
      <c r="BK8" s="451" t="s">
        <v>331</v>
      </c>
      <c r="BL8" s="451" t="s">
        <v>310</v>
      </c>
      <c r="BM8" s="451" t="s">
        <v>287</v>
      </c>
      <c r="BN8" s="451" t="s">
        <v>287</v>
      </c>
      <c r="BO8" s="451" t="s">
        <v>285</v>
      </c>
      <c r="BP8" s="452" t="s">
        <v>287</v>
      </c>
    </row>
    <row r="9" spans="1:68" s="50" customFormat="1" ht="12.75" customHeight="1">
      <c r="A9" s="484"/>
      <c r="B9" s="487"/>
      <c r="C9" s="35" t="s">
        <v>179</v>
      </c>
      <c r="D9" s="42" t="s">
        <v>177</v>
      </c>
      <c r="E9" s="83"/>
      <c r="F9" s="51">
        <v>27</v>
      </c>
      <c r="G9" s="51"/>
      <c r="H9" s="51">
        <v>27.1</v>
      </c>
      <c r="I9" s="51"/>
      <c r="J9" s="51">
        <v>34.6</v>
      </c>
      <c r="K9" s="51"/>
      <c r="L9" s="51">
        <v>30.3</v>
      </c>
      <c r="M9" s="88">
        <f t="shared" si="0"/>
        <v>29.75</v>
      </c>
      <c r="N9" s="51">
        <v>26.2</v>
      </c>
      <c r="O9" s="76">
        <v>35</v>
      </c>
      <c r="P9" s="41" t="s">
        <v>301</v>
      </c>
      <c r="Q9" s="41" t="s">
        <v>301</v>
      </c>
      <c r="R9" s="41" t="s">
        <v>301</v>
      </c>
      <c r="S9" s="41" t="s">
        <v>301</v>
      </c>
      <c r="T9" s="38" t="s">
        <v>301</v>
      </c>
      <c r="U9" s="41" t="s">
        <v>301</v>
      </c>
      <c r="V9" s="41"/>
      <c r="W9" s="41" t="s">
        <v>284</v>
      </c>
      <c r="X9" s="41"/>
      <c r="Y9" s="41" t="s">
        <v>284</v>
      </c>
      <c r="Z9" s="41"/>
      <c r="AA9" s="41" t="s">
        <v>336</v>
      </c>
      <c r="AB9" s="41"/>
      <c r="AC9" s="37" t="s">
        <v>284</v>
      </c>
      <c r="AD9" s="52"/>
      <c r="AE9" s="52">
        <v>95.96</v>
      </c>
      <c r="AF9" s="52"/>
      <c r="AG9" s="52">
        <v>95.96</v>
      </c>
      <c r="AH9" s="52"/>
      <c r="AI9" s="52">
        <v>61.07</v>
      </c>
      <c r="AJ9" s="52"/>
      <c r="AK9" s="52">
        <v>77.38</v>
      </c>
      <c r="AL9" s="54">
        <f t="shared" si="1"/>
        <v>82.592500000000001</v>
      </c>
      <c r="AM9" s="54">
        <f t="shared" si="2"/>
        <v>61.07</v>
      </c>
      <c r="AN9" s="55"/>
      <c r="AO9" s="52">
        <v>1007.2</v>
      </c>
      <c r="AP9" s="52"/>
      <c r="AQ9" s="52">
        <v>1007.3</v>
      </c>
      <c r="AR9" s="52"/>
      <c r="AS9" s="52">
        <v>1006.4</v>
      </c>
      <c r="AT9" s="52"/>
      <c r="AU9" s="56">
        <v>1004.6</v>
      </c>
      <c r="AV9" s="51" t="str">
        <f t="shared" si="3"/>
        <v/>
      </c>
      <c r="AW9" s="51">
        <f t="shared" si="3"/>
        <v>0</v>
      </c>
      <c r="AX9" s="51" t="str">
        <f t="shared" si="3"/>
        <v/>
      </c>
      <c r="AY9" s="51">
        <f t="shared" si="3"/>
        <v>0</v>
      </c>
      <c r="AZ9" s="51" t="str">
        <f t="shared" si="3"/>
        <v/>
      </c>
      <c r="BA9" s="51">
        <f t="shared" si="3"/>
        <v>2</v>
      </c>
      <c r="BB9" s="51" t="str">
        <f t="shared" si="3"/>
        <v/>
      </c>
      <c r="BC9" s="51">
        <f t="shared" si="3"/>
        <v>0</v>
      </c>
      <c r="BD9" s="51" t="str">
        <f t="shared" si="4"/>
        <v>SE02</v>
      </c>
      <c r="BE9" s="177" t="s">
        <v>303</v>
      </c>
      <c r="BF9" s="181">
        <v>2</v>
      </c>
      <c r="BG9" s="114">
        <f t="shared" si="5"/>
        <v>27.05</v>
      </c>
      <c r="BH9" s="115">
        <f t="shared" si="6"/>
        <v>32.450000000000003</v>
      </c>
      <c r="BI9" s="450"/>
      <c r="BJ9" s="451" t="s">
        <v>285</v>
      </c>
      <c r="BK9" s="451"/>
      <c r="BL9" s="451" t="s">
        <v>325</v>
      </c>
      <c r="BM9" s="451"/>
      <c r="BN9" s="451" t="s">
        <v>287</v>
      </c>
      <c r="BO9" s="451"/>
      <c r="BP9" s="452" t="s">
        <v>285</v>
      </c>
    </row>
    <row r="10" spans="1:68" s="50" customFormat="1" ht="12.75">
      <c r="A10" s="484"/>
      <c r="B10" s="487"/>
      <c r="C10" s="30" t="s">
        <v>148</v>
      </c>
      <c r="D10" s="42" t="s">
        <v>97</v>
      </c>
      <c r="E10" s="83"/>
      <c r="F10" s="51">
        <v>29</v>
      </c>
      <c r="G10" s="51"/>
      <c r="H10" s="51">
        <v>28.2</v>
      </c>
      <c r="I10" s="51"/>
      <c r="J10" s="51">
        <v>34</v>
      </c>
      <c r="K10" s="51"/>
      <c r="L10" s="51">
        <v>31.3</v>
      </c>
      <c r="M10" s="88">
        <f t="shared" si="0"/>
        <v>30.625</v>
      </c>
      <c r="N10" s="51">
        <v>27.9</v>
      </c>
      <c r="O10" s="76">
        <v>34.200000000000003</v>
      </c>
      <c r="P10" s="41" t="s">
        <v>301</v>
      </c>
      <c r="Q10" s="41" t="s">
        <v>301</v>
      </c>
      <c r="R10" s="41" t="s">
        <v>301</v>
      </c>
      <c r="S10" s="41" t="s">
        <v>301</v>
      </c>
      <c r="T10" s="38" t="s">
        <v>301</v>
      </c>
      <c r="U10" s="41" t="s">
        <v>301</v>
      </c>
      <c r="V10" s="41"/>
      <c r="W10" s="41" t="s">
        <v>284</v>
      </c>
      <c r="X10" s="41"/>
      <c r="Y10" s="41" t="s">
        <v>355</v>
      </c>
      <c r="Z10" s="41"/>
      <c r="AA10" s="41" t="s">
        <v>408</v>
      </c>
      <c r="AB10" s="41"/>
      <c r="AC10" s="37" t="s">
        <v>284</v>
      </c>
      <c r="AD10" s="52"/>
      <c r="AE10" s="52">
        <v>84.9</v>
      </c>
      <c r="AF10" s="52"/>
      <c r="AG10" s="52">
        <v>89.46</v>
      </c>
      <c r="AH10" s="52"/>
      <c r="AI10" s="52">
        <v>65.040000000000006</v>
      </c>
      <c r="AJ10" s="52"/>
      <c r="AK10" s="52">
        <v>75.73</v>
      </c>
      <c r="AL10" s="54">
        <f t="shared" si="1"/>
        <v>78.782500000000013</v>
      </c>
      <c r="AM10" s="54">
        <f t="shared" si="2"/>
        <v>65.040000000000006</v>
      </c>
      <c r="AN10" s="55"/>
      <c r="AO10" s="52">
        <v>1006.7</v>
      </c>
      <c r="AP10" s="52"/>
      <c r="AQ10" s="52">
        <v>1007.1</v>
      </c>
      <c r="AR10" s="52"/>
      <c r="AS10" s="52">
        <v>1006.6</v>
      </c>
      <c r="AT10" s="52"/>
      <c r="AU10" s="56">
        <v>1004.3</v>
      </c>
      <c r="AV10" s="51" t="str">
        <f t="shared" si="3"/>
        <v/>
      </c>
      <c r="AW10" s="51">
        <f t="shared" si="3"/>
        <v>0</v>
      </c>
      <c r="AX10" s="51" t="str">
        <f t="shared" si="3"/>
        <v/>
      </c>
      <c r="AY10" s="51">
        <f t="shared" si="3"/>
        <v>1</v>
      </c>
      <c r="AZ10" s="51" t="str">
        <f t="shared" si="3"/>
        <v/>
      </c>
      <c r="BA10" s="51">
        <f t="shared" si="3"/>
        <v>3</v>
      </c>
      <c r="BB10" s="51" t="str">
        <f t="shared" si="3"/>
        <v/>
      </c>
      <c r="BC10" s="51">
        <f t="shared" si="3"/>
        <v>0</v>
      </c>
      <c r="BD10" s="51" t="str">
        <f t="shared" si="4"/>
        <v>E03</v>
      </c>
      <c r="BE10" s="177" t="s">
        <v>389</v>
      </c>
      <c r="BF10" s="181">
        <v>3</v>
      </c>
      <c r="BG10" s="114">
        <f t="shared" si="5"/>
        <v>28.6</v>
      </c>
      <c r="BH10" s="115">
        <f t="shared" si="6"/>
        <v>32.65</v>
      </c>
      <c r="BI10" s="450"/>
      <c r="BJ10" s="451" t="s">
        <v>339</v>
      </c>
      <c r="BK10" s="451"/>
      <c r="BL10" s="451" t="s">
        <v>366</v>
      </c>
      <c r="BM10" s="451"/>
      <c r="BN10" s="451" t="s">
        <v>339</v>
      </c>
      <c r="BO10" s="451"/>
      <c r="BP10" s="452" t="s">
        <v>291</v>
      </c>
    </row>
    <row r="11" spans="1:68" s="50" customFormat="1" ht="12.75">
      <c r="A11" s="484"/>
      <c r="B11" s="259"/>
      <c r="C11" s="30" t="s">
        <v>205</v>
      </c>
      <c r="D11" s="42" t="s">
        <v>206</v>
      </c>
      <c r="E11" s="83"/>
      <c r="F11" s="51">
        <v>28.3</v>
      </c>
      <c r="G11" s="51"/>
      <c r="H11" s="51">
        <v>28.4</v>
      </c>
      <c r="I11" s="51"/>
      <c r="J11" s="51">
        <v>33.299999999999997</v>
      </c>
      <c r="K11" s="51"/>
      <c r="L11" s="51">
        <v>30.6</v>
      </c>
      <c r="M11" s="88">
        <f t="shared" si="0"/>
        <v>30.15</v>
      </c>
      <c r="N11" s="51">
        <v>27.7</v>
      </c>
      <c r="O11" s="76">
        <v>33.700000000000003</v>
      </c>
      <c r="P11" s="41" t="s">
        <v>301</v>
      </c>
      <c r="Q11" s="41">
        <v>0.8</v>
      </c>
      <c r="R11" s="41">
        <v>0.8</v>
      </c>
      <c r="S11" s="41">
        <v>0.8</v>
      </c>
      <c r="T11" s="38">
        <v>0.8</v>
      </c>
      <c r="U11" s="41">
        <v>0.8</v>
      </c>
      <c r="V11" s="41"/>
      <c r="W11" s="41" t="s">
        <v>330</v>
      </c>
      <c r="X11" s="41"/>
      <c r="Y11" s="41" t="s">
        <v>390</v>
      </c>
      <c r="Z11" s="41"/>
      <c r="AA11" s="41" t="s">
        <v>311</v>
      </c>
      <c r="AB11" s="41"/>
      <c r="AC11" s="37" t="s">
        <v>336</v>
      </c>
      <c r="AD11" s="52"/>
      <c r="AE11" s="52">
        <v>88.41</v>
      </c>
      <c r="AF11" s="52"/>
      <c r="AG11" s="52">
        <v>92.14</v>
      </c>
      <c r="AH11" s="52"/>
      <c r="AI11" s="52">
        <v>65.28</v>
      </c>
      <c r="AJ11" s="52"/>
      <c r="AK11" s="52">
        <v>71.680000000000007</v>
      </c>
      <c r="AL11" s="54">
        <f t="shared" ref="AL11" si="7">IF(COUNT(AE11,AG11,AI11,AK11)&gt;2,AVERAGE(AD11:AK11),"")</f>
        <v>79.377499999999998</v>
      </c>
      <c r="AM11" s="54">
        <f t="shared" ref="AM11" si="8">IF(COUNT(AE11,AG11,AI11,AK11)&gt;2,MIN(AD11:AK11),"")</f>
        <v>65.28</v>
      </c>
      <c r="AN11" s="55"/>
      <c r="AO11" s="52">
        <v>1006.7</v>
      </c>
      <c r="AP11" s="52"/>
      <c r="AQ11" s="52">
        <v>1007.6</v>
      </c>
      <c r="AR11" s="52"/>
      <c r="AS11" s="52">
        <v>1006.5</v>
      </c>
      <c r="AT11" s="52"/>
      <c r="AU11" s="56">
        <v>1004.4</v>
      </c>
      <c r="AV11" s="51"/>
      <c r="AW11" s="51"/>
      <c r="AX11" s="51"/>
      <c r="AY11" s="51"/>
      <c r="AZ11" s="51"/>
      <c r="BA11" s="51"/>
      <c r="BB11" s="51"/>
      <c r="BC11" s="51"/>
      <c r="BD11" s="51"/>
      <c r="BE11" s="177" t="s">
        <v>294</v>
      </c>
      <c r="BF11" s="181">
        <v>3</v>
      </c>
      <c r="BG11" s="112">
        <f t="shared" ref="BG11" si="9">IF(COUNT(F11,H11)&gt;=1,AVERAGE(E11:H11),"")</f>
        <v>28.35</v>
      </c>
      <c r="BH11" s="113">
        <f t="shared" ref="BH11" si="10">IF(COUNT(J11,L11)&gt;=1,AVERAGE(I11:L11),"")</f>
        <v>31.95</v>
      </c>
      <c r="BI11" s="462"/>
      <c r="BJ11" s="463" t="s">
        <v>339</v>
      </c>
      <c r="BK11" s="463"/>
      <c r="BL11" s="463" t="s">
        <v>293</v>
      </c>
      <c r="BM11" s="463"/>
      <c r="BN11" s="463" t="s">
        <v>287</v>
      </c>
      <c r="BO11" s="463"/>
      <c r="BP11" s="464" t="s">
        <v>325</v>
      </c>
    </row>
    <row r="12" spans="1:68" s="50" customFormat="1" ht="12.75">
      <c r="A12" s="484"/>
      <c r="B12" s="488" t="s">
        <v>147</v>
      </c>
      <c r="C12" s="31" t="s">
        <v>153</v>
      </c>
      <c r="D12" s="43" t="s">
        <v>100</v>
      </c>
      <c r="E12" s="86"/>
      <c r="F12" s="84">
        <v>25.8</v>
      </c>
      <c r="G12" s="84"/>
      <c r="H12" s="84">
        <v>25.3</v>
      </c>
      <c r="I12" s="84"/>
      <c r="J12" s="84">
        <v>33.6</v>
      </c>
      <c r="K12" s="84"/>
      <c r="L12" s="84">
        <v>31.2</v>
      </c>
      <c r="M12" s="100">
        <f t="shared" si="0"/>
        <v>28.975000000000001</v>
      </c>
      <c r="N12" s="84">
        <v>24.9</v>
      </c>
      <c r="O12" s="85">
        <v>35.5</v>
      </c>
      <c r="P12" s="57" t="s">
        <v>301</v>
      </c>
      <c r="Q12" s="57" t="s">
        <v>301</v>
      </c>
      <c r="R12" s="57" t="s">
        <v>301</v>
      </c>
      <c r="S12" s="57" t="s">
        <v>301</v>
      </c>
      <c r="T12" s="58" t="s">
        <v>301</v>
      </c>
      <c r="U12" s="57" t="s">
        <v>301</v>
      </c>
      <c r="V12" s="57"/>
      <c r="W12" s="57" t="s">
        <v>284</v>
      </c>
      <c r="X12" s="57"/>
      <c r="Y12" s="57" t="s">
        <v>284</v>
      </c>
      <c r="Z12" s="57"/>
      <c r="AA12" s="57" t="s">
        <v>401</v>
      </c>
      <c r="AB12" s="57"/>
      <c r="AC12" s="59" t="s">
        <v>284</v>
      </c>
      <c r="AD12" s="60"/>
      <c r="AE12" s="60">
        <v>94.79</v>
      </c>
      <c r="AF12" s="60"/>
      <c r="AG12" s="60">
        <v>95.34</v>
      </c>
      <c r="AH12" s="60"/>
      <c r="AI12" s="60">
        <v>55.28</v>
      </c>
      <c r="AJ12" s="60"/>
      <c r="AK12" s="60">
        <v>73.94</v>
      </c>
      <c r="AL12" s="101">
        <f t="shared" si="1"/>
        <v>79.837500000000006</v>
      </c>
      <c r="AM12" s="101">
        <f t="shared" si="2"/>
        <v>55.28</v>
      </c>
      <c r="AN12" s="61"/>
      <c r="AO12" s="60">
        <v>1008.3</v>
      </c>
      <c r="AP12" s="60"/>
      <c r="AQ12" s="60">
        <v>1009</v>
      </c>
      <c r="AR12" s="60"/>
      <c r="AS12" s="60">
        <v>1006.7</v>
      </c>
      <c r="AT12" s="60"/>
      <c r="AU12" s="62">
        <v>1005.1</v>
      </c>
      <c r="AV12" s="84" t="str">
        <f t="shared" ref="AV12:AV23" si="11">IF(RIGHT(V12,2)="","",IF(RIGHT(V12,2)="LG",0,INT(RIGHT(V12,2))))</f>
        <v/>
      </c>
      <c r="AW12" s="84">
        <f t="shared" ref="AW12:AW23" si="12">IF(RIGHT(W12,2)="","",IF(RIGHT(W12,2)="LG",0,INT(RIGHT(W12,2))))</f>
        <v>0</v>
      </c>
      <c r="AX12" s="84" t="str">
        <f t="shared" ref="AX12:AX23" si="13">IF(RIGHT(X12,2)="","",IF(RIGHT(X12,2)="LG",0,INT(RIGHT(X12,2))))</f>
        <v/>
      </c>
      <c r="AY12" s="84">
        <f t="shared" ref="AY12:AY23" si="14">IF(RIGHT(Y12,2)="","",IF(RIGHT(Y12,2)="LG",0,INT(RIGHT(Y12,2))))</f>
        <v>0</v>
      </c>
      <c r="AZ12" s="84" t="str">
        <f t="shared" ref="AZ12:AZ23" si="15">IF(RIGHT(Z12,2)="","",IF(RIGHT(Z12,2)="LG",0,INT(RIGHT(Z12,2))))</f>
        <v/>
      </c>
      <c r="BA12" s="84">
        <f t="shared" ref="BA12:BA23" si="16">IF(RIGHT(AA12,2)="","",IF(RIGHT(AA12,2)="LG",0,INT(RIGHT(AA12,2))))</f>
        <v>2</v>
      </c>
      <c r="BB12" s="84" t="str">
        <f t="shared" ref="BB12:BB23" si="17">IF(RIGHT(AB12,2)="","",IF(RIGHT(AB12,2)="LG",0,INT(RIGHT(AB12,2))))</f>
        <v/>
      </c>
      <c r="BC12" s="84">
        <f t="shared" ref="BC12:BC23" si="18">IF(RIGHT(AC12,2)="","",IF(RIGHT(AC12,2)="LG",0,INT(RIGHT(AC12,2))))</f>
        <v>0</v>
      </c>
      <c r="BD12" s="84" t="str">
        <f t="shared" ref="BD12:BD23" si="19">IF(COUNT(AV12:BC12)=0,"",IF(MAX(AV12:BC12)=0,"LG",IF(MAX(AV12:BC12)=0,"",INDEX(V12:AC12,1,MATCH(MAX(AV12:BC12),AV12:BC12,0)))))</f>
        <v>NE02</v>
      </c>
      <c r="BE12" s="179" t="s">
        <v>404</v>
      </c>
      <c r="BF12" s="183">
        <v>2</v>
      </c>
      <c r="BG12" s="114">
        <f t="shared" ref="BG12:BG25" si="20">IF(COUNT(F12,H12)&gt;=1,AVERAGE(E12:H12),"")</f>
        <v>25.55</v>
      </c>
      <c r="BH12" s="115">
        <f t="shared" ref="BH12:BH25" si="21">IF(COUNT(J12,L12)&gt;=1,AVERAGE(I12:L12),"")</f>
        <v>32.4</v>
      </c>
      <c r="BI12" s="465"/>
      <c r="BJ12" s="466" t="s">
        <v>287</v>
      </c>
      <c r="BK12" s="466"/>
      <c r="BL12" s="466" t="s">
        <v>331</v>
      </c>
      <c r="BM12" s="466"/>
      <c r="BN12" s="466" t="s">
        <v>321</v>
      </c>
      <c r="BO12" s="466"/>
      <c r="BP12" s="467" t="s">
        <v>289</v>
      </c>
    </row>
    <row r="13" spans="1:68" s="50" customFormat="1" ht="12.75">
      <c r="A13" s="484"/>
      <c r="B13" s="487"/>
      <c r="C13" s="30" t="s">
        <v>152</v>
      </c>
      <c r="D13" s="42" t="s">
        <v>117</v>
      </c>
      <c r="E13" s="83">
        <v>29.8</v>
      </c>
      <c r="F13" s="51">
        <v>27.7</v>
      </c>
      <c r="G13" s="51">
        <v>26.4</v>
      </c>
      <c r="H13" s="51">
        <v>26.2</v>
      </c>
      <c r="I13" s="51">
        <v>30.4</v>
      </c>
      <c r="J13" s="51">
        <v>34.700000000000003</v>
      </c>
      <c r="K13" s="51">
        <v>36.5</v>
      </c>
      <c r="L13" s="51">
        <v>32.9</v>
      </c>
      <c r="M13" s="88">
        <f t="shared" si="0"/>
        <v>30.574999999999999</v>
      </c>
      <c r="N13" s="51">
        <v>26.1</v>
      </c>
      <c r="O13" s="76">
        <v>36.5</v>
      </c>
      <c r="P13" s="41" t="s">
        <v>301</v>
      </c>
      <c r="Q13" s="41" t="s">
        <v>301</v>
      </c>
      <c r="R13" s="41" t="s">
        <v>301</v>
      </c>
      <c r="S13" s="41" t="s">
        <v>301</v>
      </c>
      <c r="T13" s="38" t="s">
        <v>301</v>
      </c>
      <c r="U13" s="41" t="s">
        <v>301</v>
      </c>
      <c r="V13" s="41" t="s">
        <v>284</v>
      </c>
      <c r="W13" s="41" t="s">
        <v>284</v>
      </c>
      <c r="X13" s="41" t="s">
        <v>284</v>
      </c>
      <c r="Y13" s="41" t="s">
        <v>284</v>
      </c>
      <c r="Z13" s="41" t="s">
        <v>323</v>
      </c>
      <c r="AA13" s="41" t="s">
        <v>305</v>
      </c>
      <c r="AB13" s="41" t="s">
        <v>313</v>
      </c>
      <c r="AC13" s="37" t="s">
        <v>284</v>
      </c>
      <c r="AD13" s="52">
        <v>73.709999999999994</v>
      </c>
      <c r="AE13" s="52">
        <v>87.84</v>
      </c>
      <c r="AF13" s="52">
        <v>90.94</v>
      </c>
      <c r="AG13" s="52">
        <v>92.57</v>
      </c>
      <c r="AH13" s="52">
        <v>72.069999999999993</v>
      </c>
      <c r="AI13" s="52">
        <v>51.99</v>
      </c>
      <c r="AJ13" s="52">
        <v>45.12</v>
      </c>
      <c r="AK13" s="52">
        <v>60.69</v>
      </c>
      <c r="AL13" s="54">
        <f t="shared" si="1"/>
        <v>71.866250000000008</v>
      </c>
      <c r="AM13" s="54">
        <f t="shared" si="2"/>
        <v>45.12</v>
      </c>
      <c r="AN13" s="55">
        <v>1007.9</v>
      </c>
      <c r="AO13" s="52">
        <v>1006.8</v>
      </c>
      <c r="AP13" s="52">
        <v>1006.7</v>
      </c>
      <c r="AQ13" s="52">
        <v>1008.2</v>
      </c>
      <c r="AR13" s="52">
        <v>1008.3</v>
      </c>
      <c r="AS13" s="52">
        <v>1005.7</v>
      </c>
      <c r="AT13" s="52">
        <v>1002.7</v>
      </c>
      <c r="AU13" s="56">
        <v>1003.3</v>
      </c>
      <c r="AV13" s="51">
        <f t="shared" si="11"/>
        <v>0</v>
      </c>
      <c r="AW13" s="51">
        <f t="shared" si="12"/>
        <v>0</v>
      </c>
      <c r="AX13" s="51">
        <f t="shared" si="13"/>
        <v>0</v>
      </c>
      <c r="AY13" s="51">
        <f t="shared" si="14"/>
        <v>0</v>
      </c>
      <c r="AZ13" s="51">
        <f t="shared" si="15"/>
        <v>1</v>
      </c>
      <c r="BA13" s="51">
        <f t="shared" si="16"/>
        <v>1</v>
      </c>
      <c r="BB13" s="51">
        <f t="shared" si="17"/>
        <v>2</v>
      </c>
      <c r="BC13" s="51">
        <f t="shared" si="18"/>
        <v>0</v>
      </c>
      <c r="BD13" s="51" t="str">
        <f t="shared" si="19"/>
        <v>SW02</v>
      </c>
      <c r="BE13" s="177" t="s">
        <v>297</v>
      </c>
      <c r="BF13" s="181">
        <v>2</v>
      </c>
      <c r="BG13" s="114">
        <f t="shared" si="20"/>
        <v>27.525000000000002</v>
      </c>
      <c r="BH13" s="115">
        <f t="shared" si="21"/>
        <v>33.625</v>
      </c>
      <c r="BI13" s="450" t="s">
        <v>331</v>
      </c>
      <c r="BJ13" s="451" t="s">
        <v>331</v>
      </c>
      <c r="BK13" s="451" t="s">
        <v>320</v>
      </c>
      <c r="BL13" s="451" t="s">
        <v>331</v>
      </c>
      <c r="BM13" s="451" t="s">
        <v>310</v>
      </c>
      <c r="BN13" s="451" t="s">
        <v>321</v>
      </c>
      <c r="BO13" s="451" t="s">
        <v>321</v>
      </c>
      <c r="BP13" s="452" t="s">
        <v>321</v>
      </c>
    </row>
    <row r="14" spans="1:68" s="50" customFormat="1" ht="12.75">
      <c r="A14" s="484"/>
      <c r="B14" s="487"/>
      <c r="C14" s="30" t="s">
        <v>154</v>
      </c>
      <c r="D14" s="42" t="s">
        <v>107</v>
      </c>
      <c r="E14" s="83"/>
      <c r="F14" s="51">
        <v>26.8</v>
      </c>
      <c r="G14" s="51"/>
      <c r="H14" s="51">
        <v>26.4</v>
      </c>
      <c r="I14" s="51"/>
      <c r="J14" s="51">
        <v>34</v>
      </c>
      <c r="K14" s="51"/>
      <c r="L14" s="51">
        <v>29.8</v>
      </c>
      <c r="M14" s="88">
        <f t="shared" si="0"/>
        <v>29.25</v>
      </c>
      <c r="N14" s="51">
        <v>26</v>
      </c>
      <c r="O14" s="76">
        <v>34.299999999999997</v>
      </c>
      <c r="P14" s="41" t="s">
        <v>301</v>
      </c>
      <c r="Q14" s="41" t="s">
        <v>301</v>
      </c>
      <c r="R14" s="41" t="s">
        <v>301</v>
      </c>
      <c r="S14" s="41" t="s">
        <v>301</v>
      </c>
      <c r="T14" s="38" t="s">
        <v>301</v>
      </c>
      <c r="U14" s="41" t="s">
        <v>301</v>
      </c>
      <c r="V14" s="41"/>
      <c r="W14" s="41" t="s">
        <v>284</v>
      </c>
      <c r="X14" s="41"/>
      <c r="Y14" s="41" t="s">
        <v>284</v>
      </c>
      <c r="Z14" s="41"/>
      <c r="AA14" s="41" t="s">
        <v>376</v>
      </c>
      <c r="AB14" s="41"/>
      <c r="AC14" s="37" t="s">
        <v>284</v>
      </c>
      <c r="AD14" s="52"/>
      <c r="AE14" s="52">
        <v>94.27</v>
      </c>
      <c r="AF14" s="52"/>
      <c r="AG14" s="52">
        <v>95.94</v>
      </c>
      <c r="AH14" s="52"/>
      <c r="AI14" s="52">
        <v>62.03</v>
      </c>
      <c r="AJ14" s="52"/>
      <c r="AK14" s="52">
        <v>75.040000000000006</v>
      </c>
      <c r="AL14" s="54">
        <f t="shared" si="1"/>
        <v>81.819999999999993</v>
      </c>
      <c r="AM14" s="54">
        <f t="shared" si="2"/>
        <v>62.03</v>
      </c>
      <c r="AN14" s="55"/>
      <c r="AO14" s="52">
        <v>1007.5</v>
      </c>
      <c r="AP14" s="52"/>
      <c r="AQ14" s="52">
        <v>1008.1</v>
      </c>
      <c r="AR14" s="52"/>
      <c r="AS14" s="52">
        <v>1005.9</v>
      </c>
      <c r="AT14" s="52"/>
      <c r="AU14" s="56">
        <v>1004.4</v>
      </c>
      <c r="AV14" s="51" t="str">
        <f t="shared" si="11"/>
        <v/>
      </c>
      <c r="AW14" s="51">
        <f t="shared" si="12"/>
        <v>0</v>
      </c>
      <c r="AX14" s="51" t="str">
        <f t="shared" si="13"/>
        <v/>
      </c>
      <c r="AY14" s="51">
        <f t="shared" si="14"/>
        <v>0</v>
      </c>
      <c r="AZ14" s="51" t="str">
        <f t="shared" si="15"/>
        <v/>
      </c>
      <c r="BA14" s="51">
        <f t="shared" si="16"/>
        <v>1</v>
      </c>
      <c r="BB14" s="51" t="str">
        <f t="shared" si="17"/>
        <v/>
      </c>
      <c r="BC14" s="51">
        <f t="shared" si="18"/>
        <v>0</v>
      </c>
      <c r="BD14" s="51" t="str">
        <f t="shared" si="19"/>
        <v>E01</v>
      </c>
      <c r="BE14" s="177" t="s">
        <v>389</v>
      </c>
      <c r="BF14" s="181">
        <v>1</v>
      </c>
      <c r="BG14" s="114">
        <f t="shared" si="20"/>
        <v>26.6</v>
      </c>
      <c r="BH14" s="115">
        <f t="shared" si="21"/>
        <v>31.9</v>
      </c>
      <c r="BI14" s="450"/>
      <c r="BJ14" s="451" t="s">
        <v>339</v>
      </c>
      <c r="BK14" s="451"/>
      <c r="BL14" s="451" t="s">
        <v>310</v>
      </c>
      <c r="BM14" s="451"/>
      <c r="BN14" s="451" t="s">
        <v>289</v>
      </c>
      <c r="BO14" s="451"/>
      <c r="BP14" s="452" t="s">
        <v>310</v>
      </c>
    </row>
    <row r="15" spans="1:68" s="50" customFormat="1" ht="12.75">
      <c r="A15" s="484"/>
      <c r="B15" s="487"/>
      <c r="C15" s="35" t="s">
        <v>180</v>
      </c>
      <c r="D15" s="42" t="s">
        <v>178</v>
      </c>
      <c r="E15" s="83"/>
      <c r="F15" s="51">
        <v>27.1</v>
      </c>
      <c r="G15" s="51"/>
      <c r="H15" s="51">
        <v>25.4</v>
      </c>
      <c r="I15" s="51"/>
      <c r="J15" s="51">
        <v>33.200000000000003</v>
      </c>
      <c r="K15" s="51"/>
      <c r="L15" s="51">
        <v>30.1</v>
      </c>
      <c r="M15" s="88">
        <f t="shared" si="0"/>
        <v>28.950000000000003</v>
      </c>
      <c r="N15" s="51">
        <v>25.2</v>
      </c>
      <c r="O15" s="76">
        <v>34.200000000000003</v>
      </c>
      <c r="P15" s="41" t="s">
        <v>301</v>
      </c>
      <c r="Q15" s="41" t="s">
        <v>301</v>
      </c>
      <c r="R15" s="41" t="s">
        <v>301</v>
      </c>
      <c r="S15" s="41" t="s">
        <v>301</v>
      </c>
      <c r="T15" s="38" t="s">
        <v>301</v>
      </c>
      <c r="U15" s="41" t="s">
        <v>301</v>
      </c>
      <c r="V15" s="41"/>
      <c r="W15" s="41" t="s">
        <v>284</v>
      </c>
      <c r="X15" s="41"/>
      <c r="Y15" s="41" t="s">
        <v>284</v>
      </c>
      <c r="Z15" s="41"/>
      <c r="AA15" s="41" t="s">
        <v>290</v>
      </c>
      <c r="AB15" s="41"/>
      <c r="AC15" s="37" t="s">
        <v>302</v>
      </c>
      <c r="AD15" s="52"/>
      <c r="AE15" s="52">
        <v>90.45</v>
      </c>
      <c r="AF15" s="52"/>
      <c r="AG15" s="52">
        <v>94.77</v>
      </c>
      <c r="AH15" s="52"/>
      <c r="AI15" s="52">
        <v>62.23</v>
      </c>
      <c r="AJ15" s="52"/>
      <c r="AK15" s="52">
        <v>72.88</v>
      </c>
      <c r="AL15" s="54">
        <f t="shared" si="1"/>
        <v>80.082499999999996</v>
      </c>
      <c r="AM15" s="54">
        <f t="shared" si="2"/>
        <v>62.23</v>
      </c>
      <c r="AN15" s="55"/>
      <c r="AO15" s="52">
        <v>1004.9</v>
      </c>
      <c r="AP15" s="52"/>
      <c r="AQ15" s="52">
        <v>1006</v>
      </c>
      <c r="AR15" s="52"/>
      <c r="AS15" s="52">
        <v>1004.6</v>
      </c>
      <c r="AT15" s="52"/>
      <c r="AU15" s="56">
        <v>1002.5</v>
      </c>
      <c r="AV15" s="51" t="str">
        <f t="shared" si="11"/>
        <v/>
      </c>
      <c r="AW15" s="51">
        <f t="shared" si="12"/>
        <v>0</v>
      </c>
      <c r="AX15" s="51" t="str">
        <f t="shared" si="13"/>
        <v/>
      </c>
      <c r="AY15" s="51">
        <f t="shared" si="14"/>
        <v>0</v>
      </c>
      <c r="AZ15" s="51" t="str">
        <f t="shared" si="15"/>
        <v/>
      </c>
      <c r="BA15" s="51">
        <f t="shared" si="16"/>
        <v>2</v>
      </c>
      <c r="BB15" s="51" t="str">
        <f t="shared" si="17"/>
        <v/>
      </c>
      <c r="BC15" s="51">
        <f t="shared" si="18"/>
        <v>1</v>
      </c>
      <c r="BD15" s="51" t="str">
        <f t="shared" si="19"/>
        <v>S02</v>
      </c>
      <c r="BE15" s="177" t="s">
        <v>288</v>
      </c>
      <c r="BF15" s="181">
        <v>2</v>
      </c>
      <c r="BG15" s="114">
        <f t="shared" si="20"/>
        <v>26.25</v>
      </c>
      <c r="BH15" s="115">
        <f t="shared" si="21"/>
        <v>31.650000000000002</v>
      </c>
      <c r="BI15" s="450"/>
      <c r="BJ15" s="451" t="s">
        <v>296</v>
      </c>
      <c r="BK15" s="451"/>
      <c r="BL15" s="451" t="s">
        <v>437</v>
      </c>
      <c r="BM15" s="451"/>
      <c r="BN15" s="451" t="s">
        <v>310</v>
      </c>
      <c r="BO15" s="451"/>
      <c r="BP15" s="452" t="s">
        <v>332</v>
      </c>
    </row>
    <row r="16" spans="1:68" s="50" customFormat="1" ht="12.75">
      <c r="A16" s="484"/>
      <c r="B16" s="487"/>
      <c r="C16" s="30" t="s">
        <v>151</v>
      </c>
      <c r="D16" s="42" t="s">
        <v>99</v>
      </c>
      <c r="E16" s="83"/>
      <c r="F16" s="51">
        <v>27.7</v>
      </c>
      <c r="G16" s="51"/>
      <c r="H16" s="51">
        <v>26.8</v>
      </c>
      <c r="I16" s="51"/>
      <c r="J16" s="51">
        <v>35.299999999999997</v>
      </c>
      <c r="K16" s="51"/>
      <c r="L16" s="51">
        <v>32.299999999999997</v>
      </c>
      <c r="M16" s="88">
        <f t="shared" si="0"/>
        <v>30.524999999999999</v>
      </c>
      <c r="N16" s="51">
        <v>26.6</v>
      </c>
      <c r="O16" s="76">
        <v>36.200000000000003</v>
      </c>
      <c r="P16" s="41" t="s">
        <v>301</v>
      </c>
      <c r="Q16" s="41" t="s">
        <v>301</v>
      </c>
      <c r="R16" s="41" t="s">
        <v>301</v>
      </c>
      <c r="S16" s="41" t="s">
        <v>301</v>
      </c>
      <c r="T16" s="38" t="s">
        <v>301</v>
      </c>
      <c r="U16" s="41" t="s">
        <v>301</v>
      </c>
      <c r="V16" s="41"/>
      <c r="W16" s="41" t="s">
        <v>328</v>
      </c>
      <c r="X16" s="41"/>
      <c r="Y16" s="41" t="s">
        <v>398</v>
      </c>
      <c r="Z16" s="41"/>
      <c r="AA16" s="41" t="s">
        <v>376</v>
      </c>
      <c r="AB16" s="41"/>
      <c r="AC16" s="37" t="s">
        <v>347</v>
      </c>
      <c r="AD16" s="52"/>
      <c r="AE16" s="52">
        <v>85.27</v>
      </c>
      <c r="AF16" s="52"/>
      <c r="AG16" s="52">
        <v>89.35</v>
      </c>
      <c r="AH16" s="52"/>
      <c r="AI16" s="52">
        <v>51.83</v>
      </c>
      <c r="AJ16" s="52"/>
      <c r="AK16" s="52">
        <v>62.03</v>
      </c>
      <c r="AL16" s="54">
        <f t="shared" si="1"/>
        <v>72.12</v>
      </c>
      <c r="AM16" s="54">
        <f t="shared" si="2"/>
        <v>51.83</v>
      </c>
      <c r="AN16" s="55"/>
      <c r="AO16" s="52">
        <v>1008.4</v>
      </c>
      <c r="AP16" s="52"/>
      <c r="AQ16" s="52">
        <v>1009.5</v>
      </c>
      <c r="AR16" s="52"/>
      <c r="AS16" s="52">
        <v>1007.6</v>
      </c>
      <c r="AT16" s="52"/>
      <c r="AU16" s="56">
        <v>1005.3</v>
      </c>
      <c r="AV16" s="51" t="str">
        <f t="shared" si="11"/>
        <v/>
      </c>
      <c r="AW16" s="51">
        <f t="shared" si="12"/>
        <v>1</v>
      </c>
      <c r="AX16" s="51" t="str">
        <f t="shared" si="13"/>
        <v/>
      </c>
      <c r="AY16" s="51">
        <f t="shared" si="14"/>
        <v>2</v>
      </c>
      <c r="AZ16" s="51" t="str">
        <f t="shared" si="15"/>
        <v/>
      </c>
      <c r="BA16" s="51">
        <f t="shared" si="16"/>
        <v>1</v>
      </c>
      <c r="BB16" s="51" t="str">
        <f t="shared" si="17"/>
        <v/>
      </c>
      <c r="BC16" s="51">
        <f t="shared" si="18"/>
        <v>3</v>
      </c>
      <c r="BD16" s="51" t="str">
        <f t="shared" si="19"/>
        <v>ESE03</v>
      </c>
      <c r="BE16" s="177" t="s">
        <v>348</v>
      </c>
      <c r="BF16" s="181">
        <v>3</v>
      </c>
      <c r="BG16" s="114">
        <f t="shared" si="20"/>
        <v>27.25</v>
      </c>
      <c r="BH16" s="115">
        <f t="shared" si="21"/>
        <v>33.799999999999997</v>
      </c>
      <c r="BI16" s="450"/>
      <c r="BJ16" s="451" t="s">
        <v>309</v>
      </c>
      <c r="BK16" s="451"/>
      <c r="BL16" s="451" t="s">
        <v>321</v>
      </c>
      <c r="BM16" s="451"/>
      <c r="BN16" s="451" t="s">
        <v>353</v>
      </c>
      <c r="BO16" s="451"/>
      <c r="BP16" s="452" t="s">
        <v>321</v>
      </c>
    </row>
    <row r="17" spans="1:68" s="50" customFormat="1" ht="12.75">
      <c r="A17" s="484"/>
      <c r="B17" s="487"/>
      <c r="C17" s="30" t="s">
        <v>127</v>
      </c>
      <c r="D17" s="42" t="s">
        <v>101</v>
      </c>
      <c r="E17" s="83">
        <v>30</v>
      </c>
      <c r="F17" s="51">
        <v>29.2</v>
      </c>
      <c r="G17" s="51">
        <v>28</v>
      </c>
      <c r="H17" s="51">
        <v>28</v>
      </c>
      <c r="I17" s="51">
        <v>31.6</v>
      </c>
      <c r="J17" s="51">
        <v>33.200000000000003</v>
      </c>
      <c r="K17" s="51">
        <v>33.200000000000003</v>
      </c>
      <c r="L17" s="51">
        <v>30.8</v>
      </c>
      <c r="M17" s="88">
        <f t="shared" si="0"/>
        <v>30.5</v>
      </c>
      <c r="N17" s="51">
        <v>27.4</v>
      </c>
      <c r="O17" s="76">
        <v>33.299999999999997</v>
      </c>
      <c r="P17" s="41" t="s">
        <v>301</v>
      </c>
      <c r="Q17" s="41">
        <v>2</v>
      </c>
      <c r="R17" s="41">
        <v>2</v>
      </c>
      <c r="S17" s="41">
        <v>2</v>
      </c>
      <c r="T17" s="38">
        <v>2</v>
      </c>
      <c r="U17" s="41">
        <v>2</v>
      </c>
      <c r="V17" s="41" t="s">
        <v>292</v>
      </c>
      <c r="W17" s="41" t="s">
        <v>284</v>
      </c>
      <c r="X17" s="41" t="s">
        <v>295</v>
      </c>
      <c r="Y17" s="41" t="s">
        <v>372</v>
      </c>
      <c r="Z17" s="41" t="s">
        <v>284</v>
      </c>
      <c r="AA17" s="41" t="s">
        <v>351</v>
      </c>
      <c r="AB17" s="41" t="s">
        <v>419</v>
      </c>
      <c r="AC17" s="37" t="s">
        <v>347</v>
      </c>
      <c r="AD17" s="52">
        <v>85</v>
      </c>
      <c r="AE17" s="52">
        <v>86.94</v>
      </c>
      <c r="AF17" s="52">
        <v>94.87</v>
      </c>
      <c r="AG17" s="52">
        <v>96.55</v>
      </c>
      <c r="AH17" s="52">
        <v>67.7</v>
      </c>
      <c r="AI17" s="52">
        <v>66.430000000000007</v>
      </c>
      <c r="AJ17" s="52">
        <v>72.55</v>
      </c>
      <c r="AK17" s="52">
        <v>78.84</v>
      </c>
      <c r="AL17" s="54">
        <f t="shared" si="1"/>
        <v>81.11</v>
      </c>
      <c r="AM17" s="54">
        <f t="shared" si="2"/>
        <v>66.430000000000007</v>
      </c>
      <c r="AN17" s="55">
        <v>1008.1</v>
      </c>
      <c r="AO17" s="52">
        <v>1007</v>
      </c>
      <c r="AP17" s="52">
        <v>1006.7</v>
      </c>
      <c r="AQ17" s="52">
        <v>1007.7</v>
      </c>
      <c r="AR17" s="52">
        <v>1007.3</v>
      </c>
      <c r="AS17" s="52">
        <v>1006</v>
      </c>
      <c r="AT17" s="52">
        <v>1004.2</v>
      </c>
      <c r="AU17" s="56">
        <v>1004.4</v>
      </c>
      <c r="AV17" s="51">
        <f t="shared" si="11"/>
        <v>2</v>
      </c>
      <c r="AW17" s="51">
        <f t="shared" si="12"/>
        <v>0</v>
      </c>
      <c r="AX17" s="51">
        <f t="shared" si="13"/>
        <v>1</v>
      </c>
      <c r="AY17" s="51">
        <f t="shared" si="14"/>
        <v>3</v>
      </c>
      <c r="AZ17" s="51">
        <f t="shared" si="15"/>
        <v>0</v>
      </c>
      <c r="BA17" s="51">
        <f t="shared" si="16"/>
        <v>2</v>
      </c>
      <c r="BB17" s="51">
        <f t="shared" si="17"/>
        <v>4</v>
      </c>
      <c r="BC17" s="51">
        <f t="shared" si="18"/>
        <v>3</v>
      </c>
      <c r="BD17" s="51" t="str">
        <f t="shared" si="19"/>
        <v>ENE04</v>
      </c>
      <c r="BE17" s="177" t="s">
        <v>399</v>
      </c>
      <c r="BF17" s="181">
        <v>4</v>
      </c>
      <c r="BG17" s="114">
        <f t="shared" si="20"/>
        <v>28.8</v>
      </c>
      <c r="BH17" s="115">
        <f t="shared" si="21"/>
        <v>32.200000000000003</v>
      </c>
      <c r="BI17" s="450" t="s">
        <v>353</v>
      </c>
      <c r="BJ17" s="451" t="s">
        <v>331</v>
      </c>
      <c r="BK17" s="451" t="s">
        <v>429</v>
      </c>
      <c r="BL17" s="451" t="s">
        <v>353</v>
      </c>
      <c r="BM17" s="451" t="s">
        <v>321</v>
      </c>
      <c r="BN17" s="451" t="s">
        <v>366</v>
      </c>
      <c r="BO17" s="451" t="s">
        <v>397</v>
      </c>
      <c r="BP17" s="452" t="s">
        <v>396</v>
      </c>
    </row>
    <row r="18" spans="1:68" s="50" customFormat="1" ht="12.75" customHeight="1">
      <c r="A18" s="484"/>
      <c r="B18" s="487"/>
      <c r="C18" s="30" t="s">
        <v>155</v>
      </c>
      <c r="D18" s="42" t="s">
        <v>102</v>
      </c>
      <c r="E18" s="83"/>
      <c r="F18" s="51">
        <v>28.1</v>
      </c>
      <c r="G18" s="51"/>
      <c r="H18" s="51">
        <v>27.2</v>
      </c>
      <c r="I18" s="51"/>
      <c r="J18" s="51">
        <v>33.5</v>
      </c>
      <c r="K18" s="51"/>
      <c r="L18" s="51">
        <v>31</v>
      </c>
      <c r="M18" s="88">
        <f t="shared" si="0"/>
        <v>29.95</v>
      </c>
      <c r="N18" s="51">
        <v>26.9</v>
      </c>
      <c r="O18" s="76">
        <v>34.200000000000003</v>
      </c>
      <c r="P18" s="41" t="s">
        <v>301</v>
      </c>
      <c r="Q18" s="41" t="s">
        <v>301</v>
      </c>
      <c r="R18" s="41" t="s">
        <v>301</v>
      </c>
      <c r="S18" s="41" t="s">
        <v>301</v>
      </c>
      <c r="T18" s="38" t="s">
        <v>301</v>
      </c>
      <c r="U18" s="41" t="s">
        <v>301</v>
      </c>
      <c r="V18" s="41"/>
      <c r="W18" s="41" t="s">
        <v>284</v>
      </c>
      <c r="X18" s="41"/>
      <c r="Y18" s="41" t="s">
        <v>284</v>
      </c>
      <c r="Z18" s="41"/>
      <c r="AA18" s="41" t="s">
        <v>295</v>
      </c>
      <c r="AB18" s="41"/>
      <c r="AC18" s="37" t="s">
        <v>295</v>
      </c>
      <c r="AD18" s="52"/>
      <c r="AE18" s="52">
        <v>87.36</v>
      </c>
      <c r="AF18" s="52"/>
      <c r="AG18" s="52">
        <v>94.84</v>
      </c>
      <c r="AH18" s="52"/>
      <c r="AI18" s="52">
        <v>57.29</v>
      </c>
      <c r="AJ18" s="52"/>
      <c r="AK18" s="52">
        <v>77.03</v>
      </c>
      <c r="AL18" s="54">
        <f t="shared" si="1"/>
        <v>79.13</v>
      </c>
      <c r="AM18" s="54">
        <f t="shared" si="2"/>
        <v>57.29</v>
      </c>
      <c r="AN18" s="55"/>
      <c r="AO18" s="52">
        <v>1008.2</v>
      </c>
      <c r="AP18" s="52"/>
      <c r="AQ18" s="52">
        <v>1008.6</v>
      </c>
      <c r="AR18" s="52"/>
      <c r="AS18" s="52">
        <v>1006.3</v>
      </c>
      <c r="AT18" s="52"/>
      <c r="AU18" s="56">
        <v>1005.2</v>
      </c>
      <c r="AV18" s="51" t="str">
        <f t="shared" si="11"/>
        <v/>
      </c>
      <c r="AW18" s="51">
        <f t="shared" si="12"/>
        <v>0</v>
      </c>
      <c r="AX18" s="51" t="str">
        <f t="shared" si="13"/>
        <v/>
      </c>
      <c r="AY18" s="51">
        <f t="shared" si="14"/>
        <v>0</v>
      </c>
      <c r="AZ18" s="51" t="str">
        <f t="shared" si="15"/>
        <v/>
      </c>
      <c r="BA18" s="51">
        <f t="shared" si="16"/>
        <v>1</v>
      </c>
      <c r="BB18" s="51" t="str">
        <f t="shared" si="17"/>
        <v/>
      </c>
      <c r="BC18" s="51">
        <f t="shared" si="18"/>
        <v>1</v>
      </c>
      <c r="BD18" s="51" t="str">
        <f t="shared" si="19"/>
        <v>SW01</v>
      </c>
      <c r="BE18" s="177" t="s">
        <v>297</v>
      </c>
      <c r="BF18" s="181">
        <v>1</v>
      </c>
      <c r="BG18" s="114">
        <f t="shared" si="20"/>
        <v>27.65</v>
      </c>
      <c r="BH18" s="115">
        <f t="shared" si="21"/>
        <v>32.25</v>
      </c>
      <c r="BI18" s="450"/>
      <c r="BJ18" s="451" t="s">
        <v>331</v>
      </c>
      <c r="BK18" s="451"/>
      <c r="BL18" s="451" t="s">
        <v>309</v>
      </c>
      <c r="BM18" s="451"/>
      <c r="BN18" s="451" t="s">
        <v>321</v>
      </c>
      <c r="BO18" s="451"/>
      <c r="BP18" s="452" t="s">
        <v>331</v>
      </c>
    </row>
    <row r="19" spans="1:68" s="50" customFormat="1" ht="12.75">
      <c r="A19" s="485"/>
      <c r="B19" s="489"/>
      <c r="C19" s="35" t="s">
        <v>156</v>
      </c>
      <c r="D19" s="445" t="s">
        <v>103</v>
      </c>
      <c r="E19" s="83">
        <v>29</v>
      </c>
      <c r="F19" s="51">
        <v>28.2</v>
      </c>
      <c r="G19" s="51">
        <v>27.5</v>
      </c>
      <c r="H19" s="51">
        <v>27.1</v>
      </c>
      <c r="I19" s="51">
        <v>30.9</v>
      </c>
      <c r="J19" s="51">
        <v>32.5</v>
      </c>
      <c r="K19" s="51">
        <v>31.9</v>
      </c>
      <c r="L19" s="51">
        <v>30</v>
      </c>
      <c r="M19" s="88">
        <f t="shared" si="0"/>
        <v>29.637500000000003</v>
      </c>
      <c r="N19" s="51">
        <v>26.9</v>
      </c>
      <c r="O19" s="76">
        <v>33</v>
      </c>
      <c r="P19" s="41" t="s">
        <v>301</v>
      </c>
      <c r="Q19" s="41" t="s">
        <v>301</v>
      </c>
      <c r="R19" s="41" t="s">
        <v>301</v>
      </c>
      <c r="S19" s="41" t="s">
        <v>301</v>
      </c>
      <c r="T19" s="38" t="s">
        <v>301</v>
      </c>
      <c r="U19" s="41" t="s">
        <v>301</v>
      </c>
      <c r="V19" s="41" t="s">
        <v>350</v>
      </c>
      <c r="W19" s="41" t="s">
        <v>311</v>
      </c>
      <c r="X19" s="41" t="s">
        <v>356</v>
      </c>
      <c r="Y19" s="41" t="s">
        <v>391</v>
      </c>
      <c r="Z19" s="41" t="s">
        <v>354</v>
      </c>
      <c r="AA19" s="41" t="s">
        <v>355</v>
      </c>
      <c r="AB19" s="41" t="s">
        <v>329</v>
      </c>
      <c r="AC19" s="37" t="s">
        <v>351</v>
      </c>
      <c r="AD19" s="52">
        <v>83.4</v>
      </c>
      <c r="AE19" s="52">
        <v>86.85</v>
      </c>
      <c r="AF19" s="52">
        <v>88.88</v>
      </c>
      <c r="AG19" s="52">
        <v>94.84</v>
      </c>
      <c r="AH19" s="52">
        <v>77.930000000000007</v>
      </c>
      <c r="AI19" s="52">
        <v>77.7</v>
      </c>
      <c r="AJ19" s="52">
        <v>72.33</v>
      </c>
      <c r="AK19" s="52">
        <v>83.02</v>
      </c>
      <c r="AL19" s="54">
        <f t="shared" si="1"/>
        <v>83.118750000000006</v>
      </c>
      <c r="AM19" s="54">
        <f t="shared" si="2"/>
        <v>72.33</v>
      </c>
      <c r="AN19" s="55">
        <v>1009</v>
      </c>
      <c r="AO19" s="52">
        <v>1008.9</v>
      </c>
      <c r="AP19" s="52">
        <v>1008.5</v>
      </c>
      <c r="AQ19" s="52">
        <v>1008.5</v>
      </c>
      <c r="AR19" s="52"/>
      <c r="AS19" s="52">
        <v>996.4</v>
      </c>
      <c r="AT19" s="52">
        <v>1006.5</v>
      </c>
      <c r="AU19" s="56">
        <v>1006.3</v>
      </c>
      <c r="AV19" s="51">
        <f t="shared" si="11"/>
        <v>7</v>
      </c>
      <c r="AW19" s="51">
        <f t="shared" si="12"/>
        <v>1</v>
      </c>
      <c r="AX19" s="51">
        <f t="shared" si="13"/>
        <v>3</v>
      </c>
      <c r="AY19" s="51">
        <f t="shared" si="14"/>
        <v>1</v>
      </c>
      <c r="AZ19" s="51">
        <f t="shared" si="15"/>
        <v>2</v>
      </c>
      <c r="BA19" s="51">
        <f t="shared" si="16"/>
        <v>1</v>
      </c>
      <c r="BB19" s="51">
        <f t="shared" si="17"/>
        <v>1</v>
      </c>
      <c r="BC19" s="51">
        <f t="shared" si="18"/>
        <v>2</v>
      </c>
      <c r="BD19" s="51" t="str">
        <f t="shared" si="19"/>
        <v>SSE07</v>
      </c>
      <c r="BE19" s="177" t="s">
        <v>294</v>
      </c>
      <c r="BF19" s="181">
        <v>7</v>
      </c>
      <c r="BG19" s="114">
        <f t="shared" si="20"/>
        <v>27.950000000000003</v>
      </c>
      <c r="BH19" s="115">
        <f t="shared" si="21"/>
        <v>31.324999999999999</v>
      </c>
      <c r="BI19" s="450" t="s">
        <v>310</v>
      </c>
      <c r="BJ19" s="451" t="s">
        <v>296</v>
      </c>
      <c r="BK19" s="451" t="s">
        <v>310</v>
      </c>
      <c r="BL19" s="451" t="s">
        <v>310</v>
      </c>
      <c r="BM19" s="451" t="s">
        <v>293</v>
      </c>
      <c r="BN19" s="451" t="s">
        <v>340</v>
      </c>
      <c r="BO19" s="451" t="s">
        <v>293</v>
      </c>
      <c r="BP19" s="452" t="s">
        <v>310</v>
      </c>
    </row>
    <row r="20" spans="1:68" s="50" customFormat="1" ht="12.75">
      <c r="A20" s="484"/>
      <c r="B20" s="490"/>
      <c r="C20" s="32" t="s">
        <v>91</v>
      </c>
      <c r="D20" s="44" t="s">
        <v>118</v>
      </c>
      <c r="E20" s="80">
        <v>29.2</v>
      </c>
      <c r="F20" s="81">
        <v>28.6</v>
      </c>
      <c r="G20" s="81">
        <v>27.8</v>
      </c>
      <c r="H20" s="81">
        <v>28.5</v>
      </c>
      <c r="I20" s="81">
        <v>31</v>
      </c>
      <c r="J20" s="81">
        <v>33</v>
      </c>
      <c r="K20" s="81">
        <v>32.1</v>
      </c>
      <c r="L20" s="81">
        <v>30.3</v>
      </c>
      <c r="M20" s="98">
        <f t="shared" si="0"/>
        <v>30.0625</v>
      </c>
      <c r="N20" s="81">
        <v>27.5</v>
      </c>
      <c r="O20" s="82">
        <v>33.200000000000003</v>
      </c>
      <c r="P20" s="63" t="s">
        <v>301</v>
      </c>
      <c r="Q20" s="63" t="s">
        <v>301</v>
      </c>
      <c r="R20" s="63" t="s">
        <v>301</v>
      </c>
      <c r="S20" s="63" t="s">
        <v>301</v>
      </c>
      <c r="T20" s="64" t="s">
        <v>301</v>
      </c>
      <c r="U20" s="63" t="s">
        <v>301</v>
      </c>
      <c r="V20" s="63" t="s">
        <v>376</v>
      </c>
      <c r="W20" s="63" t="s">
        <v>284</v>
      </c>
      <c r="X20" s="63" t="s">
        <v>284</v>
      </c>
      <c r="Y20" s="63" t="s">
        <v>323</v>
      </c>
      <c r="Z20" s="63" t="s">
        <v>319</v>
      </c>
      <c r="AA20" s="63" t="s">
        <v>351</v>
      </c>
      <c r="AB20" s="63" t="s">
        <v>329</v>
      </c>
      <c r="AC20" s="65" t="s">
        <v>369</v>
      </c>
      <c r="AD20" s="66">
        <v>83.92</v>
      </c>
      <c r="AE20" s="66">
        <v>81.88</v>
      </c>
      <c r="AF20" s="66">
        <v>89.43</v>
      </c>
      <c r="AG20" s="66">
        <v>87.39</v>
      </c>
      <c r="AH20" s="66">
        <v>70.48</v>
      </c>
      <c r="AI20" s="66">
        <v>63.68</v>
      </c>
      <c r="AJ20" s="66">
        <v>68.61</v>
      </c>
      <c r="AK20" s="66">
        <v>76.02</v>
      </c>
      <c r="AL20" s="99">
        <f t="shared" si="1"/>
        <v>77.676249999999996</v>
      </c>
      <c r="AM20" s="99">
        <f t="shared" si="2"/>
        <v>63.68</v>
      </c>
      <c r="AN20" s="67">
        <v>1008</v>
      </c>
      <c r="AO20" s="66">
        <v>1006.5</v>
      </c>
      <c r="AP20" s="66">
        <v>1006.5</v>
      </c>
      <c r="AQ20" s="66">
        <v>1007.6</v>
      </c>
      <c r="AR20" s="66">
        <v>1007</v>
      </c>
      <c r="AS20" s="66">
        <v>1005.8</v>
      </c>
      <c r="AT20" s="66">
        <v>1003.8</v>
      </c>
      <c r="AU20" s="68">
        <v>1004.2</v>
      </c>
      <c r="AV20" s="81">
        <f t="shared" si="11"/>
        <v>1</v>
      </c>
      <c r="AW20" s="81">
        <f t="shared" si="12"/>
        <v>0</v>
      </c>
      <c r="AX20" s="81">
        <f t="shared" si="13"/>
        <v>0</v>
      </c>
      <c r="AY20" s="81">
        <f t="shared" si="14"/>
        <v>1</v>
      </c>
      <c r="AZ20" s="81">
        <f t="shared" si="15"/>
        <v>1</v>
      </c>
      <c r="BA20" s="81">
        <f t="shared" si="16"/>
        <v>2</v>
      </c>
      <c r="BB20" s="81">
        <f t="shared" si="17"/>
        <v>1</v>
      </c>
      <c r="BC20" s="81">
        <f t="shared" si="18"/>
        <v>2</v>
      </c>
      <c r="BD20" s="81" t="str">
        <f t="shared" si="19"/>
        <v>E02</v>
      </c>
      <c r="BE20" s="178" t="s">
        <v>389</v>
      </c>
      <c r="BF20" s="182">
        <v>2</v>
      </c>
      <c r="BG20" s="114">
        <f t="shared" si="20"/>
        <v>28.524999999999999</v>
      </c>
      <c r="BH20" s="115">
        <f t="shared" si="21"/>
        <v>31.599999999999998</v>
      </c>
      <c r="BI20" s="462" t="s">
        <v>339</v>
      </c>
      <c r="BJ20" s="463" t="s">
        <v>285</v>
      </c>
      <c r="BK20" s="463" t="s">
        <v>339</v>
      </c>
      <c r="BL20" s="463" t="s">
        <v>285</v>
      </c>
      <c r="BM20" s="463" t="s">
        <v>320</v>
      </c>
      <c r="BN20" s="463" t="s">
        <v>287</v>
      </c>
      <c r="BO20" s="463" t="s">
        <v>287</v>
      </c>
      <c r="BP20" s="464" t="s">
        <v>291</v>
      </c>
    </row>
    <row r="21" spans="1:68" s="50" customFormat="1" ht="12.75">
      <c r="A21" s="484"/>
      <c r="B21" s="488" t="s">
        <v>128</v>
      </c>
      <c r="C21" s="31" t="s">
        <v>158</v>
      </c>
      <c r="D21" s="43" t="s">
        <v>108</v>
      </c>
      <c r="E21" s="86">
        <v>29.1</v>
      </c>
      <c r="F21" s="84">
        <v>27.2</v>
      </c>
      <c r="G21" s="84">
        <v>26.2</v>
      </c>
      <c r="H21" s="84">
        <v>26.1</v>
      </c>
      <c r="I21" s="84">
        <v>30</v>
      </c>
      <c r="J21" s="84">
        <v>34.200000000000003</v>
      </c>
      <c r="K21" s="84">
        <v>34.799999999999997</v>
      </c>
      <c r="L21" s="84">
        <v>31.1</v>
      </c>
      <c r="M21" s="100">
        <f t="shared" si="0"/>
        <v>29.837500000000002</v>
      </c>
      <c r="N21" s="84">
        <v>25.6</v>
      </c>
      <c r="O21" s="85">
        <v>35.200000000000003</v>
      </c>
      <c r="P21" s="57" t="s">
        <v>301</v>
      </c>
      <c r="Q21" s="57" t="s">
        <v>301</v>
      </c>
      <c r="R21" s="57" t="s">
        <v>301</v>
      </c>
      <c r="S21" s="57" t="s">
        <v>301</v>
      </c>
      <c r="T21" s="58" t="s">
        <v>301</v>
      </c>
      <c r="U21" s="57" t="s">
        <v>301</v>
      </c>
      <c r="V21" s="57" t="s">
        <v>284</v>
      </c>
      <c r="W21" s="57" t="s">
        <v>284</v>
      </c>
      <c r="X21" s="57" t="s">
        <v>284</v>
      </c>
      <c r="Y21" s="57" t="s">
        <v>284</v>
      </c>
      <c r="Z21" s="57" t="s">
        <v>355</v>
      </c>
      <c r="AA21" s="57" t="s">
        <v>302</v>
      </c>
      <c r="AB21" s="57" t="s">
        <v>329</v>
      </c>
      <c r="AC21" s="59" t="s">
        <v>284</v>
      </c>
      <c r="AD21" s="60">
        <v>85.41</v>
      </c>
      <c r="AE21" s="60">
        <v>94.28</v>
      </c>
      <c r="AF21" s="60">
        <v>95.37</v>
      </c>
      <c r="AG21" s="60">
        <v>95.37</v>
      </c>
      <c r="AH21" s="60">
        <v>71.14</v>
      </c>
      <c r="AI21" s="60">
        <v>49.71</v>
      </c>
      <c r="AJ21" s="60">
        <v>52.33</v>
      </c>
      <c r="AK21" s="60">
        <v>71.34</v>
      </c>
      <c r="AL21" s="101">
        <f t="shared" si="1"/>
        <v>76.868750000000006</v>
      </c>
      <c r="AM21" s="101">
        <f t="shared" si="2"/>
        <v>49.71</v>
      </c>
      <c r="AN21" s="61">
        <v>1007.9</v>
      </c>
      <c r="AO21" s="60">
        <v>1005.7</v>
      </c>
      <c r="AP21" s="60">
        <v>1006.9</v>
      </c>
      <c r="AQ21" s="60">
        <v>1007.8</v>
      </c>
      <c r="AR21" s="60">
        <v>1007.7</v>
      </c>
      <c r="AS21" s="60">
        <v>1006.2</v>
      </c>
      <c r="AT21" s="60">
        <v>1003.7</v>
      </c>
      <c r="AU21" s="62">
        <v>1004.5</v>
      </c>
      <c r="AV21" s="84">
        <f t="shared" si="11"/>
        <v>0</v>
      </c>
      <c r="AW21" s="84">
        <f t="shared" si="12"/>
        <v>0</v>
      </c>
      <c r="AX21" s="84">
        <f t="shared" si="13"/>
        <v>0</v>
      </c>
      <c r="AY21" s="84">
        <f t="shared" si="14"/>
        <v>0</v>
      </c>
      <c r="AZ21" s="84">
        <f t="shared" si="15"/>
        <v>1</v>
      </c>
      <c r="BA21" s="84">
        <f t="shared" si="16"/>
        <v>1</v>
      </c>
      <c r="BB21" s="84">
        <f t="shared" si="17"/>
        <v>1</v>
      </c>
      <c r="BC21" s="84">
        <f t="shared" si="18"/>
        <v>0</v>
      </c>
      <c r="BD21" s="84" t="str">
        <f t="shared" si="19"/>
        <v>NW01</v>
      </c>
      <c r="BE21" s="179" t="s">
        <v>342</v>
      </c>
      <c r="BF21" s="183">
        <v>1</v>
      </c>
      <c r="BG21" s="110">
        <f t="shared" si="20"/>
        <v>27.15</v>
      </c>
      <c r="BH21" s="111">
        <f t="shared" si="21"/>
        <v>32.524999999999999</v>
      </c>
      <c r="BI21" s="450" t="s">
        <v>309</v>
      </c>
      <c r="BJ21" s="451" t="s">
        <v>309</v>
      </c>
      <c r="BK21" s="451" t="s">
        <v>309</v>
      </c>
      <c r="BL21" s="451" t="s">
        <v>331</v>
      </c>
      <c r="BM21" s="451" t="s">
        <v>331</v>
      </c>
      <c r="BN21" s="451" t="s">
        <v>293</v>
      </c>
      <c r="BO21" s="451" t="s">
        <v>321</v>
      </c>
      <c r="BP21" s="452" t="s">
        <v>377</v>
      </c>
    </row>
    <row r="22" spans="1:68" s="50" customFormat="1" ht="12.75">
      <c r="A22" s="484"/>
      <c r="B22" s="487"/>
      <c r="C22" s="30" t="s">
        <v>128</v>
      </c>
      <c r="D22" s="42" t="s">
        <v>119</v>
      </c>
      <c r="E22" s="83">
        <v>29</v>
      </c>
      <c r="F22" s="51">
        <v>28.1</v>
      </c>
      <c r="G22" s="51">
        <v>27.4</v>
      </c>
      <c r="H22" s="51">
        <v>28.3</v>
      </c>
      <c r="I22" s="51">
        <v>31.6</v>
      </c>
      <c r="J22" s="51">
        <v>33.9</v>
      </c>
      <c r="K22" s="51">
        <v>32.200000000000003</v>
      </c>
      <c r="L22" s="51">
        <v>30.4</v>
      </c>
      <c r="M22" s="88">
        <f t="shared" si="0"/>
        <v>30.112500000000001</v>
      </c>
      <c r="N22" s="51">
        <v>27.2</v>
      </c>
      <c r="O22" s="76">
        <v>34.1</v>
      </c>
      <c r="P22" s="41" t="s">
        <v>301</v>
      </c>
      <c r="Q22" s="41" t="s">
        <v>301</v>
      </c>
      <c r="R22" s="41" t="s">
        <v>301</v>
      </c>
      <c r="S22" s="41" t="s">
        <v>301</v>
      </c>
      <c r="T22" s="38" t="s">
        <v>301</v>
      </c>
      <c r="U22" s="41" t="s">
        <v>301</v>
      </c>
      <c r="V22" s="41" t="s">
        <v>305</v>
      </c>
      <c r="W22" s="41" t="s">
        <v>305</v>
      </c>
      <c r="X22" s="41" t="s">
        <v>295</v>
      </c>
      <c r="Y22" s="41" t="s">
        <v>284</v>
      </c>
      <c r="Z22" s="41" t="s">
        <v>410</v>
      </c>
      <c r="AA22" s="41" t="s">
        <v>416</v>
      </c>
      <c r="AB22" s="41" t="s">
        <v>351</v>
      </c>
      <c r="AC22" s="37" t="s">
        <v>369</v>
      </c>
      <c r="AD22" s="52">
        <v>83.4</v>
      </c>
      <c r="AE22" s="52">
        <v>87.36</v>
      </c>
      <c r="AF22" s="52">
        <v>87.82</v>
      </c>
      <c r="AG22" s="52">
        <v>89.46</v>
      </c>
      <c r="AH22" s="52">
        <v>67.3</v>
      </c>
      <c r="AI22" s="52">
        <v>59.83</v>
      </c>
      <c r="AJ22" s="52">
        <v>68.23</v>
      </c>
      <c r="AK22" s="52">
        <v>76.94</v>
      </c>
      <c r="AL22" s="54">
        <f t="shared" si="1"/>
        <v>77.54249999999999</v>
      </c>
      <c r="AM22" s="54">
        <f t="shared" si="2"/>
        <v>59.83</v>
      </c>
      <c r="AN22" s="55">
        <v>1007.1</v>
      </c>
      <c r="AO22" s="52">
        <v>1006.5</v>
      </c>
      <c r="AP22" s="52">
        <v>1006.4</v>
      </c>
      <c r="AQ22" s="52">
        <v>1006.7</v>
      </c>
      <c r="AR22" s="52">
        <v>1007</v>
      </c>
      <c r="AS22" s="52">
        <v>1005.7</v>
      </c>
      <c r="AT22" s="52">
        <v>1004.1</v>
      </c>
      <c r="AU22" s="56">
        <v>1003.9</v>
      </c>
      <c r="AV22" s="51">
        <f t="shared" si="11"/>
        <v>1</v>
      </c>
      <c r="AW22" s="51">
        <f t="shared" si="12"/>
        <v>1</v>
      </c>
      <c r="AX22" s="51">
        <f t="shared" si="13"/>
        <v>1</v>
      </c>
      <c r="AY22" s="51">
        <f t="shared" si="14"/>
        <v>0</v>
      </c>
      <c r="AZ22" s="51">
        <f t="shared" si="15"/>
        <v>2</v>
      </c>
      <c r="BA22" s="51">
        <f t="shared" si="16"/>
        <v>3</v>
      </c>
      <c r="BB22" s="51">
        <f t="shared" si="17"/>
        <v>2</v>
      </c>
      <c r="BC22" s="51">
        <f t="shared" si="18"/>
        <v>2</v>
      </c>
      <c r="BD22" s="51" t="str">
        <f t="shared" si="19"/>
        <v>ENE03</v>
      </c>
      <c r="BE22" s="177" t="s">
        <v>399</v>
      </c>
      <c r="BF22" s="181">
        <v>3</v>
      </c>
      <c r="BG22" s="114">
        <f t="shared" si="20"/>
        <v>28.2</v>
      </c>
      <c r="BH22" s="115">
        <f t="shared" si="21"/>
        <v>32.024999999999999</v>
      </c>
      <c r="BI22" s="450" t="s">
        <v>285</v>
      </c>
      <c r="BJ22" s="451" t="s">
        <v>285</v>
      </c>
      <c r="BK22" s="451" t="s">
        <v>285</v>
      </c>
      <c r="BL22" s="451" t="s">
        <v>322</v>
      </c>
      <c r="BM22" s="451" t="s">
        <v>287</v>
      </c>
      <c r="BN22" s="451" t="s">
        <v>397</v>
      </c>
      <c r="BO22" s="451" t="s">
        <v>339</v>
      </c>
      <c r="BP22" s="452" t="s">
        <v>321</v>
      </c>
    </row>
    <row r="23" spans="1:68" s="50" customFormat="1" ht="12.75">
      <c r="A23" s="484"/>
      <c r="B23" s="487"/>
      <c r="C23" s="30" t="s">
        <v>157</v>
      </c>
      <c r="D23" s="42" t="s">
        <v>105</v>
      </c>
      <c r="E23" s="83"/>
      <c r="F23" s="51">
        <v>27.1</v>
      </c>
      <c r="G23" s="51"/>
      <c r="H23" s="51">
        <v>26.3</v>
      </c>
      <c r="I23" s="51"/>
      <c r="J23" s="51">
        <v>35.299999999999997</v>
      </c>
      <c r="K23" s="51"/>
      <c r="L23" s="51">
        <v>30.7</v>
      </c>
      <c r="M23" s="88">
        <f t="shared" si="0"/>
        <v>29.85</v>
      </c>
      <c r="N23" s="51">
        <v>25.6</v>
      </c>
      <c r="O23" s="76">
        <v>35.700000000000003</v>
      </c>
      <c r="P23" s="41" t="s">
        <v>301</v>
      </c>
      <c r="Q23" s="41" t="s">
        <v>301</v>
      </c>
      <c r="R23" s="41" t="s">
        <v>301</v>
      </c>
      <c r="S23" s="41" t="s">
        <v>301</v>
      </c>
      <c r="T23" s="38" t="s">
        <v>301</v>
      </c>
      <c r="U23" s="41" t="s">
        <v>301</v>
      </c>
      <c r="V23" s="41"/>
      <c r="W23" s="41" t="s">
        <v>284</v>
      </c>
      <c r="X23" s="41"/>
      <c r="Y23" s="41" t="s">
        <v>284</v>
      </c>
      <c r="Z23" s="41"/>
      <c r="AA23" s="41" t="s">
        <v>351</v>
      </c>
      <c r="AB23" s="41"/>
      <c r="AC23" s="37" t="s">
        <v>302</v>
      </c>
      <c r="AD23" s="52"/>
      <c r="AE23" s="52">
        <v>91.53</v>
      </c>
      <c r="AF23" s="52"/>
      <c r="AG23" s="52">
        <v>89.85</v>
      </c>
      <c r="AH23" s="52"/>
      <c r="AI23" s="52">
        <v>51.83</v>
      </c>
      <c r="AJ23" s="52"/>
      <c r="AK23" s="52">
        <v>75.19</v>
      </c>
      <c r="AL23" s="54">
        <f t="shared" si="1"/>
        <v>77.099999999999994</v>
      </c>
      <c r="AM23" s="54">
        <f t="shared" si="2"/>
        <v>51.83</v>
      </c>
      <c r="AN23" s="55"/>
      <c r="AO23" s="52">
        <v>1006.9</v>
      </c>
      <c r="AP23" s="52"/>
      <c r="AQ23" s="52">
        <v>1007.7</v>
      </c>
      <c r="AR23" s="52"/>
      <c r="AS23" s="52">
        <v>1005.7</v>
      </c>
      <c r="AT23" s="52"/>
      <c r="AU23" s="56">
        <v>1004.6</v>
      </c>
      <c r="AV23" s="51" t="str">
        <f t="shared" si="11"/>
        <v/>
      </c>
      <c r="AW23" s="51">
        <f t="shared" si="12"/>
        <v>0</v>
      </c>
      <c r="AX23" s="51" t="str">
        <f t="shared" si="13"/>
        <v/>
      </c>
      <c r="AY23" s="51">
        <f t="shared" si="14"/>
        <v>0</v>
      </c>
      <c r="AZ23" s="51" t="str">
        <f t="shared" si="15"/>
        <v/>
      </c>
      <c r="BA23" s="51">
        <f t="shared" si="16"/>
        <v>2</v>
      </c>
      <c r="BB23" s="51" t="str">
        <f t="shared" si="17"/>
        <v/>
      </c>
      <c r="BC23" s="51">
        <f t="shared" si="18"/>
        <v>1</v>
      </c>
      <c r="BD23" s="51" t="str">
        <f t="shared" si="19"/>
        <v>E02</v>
      </c>
      <c r="BE23" s="177" t="s">
        <v>389</v>
      </c>
      <c r="BF23" s="181">
        <v>2</v>
      </c>
      <c r="BG23" s="114">
        <f t="shared" si="20"/>
        <v>26.700000000000003</v>
      </c>
      <c r="BH23" s="115">
        <f t="shared" si="21"/>
        <v>33</v>
      </c>
      <c r="BI23" s="450"/>
      <c r="BJ23" s="451" t="s">
        <v>289</v>
      </c>
      <c r="BK23" s="451"/>
      <c r="BL23" s="451" t="s">
        <v>366</v>
      </c>
      <c r="BM23" s="451"/>
      <c r="BN23" s="451" t="s">
        <v>321</v>
      </c>
      <c r="BO23" s="451"/>
      <c r="BP23" s="452" t="s">
        <v>310</v>
      </c>
    </row>
    <row r="24" spans="1:68" s="50" customFormat="1" ht="12.75">
      <c r="A24" s="484"/>
      <c r="B24" s="487"/>
      <c r="C24" s="264" t="s">
        <v>191</v>
      </c>
      <c r="D24" s="42" t="s">
        <v>203</v>
      </c>
      <c r="E24" s="83"/>
      <c r="F24" s="51">
        <v>29.8</v>
      </c>
      <c r="G24" s="51"/>
      <c r="H24" s="51">
        <v>28.7</v>
      </c>
      <c r="I24" s="51"/>
      <c r="J24" s="51">
        <v>32.5</v>
      </c>
      <c r="K24" s="51"/>
      <c r="L24" s="51">
        <v>30.8</v>
      </c>
      <c r="M24" s="88">
        <f t="shared" si="0"/>
        <v>30.45</v>
      </c>
      <c r="N24" s="51">
        <v>28.5</v>
      </c>
      <c r="O24" s="76">
        <v>32.6</v>
      </c>
      <c r="P24" s="41" t="s">
        <v>301</v>
      </c>
      <c r="Q24" s="41" t="s">
        <v>301</v>
      </c>
      <c r="R24" s="41" t="s">
        <v>301</v>
      </c>
      <c r="S24" s="41" t="s">
        <v>301</v>
      </c>
      <c r="T24" s="38" t="s">
        <v>301</v>
      </c>
      <c r="U24" s="41" t="s">
        <v>301</v>
      </c>
      <c r="V24" s="41"/>
      <c r="W24" s="41" t="s">
        <v>290</v>
      </c>
      <c r="X24" s="41"/>
      <c r="Y24" s="41" t="s">
        <v>302</v>
      </c>
      <c r="Z24" s="41"/>
      <c r="AA24" s="41" t="s">
        <v>346</v>
      </c>
      <c r="AB24" s="41"/>
      <c r="AC24" s="37" t="s">
        <v>319</v>
      </c>
      <c r="AD24" s="52"/>
      <c r="AE24" s="52">
        <v>83.98</v>
      </c>
      <c r="AF24" s="52"/>
      <c r="AG24" s="52">
        <v>80.44</v>
      </c>
      <c r="AH24" s="52"/>
      <c r="AI24" s="52">
        <v>74.59</v>
      </c>
      <c r="AJ24" s="52"/>
      <c r="AK24" s="52">
        <v>77.459999999999994</v>
      </c>
      <c r="AL24" s="54">
        <f>IF(COUNT(AE24,AG24,AI24,AK24)&gt;2,AVERAGE(AD24:AK24),"")</f>
        <v>79.117500000000007</v>
      </c>
      <c r="AM24" s="54">
        <f>IF(COUNT(AE24,AG24,AI24,AK24)&gt;2,MIN(AD24:AK24),"")</f>
        <v>74.59</v>
      </c>
      <c r="AN24" s="55"/>
      <c r="AO24" s="52">
        <v>1007.1</v>
      </c>
      <c r="AP24" s="52"/>
      <c r="AQ24" s="52">
        <v>1007.4</v>
      </c>
      <c r="AR24" s="52"/>
      <c r="AS24" s="52">
        <v>1007</v>
      </c>
      <c r="AT24" s="52"/>
      <c r="AU24" s="56">
        <v>1006</v>
      </c>
      <c r="AV24" s="51"/>
      <c r="AW24" s="51"/>
      <c r="AX24" s="51"/>
      <c r="AY24" s="51"/>
      <c r="AZ24" s="51"/>
      <c r="BA24" s="51"/>
      <c r="BB24" s="51"/>
      <c r="BC24" s="51"/>
      <c r="BD24" s="51"/>
      <c r="BE24" s="177" t="s">
        <v>404</v>
      </c>
      <c r="BF24" s="181">
        <v>3</v>
      </c>
      <c r="BG24" s="114">
        <f t="shared" si="20"/>
        <v>29.25</v>
      </c>
      <c r="BH24" s="115">
        <f t="shared" si="21"/>
        <v>31.65</v>
      </c>
      <c r="BI24" s="450"/>
      <c r="BJ24" s="451" t="s">
        <v>306</v>
      </c>
      <c r="BK24" s="451"/>
      <c r="BL24" s="451" t="s">
        <v>285</v>
      </c>
      <c r="BM24" s="451"/>
      <c r="BN24" s="451" t="s">
        <v>306</v>
      </c>
      <c r="BO24" s="451"/>
      <c r="BP24" s="452" t="s">
        <v>289</v>
      </c>
    </row>
    <row r="25" spans="1:68" s="50" customFormat="1" ht="12.75">
      <c r="A25" s="486"/>
      <c r="B25" s="491"/>
      <c r="C25" s="33" t="s">
        <v>129</v>
      </c>
      <c r="D25" s="45" t="s">
        <v>104</v>
      </c>
      <c r="E25" s="77">
        <v>28.9</v>
      </c>
      <c r="F25" s="78">
        <v>27.1</v>
      </c>
      <c r="G25" s="78">
        <v>26.9</v>
      </c>
      <c r="H25" s="78">
        <v>27.5</v>
      </c>
      <c r="I25" s="78">
        <v>32.299999999999997</v>
      </c>
      <c r="J25" s="78">
        <v>32.799999999999997</v>
      </c>
      <c r="K25" s="78">
        <v>32.200000000000003</v>
      </c>
      <c r="L25" s="78">
        <v>30.2</v>
      </c>
      <c r="M25" s="89">
        <f t="shared" si="0"/>
        <v>29.737499999999997</v>
      </c>
      <c r="N25" s="78">
        <v>26.9</v>
      </c>
      <c r="O25" s="79">
        <v>33.1</v>
      </c>
      <c r="P25" s="69" t="s">
        <v>301</v>
      </c>
      <c r="Q25" s="69" t="s">
        <v>301</v>
      </c>
      <c r="R25" s="69" t="s">
        <v>301</v>
      </c>
      <c r="S25" s="69" t="s">
        <v>301</v>
      </c>
      <c r="T25" s="70" t="s">
        <v>301</v>
      </c>
      <c r="U25" s="69" t="s">
        <v>301</v>
      </c>
      <c r="V25" s="69" t="s">
        <v>323</v>
      </c>
      <c r="W25" s="69" t="s">
        <v>355</v>
      </c>
      <c r="X25" s="69" t="s">
        <v>284</v>
      </c>
      <c r="Y25" s="69" t="s">
        <v>284</v>
      </c>
      <c r="Z25" s="69" t="s">
        <v>406</v>
      </c>
      <c r="AA25" s="69" t="s">
        <v>346</v>
      </c>
      <c r="AB25" s="69" t="s">
        <v>346</v>
      </c>
      <c r="AC25" s="71" t="s">
        <v>369</v>
      </c>
      <c r="AD25" s="72">
        <v>85.89</v>
      </c>
      <c r="AE25" s="72">
        <v>90.98</v>
      </c>
      <c r="AF25" s="72">
        <v>91.51</v>
      </c>
      <c r="AG25" s="72">
        <v>89.41</v>
      </c>
      <c r="AH25" s="72">
        <v>65.849999999999994</v>
      </c>
      <c r="AI25" s="72">
        <v>65.95</v>
      </c>
      <c r="AJ25" s="72">
        <v>68.23</v>
      </c>
      <c r="AK25" s="72">
        <v>78.760000000000005</v>
      </c>
      <c r="AL25" s="87">
        <f t="shared" si="1"/>
        <v>79.572499999999991</v>
      </c>
      <c r="AM25" s="87">
        <f t="shared" si="2"/>
        <v>65.849999999999994</v>
      </c>
      <c r="AN25" s="73">
        <v>1007</v>
      </c>
      <c r="AO25" s="72">
        <v>1005.6</v>
      </c>
      <c r="AP25" s="72">
        <v>1005.5</v>
      </c>
      <c r="AQ25" s="72">
        <v>1006.5</v>
      </c>
      <c r="AR25" s="72">
        <v>1007</v>
      </c>
      <c r="AS25" s="72">
        <v>1005.7</v>
      </c>
      <c r="AT25" s="72">
        <v>1004</v>
      </c>
      <c r="AU25" s="74">
        <v>1004.8</v>
      </c>
      <c r="AV25" s="78">
        <f t="shared" ref="AV25:BC25" si="22">IF(RIGHT(V25,2)="","",IF(RIGHT(V25,2)="LG",0,INT(RIGHT(V25,2))))</f>
        <v>1</v>
      </c>
      <c r="AW25" s="78">
        <f t="shared" si="22"/>
        <v>1</v>
      </c>
      <c r="AX25" s="78">
        <f t="shared" si="22"/>
        <v>0</v>
      </c>
      <c r="AY25" s="78">
        <f t="shared" si="22"/>
        <v>0</v>
      </c>
      <c r="AZ25" s="78">
        <f t="shared" si="22"/>
        <v>2</v>
      </c>
      <c r="BA25" s="78">
        <f t="shared" si="22"/>
        <v>3</v>
      </c>
      <c r="BB25" s="78">
        <f t="shared" si="22"/>
        <v>3</v>
      </c>
      <c r="BC25" s="78">
        <f t="shared" si="22"/>
        <v>2</v>
      </c>
      <c r="BD25" s="78" t="str">
        <f>IF(COUNT(AV25:BC25)=0,"",IF(MAX(AV25:BC25)=0,"LG",IF(MAX(AV25:BC25)=0,"",INDEX(V25:AC25,1,MATCH(MAX(AV25:BC25),AV25:BC25,0)))))</f>
        <v>NE03</v>
      </c>
      <c r="BE25" s="180" t="s">
        <v>404</v>
      </c>
      <c r="BF25" s="184">
        <v>3</v>
      </c>
      <c r="BG25" s="203">
        <f t="shared" si="20"/>
        <v>27.6</v>
      </c>
      <c r="BH25" s="204">
        <f t="shared" si="21"/>
        <v>31.875</v>
      </c>
      <c r="BI25" s="453" t="s">
        <v>293</v>
      </c>
      <c r="BJ25" s="454" t="s">
        <v>287</v>
      </c>
      <c r="BK25" s="454" t="s">
        <v>331</v>
      </c>
      <c r="BL25" s="454" t="s">
        <v>339</v>
      </c>
      <c r="BM25" s="454" t="s">
        <v>287</v>
      </c>
      <c r="BN25" s="454" t="s">
        <v>366</v>
      </c>
      <c r="BO25" s="454" t="s">
        <v>306</v>
      </c>
      <c r="BP25" s="455" t="s">
        <v>293</v>
      </c>
    </row>
    <row r="26" spans="1:68" ht="11.25" hidden="1" customHeight="1">
      <c r="N26" s="48"/>
      <c r="O26" s="105" t="str">
        <f>IF(COUNT(#REF!,#REF!,#REF!,#REF!)&gt;=2,MAX(#REF!),"")</f>
        <v/>
      </c>
      <c r="BF26" s="25">
        <v>0</v>
      </c>
      <c r="BI26" s="50"/>
      <c r="BJ26" s="50"/>
    </row>
  </sheetData>
  <mergeCells count="13">
    <mergeCell ref="BI2:BP2"/>
    <mergeCell ref="V2:AC2"/>
    <mergeCell ref="AD2:AM2"/>
    <mergeCell ref="AN2:AU2"/>
    <mergeCell ref="BE2:BF2"/>
    <mergeCell ref="E1:AU1"/>
    <mergeCell ref="E2:O2"/>
    <mergeCell ref="P2:T2"/>
    <mergeCell ref="A4:A25"/>
    <mergeCell ref="B4:B10"/>
    <mergeCell ref="B12:B20"/>
    <mergeCell ref="B21:B25"/>
    <mergeCell ref="A1:D2"/>
  </mergeCells>
  <pageMargins left="0" right="0" top="0.56999999999999995" bottom="0.7" header="0.25" footer="0.21"/>
  <pageSetup paperSize="9" orientation="portrait" horizontalDpi="180" verticalDpi="180" r:id="rId1"/>
  <headerFooter alignWithMargins="0">
    <oddHeader>&amp;R&amp;".VnTime,Regular"Phßng Dù b¸o KhÝ t­îng  h¹n võa vµ h¹n dµi</oddHeader>
    <oddFooter>&amp;L&amp;".VnTime,Regular"Tæ dù b¸o KhÝ t­îng h¹n võa&amp;R49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68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86" baseType="lpstr">
      <vt:lpstr>ngay31</vt:lpstr>
      <vt:lpstr>ngay30</vt:lpstr>
      <vt:lpstr>ngay29</vt:lpstr>
      <vt:lpstr>ngay28</vt:lpstr>
      <vt:lpstr>ngay27</vt:lpstr>
      <vt:lpstr>ngay26</vt:lpstr>
      <vt:lpstr>ngay25</vt:lpstr>
      <vt:lpstr>ngay24</vt:lpstr>
      <vt:lpstr>ngay23</vt:lpstr>
      <vt:lpstr>ngay22</vt:lpstr>
      <vt:lpstr>ngay21</vt:lpstr>
      <vt:lpstr>ngay20</vt:lpstr>
      <vt:lpstr>ngay19</vt:lpstr>
      <vt:lpstr>ngay18</vt:lpstr>
      <vt:lpstr>ngay17</vt:lpstr>
      <vt:lpstr>ngay16</vt:lpstr>
      <vt:lpstr>ngay15</vt:lpstr>
      <vt:lpstr>ngay14</vt:lpstr>
      <vt:lpstr>ngay13</vt:lpstr>
      <vt:lpstr>ngay12</vt:lpstr>
      <vt:lpstr>ngay11</vt:lpstr>
      <vt:lpstr>ngay10</vt:lpstr>
      <vt:lpstr>ngay9</vt:lpstr>
      <vt:lpstr>ngay8</vt:lpstr>
      <vt:lpstr>ngay7</vt:lpstr>
      <vt:lpstr>ngay6</vt:lpstr>
      <vt:lpstr>ngay5</vt:lpstr>
      <vt:lpstr>ngay4</vt:lpstr>
      <vt:lpstr>ngay3</vt:lpstr>
      <vt:lpstr>ngay2</vt:lpstr>
      <vt:lpstr>ngay1</vt:lpstr>
      <vt:lpstr>Utuan3</vt:lpstr>
      <vt:lpstr>Ttbtuan1</vt:lpstr>
      <vt:lpstr>Tmtuan1</vt:lpstr>
      <vt:lpstr>Txtuan1</vt:lpstr>
      <vt:lpstr>Rtuan1</vt:lpstr>
      <vt:lpstr>Ttbtuan2</vt:lpstr>
      <vt:lpstr>Tmtuan2</vt:lpstr>
      <vt:lpstr>Txtuan2</vt:lpstr>
      <vt:lpstr>Rtuan2</vt:lpstr>
      <vt:lpstr>Ttbtuan3</vt:lpstr>
      <vt:lpstr>Tmtuan3</vt:lpstr>
      <vt:lpstr>Txtuan3</vt:lpstr>
      <vt:lpstr>Rtuan3</vt:lpstr>
      <vt:lpstr>Utuan1</vt:lpstr>
      <vt:lpstr>Utuan2</vt:lpstr>
      <vt:lpstr>Ttb</vt:lpstr>
      <vt:lpstr>Tm</vt:lpstr>
      <vt:lpstr>Tx</vt:lpstr>
      <vt:lpstr>Rx</vt:lpstr>
      <vt:lpstr>R (7h)</vt:lpstr>
      <vt:lpstr>R (19h)</vt:lpstr>
      <vt:lpstr>Utb</vt:lpstr>
      <vt:lpstr>Um</vt:lpstr>
      <vt:lpstr>dd</vt:lpstr>
      <vt:lpstr>ff</vt:lpstr>
      <vt:lpstr>Ttb (D)</vt:lpstr>
      <vt:lpstr>Ttb (N)</vt:lpstr>
      <vt:lpstr>Umklv1</vt:lpstr>
      <vt:lpstr>Tbthang</vt:lpstr>
      <vt:lpstr>Retdam</vt:lpstr>
      <vt:lpstr>Nangnong</vt:lpstr>
      <vt:lpstr>Nhiet2cap</vt:lpstr>
      <vt:lpstr>Nhiet3cap</vt:lpstr>
      <vt:lpstr>Mua2cap</vt:lpstr>
      <vt:lpstr>Mua3cap</vt:lpstr>
      <vt:lpstr>P &amp; T(1) </vt:lpstr>
      <vt:lpstr>Sheet1</vt:lpstr>
      <vt:lpstr>1.Gian do THANHHOA</vt:lpstr>
      <vt:lpstr>2.Giando HoiXuan</vt:lpstr>
      <vt:lpstr>3.Giando Vinh</vt:lpstr>
      <vt:lpstr>4.Giando HaTinh</vt:lpstr>
      <vt:lpstr>Ttbtuan4!Extract</vt:lpstr>
      <vt:lpstr>Rtuan1!Print_Titles</vt:lpstr>
      <vt:lpstr>Rtuan2!Print_Titles</vt:lpstr>
      <vt:lpstr>Rtuan3!Print_Titles</vt:lpstr>
      <vt:lpstr>Tbthang!Print_Titles</vt:lpstr>
      <vt:lpstr>Tmtuan1!Print_Titles</vt:lpstr>
      <vt:lpstr>Tmtuan2!Print_Titles</vt:lpstr>
      <vt:lpstr>Tmtuan3!Print_Titles</vt:lpstr>
      <vt:lpstr>Ttbtuan1!Print_Titles</vt:lpstr>
      <vt:lpstr>Ttbtuan2!Print_Titles</vt:lpstr>
      <vt:lpstr>Ttbtuan3!Print_Titles</vt:lpstr>
      <vt:lpstr>Txtuan1!Print_Titles</vt:lpstr>
      <vt:lpstr>Txtuan2!Print_Titles</vt:lpstr>
      <vt:lpstr>Txtuan3!Print_Titles</vt:lpstr>
    </vt:vector>
  </TitlesOfParts>
  <Company>Han Dai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Hoa</dc:creator>
  <cp:lastModifiedBy>Windows User</cp:lastModifiedBy>
  <cp:lastPrinted>2020-05-29T01:26:54Z</cp:lastPrinted>
  <dcterms:created xsi:type="dcterms:W3CDTF">2003-02-13T02:59:53Z</dcterms:created>
  <dcterms:modified xsi:type="dcterms:W3CDTF">2023-07-31T12:56:50Z</dcterms:modified>
</cp:coreProperties>
</file>