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Work Files\QAAFI\Papers\Power Law Scaling\"/>
    </mc:Choice>
  </mc:AlternateContent>
  <xr:revisionPtr revIDLastSave="0" documentId="13_ncr:1_{65B42EAB-CC0C-48F8-9112-D8CA471D899B}" xr6:coauthVersionLast="47" xr6:coauthVersionMax="47" xr10:uidLastSave="{00000000-0000-0000-0000-000000000000}"/>
  <bookViews>
    <workbookView xWindow="960" yWindow="1365" windowWidth="26940" windowHeight="12555" xr2:uid="{00000000-000D-0000-FFFF-FFFF00000000}"/>
  </bookViews>
  <sheets>
    <sheet name="raw calcs" sheetId="1" r:id="rId1"/>
    <sheet name="side by side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1" i="1" l="1"/>
  <c r="H108" i="1"/>
  <c r="H111" i="1" s="1"/>
  <c r="I108" i="1"/>
  <c r="I111" i="1" s="1"/>
  <c r="J108" i="1"/>
  <c r="J111" i="1" s="1"/>
  <c r="K108" i="1"/>
  <c r="K111" i="1" s="1"/>
  <c r="L108" i="1"/>
  <c r="M108" i="1"/>
  <c r="N108" i="1"/>
  <c r="O108" i="1"/>
  <c r="P108" i="1"/>
  <c r="P111" i="1" s="1"/>
  <c r="Q108" i="1"/>
  <c r="Q111" i="1" s="1"/>
  <c r="F108" i="1"/>
  <c r="G108" i="1"/>
  <c r="G111" i="1" s="1"/>
  <c r="E108" i="1"/>
  <c r="E111" i="1" s="1"/>
  <c r="N222" i="1"/>
  <c r="O222" i="1"/>
  <c r="P222" i="1"/>
  <c r="P225" i="1" s="1"/>
  <c r="Q222" i="1"/>
  <c r="Q225" i="1" s="1"/>
  <c r="M222" i="1"/>
  <c r="M225" i="1" s="1"/>
  <c r="I222" i="1"/>
  <c r="I225" i="1" s="1"/>
  <c r="K222" i="1"/>
  <c r="K225" i="1" s="1"/>
  <c r="L222" i="1"/>
  <c r="J222" i="1"/>
  <c r="J225" i="1" s="1"/>
  <c r="F222" i="1"/>
  <c r="G222" i="1"/>
  <c r="H222" i="1"/>
  <c r="H225" i="1" s="1"/>
  <c r="E222" i="1"/>
  <c r="N221" i="1"/>
  <c r="L229" i="1" s="1"/>
  <c r="O221" i="1"/>
  <c r="M229" i="1" s="1"/>
  <c r="P221" i="1"/>
  <c r="Q221" i="1"/>
  <c r="M221" i="1"/>
  <c r="K229" i="1" s="1"/>
  <c r="J221" i="1"/>
  <c r="K221" i="1"/>
  <c r="L221" i="1"/>
  <c r="J229" i="1" s="1"/>
  <c r="H221" i="1"/>
  <c r="F229" i="1" s="1"/>
  <c r="I221" i="1"/>
  <c r="G229" i="1" s="1"/>
  <c r="G221" i="1"/>
  <c r="M81" i="1"/>
  <c r="N81" i="1" s="1"/>
  <c r="O81" i="1" s="1"/>
  <c r="P81" i="1" s="1"/>
  <c r="F81" i="1"/>
  <c r="G81" i="1" s="1"/>
  <c r="H81" i="1" s="1"/>
  <c r="M202" i="1"/>
  <c r="N202" i="1"/>
  <c r="N205" i="1" s="1"/>
  <c r="O202" i="1"/>
  <c r="O205" i="1" s="1"/>
  <c r="P202" i="1"/>
  <c r="P205" i="1" s="1"/>
  <c r="Q202" i="1"/>
  <c r="Q205" i="1" s="1"/>
  <c r="L202" i="1"/>
  <c r="K202" i="1"/>
  <c r="K205" i="1" s="1"/>
  <c r="J202" i="1"/>
  <c r="J205" i="1" s="1"/>
  <c r="F202" i="1"/>
  <c r="G202" i="1"/>
  <c r="H202" i="1"/>
  <c r="H205" i="1" s="1"/>
  <c r="E202" i="1"/>
  <c r="N201" i="1"/>
  <c r="O201" i="1"/>
  <c r="P201" i="1"/>
  <c r="Q201" i="1"/>
  <c r="O209" i="1" s="1"/>
  <c r="M201" i="1"/>
  <c r="H201" i="1"/>
  <c r="I201" i="1"/>
  <c r="G209" i="1" s="1"/>
  <c r="J201" i="1"/>
  <c r="H209" i="1" s="1"/>
  <c r="K201" i="1"/>
  <c r="I209" i="1" s="1"/>
  <c r="L201" i="1"/>
  <c r="J209" i="1" s="1"/>
  <c r="G201" i="1"/>
  <c r="E209" i="1" s="1"/>
  <c r="I202" i="1"/>
  <c r="I205" i="1" s="1"/>
  <c r="H180" i="1"/>
  <c r="F188" i="1" s="1"/>
  <c r="I180" i="1"/>
  <c r="G188" i="1" s="1"/>
  <c r="J180" i="1"/>
  <c r="K180" i="1"/>
  <c r="L180" i="1"/>
  <c r="G180" i="1"/>
  <c r="K181" i="1"/>
  <c r="K184" i="1" s="1"/>
  <c r="L181" i="1"/>
  <c r="L184" i="1" s="1"/>
  <c r="J181" i="1"/>
  <c r="I181" i="1" s="1"/>
  <c r="I184" i="1" s="1"/>
  <c r="F181" i="1"/>
  <c r="F184" i="1" s="1"/>
  <c r="G181" i="1"/>
  <c r="G184" i="1" s="1"/>
  <c r="H181" i="1"/>
  <c r="H184" i="1" s="1"/>
  <c r="E181" i="1"/>
  <c r="N161" i="1"/>
  <c r="N164" i="1" s="1"/>
  <c r="O161" i="1"/>
  <c r="O164" i="1" s="1"/>
  <c r="P161" i="1"/>
  <c r="P164" i="1" s="1"/>
  <c r="Q161" i="1"/>
  <c r="Q164" i="1" s="1"/>
  <c r="M161" i="1"/>
  <c r="M164" i="1" s="1"/>
  <c r="K161" i="1"/>
  <c r="K164" i="1" s="1"/>
  <c r="L161" i="1"/>
  <c r="L164" i="1" s="1"/>
  <c r="J161" i="1"/>
  <c r="J164" i="1" s="1"/>
  <c r="F161" i="1"/>
  <c r="G161" i="1"/>
  <c r="H161" i="1"/>
  <c r="H164" i="1" s="1"/>
  <c r="E161" i="1"/>
  <c r="N160" i="1"/>
  <c r="O160" i="1"/>
  <c r="P160" i="1"/>
  <c r="N168" i="1" s="1"/>
  <c r="Q160" i="1"/>
  <c r="O168" i="1" s="1"/>
  <c r="M160" i="1"/>
  <c r="H160" i="1"/>
  <c r="F168" i="1" s="1"/>
  <c r="I160" i="1"/>
  <c r="G168" i="1" s="1"/>
  <c r="J160" i="1"/>
  <c r="H168" i="1" s="1"/>
  <c r="K160" i="1"/>
  <c r="I168" i="1" s="1"/>
  <c r="L160" i="1"/>
  <c r="G160" i="1"/>
  <c r="E168" i="1" s="1"/>
  <c r="M141" i="1"/>
  <c r="M144" i="1" s="1"/>
  <c r="N141" i="1"/>
  <c r="N144" i="1" s="1"/>
  <c r="O141" i="1"/>
  <c r="O144" i="1" s="1"/>
  <c r="P141" i="1"/>
  <c r="P144" i="1" s="1"/>
  <c r="Q141" i="1"/>
  <c r="L141" i="1"/>
  <c r="L144" i="1" s="1"/>
  <c r="K141" i="1"/>
  <c r="K144" i="1" s="1"/>
  <c r="J141" i="1"/>
  <c r="F141" i="1"/>
  <c r="F144" i="1" s="1"/>
  <c r="G141" i="1"/>
  <c r="G144" i="1" s="1"/>
  <c r="H141" i="1"/>
  <c r="I141" i="1" s="1"/>
  <c r="I144" i="1" s="1"/>
  <c r="N140" i="1"/>
  <c r="L148" i="1" s="1"/>
  <c r="O140" i="1"/>
  <c r="M148" i="1" s="1"/>
  <c r="P140" i="1"/>
  <c r="N148" i="1" s="1"/>
  <c r="Q140" i="1"/>
  <c r="O148" i="1" s="1"/>
  <c r="M140" i="1"/>
  <c r="H140" i="1"/>
  <c r="F148" i="1" s="1"/>
  <c r="I140" i="1"/>
  <c r="G148" i="1" s="1"/>
  <c r="J140" i="1"/>
  <c r="H148" i="1" s="1"/>
  <c r="K140" i="1"/>
  <c r="I148" i="1" s="1"/>
  <c r="L140" i="1"/>
  <c r="G140" i="1"/>
  <c r="E148" i="1" s="1"/>
  <c r="N122" i="1"/>
  <c r="N125" i="1" s="1"/>
  <c r="O122" i="1"/>
  <c r="O125" i="1" s="1"/>
  <c r="P122" i="1"/>
  <c r="P125" i="1" s="1"/>
  <c r="Q122" i="1"/>
  <c r="Q125" i="1" s="1"/>
  <c r="M122" i="1"/>
  <c r="F122" i="1"/>
  <c r="G122" i="1"/>
  <c r="G125" i="1" s="1"/>
  <c r="H122" i="1"/>
  <c r="I122" i="1" s="1"/>
  <c r="I125" i="1" s="1"/>
  <c r="J122" i="1"/>
  <c r="J125" i="1" s="1"/>
  <c r="K122" i="1"/>
  <c r="L122" i="1"/>
  <c r="E122" i="1"/>
  <c r="E125" i="1" s="1"/>
  <c r="M121" i="1"/>
  <c r="K129" i="1" s="1"/>
  <c r="N121" i="1"/>
  <c r="L129" i="1" s="1"/>
  <c r="O121" i="1"/>
  <c r="M129" i="1" s="1"/>
  <c r="P121" i="1"/>
  <c r="Q121" i="1"/>
  <c r="L121" i="1"/>
  <c r="J129" i="1" s="1"/>
  <c r="H121" i="1"/>
  <c r="I121" i="1" s="1"/>
  <c r="G121" i="1"/>
  <c r="E129" i="1" s="1"/>
  <c r="H106" i="1"/>
  <c r="G106" i="1"/>
  <c r="I107" i="1"/>
  <c r="J107" i="1" s="1"/>
  <c r="K107" i="1" s="1"/>
  <c r="C80" i="1"/>
  <c r="F185" i="1" s="1"/>
  <c r="D80" i="1"/>
  <c r="G145" i="1" s="1"/>
  <c r="E80" i="1"/>
  <c r="H226" i="1" s="1"/>
  <c r="F80" i="1"/>
  <c r="I206" i="1" s="1"/>
  <c r="G80" i="1"/>
  <c r="J144" i="1" s="1"/>
  <c r="H80" i="1"/>
  <c r="K206" i="1" s="1"/>
  <c r="I80" i="1"/>
  <c r="L205" i="1" s="1"/>
  <c r="J80" i="1"/>
  <c r="M125" i="1" s="1"/>
  <c r="K80" i="1"/>
  <c r="N225" i="1" s="1"/>
  <c r="L80" i="1"/>
  <c r="O145" i="1" s="1"/>
  <c r="M80" i="1"/>
  <c r="P226" i="1" s="1"/>
  <c r="N80" i="1"/>
  <c r="Q144" i="1" s="1"/>
  <c r="O80" i="1"/>
  <c r="P80" i="1"/>
  <c r="Q80" i="1"/>
  <c r="B80" i="1"/>
  <c r="E184" i="1" s="1"/>
  <c r="C79" i="1"/>
  <c r="D79" i="1"/>
  <c r="E229" i="1" s="1"/>
  <c r="E79" i="1"/>
  <c r="F209" i="1" s="1"/>
  <c r="F79" i="1"/>
  <c r="G210" i="1" s="1"/>
  <c r="G79" i="1"/>
  <c r="H229" i="1" s="1"/>
  <c r="H79" i="1"/>
  <c r="I130" i="1" s="1"/>
  <c r="I79" i="1"/>
  <c r="J188" i="1" s="1"/>
  <c r="J79" i="1"/>
  <c r="K148" i="1" s="1"/>
  <c r="K79" i="1"/>
  <c r="L168" i="1" s="1"/>
  <c r="L79" i="1"/>
  <c r="M209" i="1" s="1"/>
  <c r="M79" i="1"/>
  <c r="N209" i="1" s="1"/>
  <c r="N79" i="1"/>
  <c r="O210" i="1" s="1"/>
  <c r="O79" i="1"/>
  <c r="P79" i="1"/>
  <c r="Q79" i="1"/>
  <c r="B79" i="1"/>
  <c r="A80" i="1"/>
  <c r="A79" i="1"/>
  <c r="J121" i="1" l="1"/>
  <c r="H129" i="1" s="1"/>
  <c r="G129" i="1"/>
  <c r="P112" i="1"/>
  <c r="G112" i="1"/>
  <c r="P126" i="1"/>
  <c r="H126" i="1"/>
  <c r="E130" i="1"/>
  <c r="H130" i="1"/>
  <c r="N145" i="1"/>
  <c r="F145" i="1"/>
  <c r="I149" i="1"/>
  <c r="L165" i="1"/>
  <c r="O169" i="1"/>
  <c r="G169" i="1"/>
  <c r="E189" i="1"/>
  <c r="P206" i="1"/>
  <c r="H206" i="1"/>
  <c r="K210" i="1"/>
  <c r="J116" i="1"/>
  <c r="E185" i="1"/>
  <c r="O226" i="1"/>
  <c r="G226" i="1"/>
  <c r="J230" i="1"/>
  <c r="L111" i="1"/>
  <c r="O115" i="1"/>
  <c r="G115" i="1"/>
  <c r="L125" i="1"/>
  <c r="O129" i="1"/>
  <c r="J148" i="1"/>
  <c r="H144" i="1"/>
  <c r="K168" i="1"/>
  <c r="I188" i="1"/>
  <c r="L209" i="1"/>
  <c r="O229" i="1"/>
  <c r="O112" i="1"/>
  <c r="F112" i="1"/>
  <c r="O126" i="1"/>
  <c r="G126" i="1"/>
  <c r="O130" i="1"/>
  <c r="G130" i="1"/>
  <c r="M145" i="1"/>
  <c r="E149" i="1"/>
  <c r="H149" i="1"/>
  <c r="K165" i="1"/>
  <c r="N169" i="1"/>
  <c r="F169" i="1"/>
  <c r="J189" i="1"/>
  <c r="O206" i="1"/>
  <c r="G206" i="1"/>
  <c r="J210" i="1"/>
  <c r="I116" i="1"/>
  <c r="J185" i="1"/>
  <c r="N226" i="1"/>
  <c r="F226" i="1"/>
  <c r="I230" i="1"/>
  <c r="N115" i="1"/>
  <c r="F115" i="1"/>
  <c r="K125" i="1"/>
  <c r="N129" i="1"/>
  <c r="F129" i="1"/>
  <c r="J168" i="1"/>
  <c r="J184" i="1"/>
  <c r="H188" i="1"/>
  <c r="K209" i="1"/>
  <c r="N229" i="1"/>
  <c r="L225" i="1"/>
  <c r="N112" i="1"/>
  <c r="E112" i="1"/>
  <c r="N126" i="1"/>
  <c r="F126" i="1"/>
  <c r="N130" i="1"/>
  <c r="F130" i="1"/>
  <c r="L145" i="1"/>
  <c r="O149" i="1"/>
  <c r="G149" i="1"/>
  <c r="I161" i="1"/>
  <c r="I164" i="1" s="1"/>
  <c r="E165" i="1"/>
  <c r="J165" i="1"/>
  <c r="M169" i="1"/>
  <c r="I189" i="1"/>
  <c r="N206" i="1"/>
  <c r="F206" i="1"/>
  <c r="I210" i="1"/>
  <c r="H116" i="1"/>
  <c r="I185" i="1"/>
  <c r="M226" i="1"/>
  <c r="E230" i="1"/>
  <c r="H230" i="1"/>
  <c r="M115" i="1"/>
  <c r="M112" i="1"/>
  <c r="M126" i="1"/>
  <c r="M130" i="1"/>
  <c r="K145" i="1"/>
  <c r="N149" i="1"/>
  <c r="F149" i="1"/>
  <c r="Q165" i="1"/>
  <c r="I165" i="1"/>
  <c r="L169" i="1"/>
  <c r="H189" i="1"/>
  <c r="M206" i="1"/>
  <c r="E210" i="1"/>
  <c r="H210" i="1"/>
  <c r="O116" i="1"/>
  <c r="G116" i="1"/>
  <c r="L185" i="1"/>
  <c r="L226" i="1"/>
  <c r="O230" i="1"/>
  <c r="G230" i="1"/>
  <c r="L115" i="1"/>
  <c r="L112" i="1"/>
  <c r="L126" i="1"/>
  <c r="L130" i="1"/>
  <c r="E145" i="1"/>
  <c r="J145" i="1"/>
  <c r="M149" i="1"/>
  <c r="P165" i="1"/>
  <c r="H165" i="1"/>
  <c r="K169" i="1"/>
  <c r="G189" i="1"/>
  <c r="L206" i="1"/>
  <c r="N116" i="1"/>
  <c r="F116" i="1"/>
  <c r="K185" i="1"/>
  <c r="K226" i="1"/>
  <c r="N230" i="1"/>
  <c r="F230" i="1"/>
  <c r="K115" i="1"/>
  <c r="H125" i="1"/>
  <c r="K112" i="1"/>
  <c r="K126" i="1"/>
  <c r="K130" i="1"/>
  <c r="Q145" i="1"/>
  <c r="I145" i="1"/>
  <c r="L149" i="1"/>
  <c r="O165" i="1"/>
  <c r="G165" i="1"/>
  <c r="J169" i="1"/>
  <c r="F189" i="1"/>
  <c r="N210" i="1"/>
  <c r="F210" i="1"/>
  <c r="M116" i="1"/>
  <c r="E116" i="1"/>
  <c r="E226" i="1"/>
  <c r="J226" i="1"/>
  <c r="M230" i="1"/>
  <c r="O111" i="1"/>
  <c r="J115" i="1"/>
  <c r="H112" i="1"/>
  <c r="J112" i="1"/>
  <c r="E126" i="1"/>
  <c r="J126" i="1"/>
  <c r="J130" i="1"/>
  <c r="P145" i="1"/>
  <c r="H145" i="1"/>
  <c r="K149" i="1"/>
  <c r="N165" i="1"/>
  <c r="F165" i="1"/>
  <c r="I169" i="1"/>
  <c r="E206" i="1"/>
  <c r="J206" i="1"/>
  <c r="M210" i="1"/>
  <c r="L116" i="1"/>
  <c r="G185" i="1"/>
  <c r="Q226" i="1"/>
  <c r="I226" i="1"/>
  <c r="L230" i="1"/>
  <c r="N111" i="1"/>
  <c r="F111" i="1"/>
  <c r="I115" i="1"/>
  <c r="F125" i="1"/>
  <c r="E144" i="1"/>
  <c r="M168" i="1"/>
  <c r="E188" i="1"/>
  <c r="I229" i="1"/>
  <c r="M205" i="1"/>
  <c r="O225" i="1"/>
  <c r="Q112" i="1"/>
  <c r="I112" i="1"/>
  <c r="Q126" i="1"/>
  <c r="I126" i="1"/>
  <c r="J149" i="1"/>
  <c r="M165" i="1"/>
  <c r="E169" i="1"/>
  <c r="H169" i="1"/>
  <c r="H185" i="1"/>
  <c r="Q206" i="1"/>
  <c r="L210" i="1"/>
  <c r="K116" i="1"/>
  <c r="K230" i="1"/>
  <c r="M111" i="1"/>
  <c r="E115" i="1"/>
  <c r="H115" i="1"/>
  <c r="K121" i="1"/>
  <c r="I129" i="1" s="1"/>
  <c r="B29" i="2"/>
  <c r="P21" i="1"/>
  <c r="C21" i="2" s="1"/>
  <c r="C6" i="2"/>
  <c r="O54" i="1"/>
  <c r="O55" i="1"/>
  <c r="O56" i="1"/>
  <c r="O57" i="1"/>
  <c r="O58" i="1"/>
  <c r="O59" i="1"/>
  <c r="O60" i="1"/>
  <c r="O61" i="1"/>
  <c r="E18" i="2" s="1"/>
  <c r="O62" i="1"/>
  <c r="O63" i="1"/>
  <c r="E27" i="2" s="1"/>
  <c r="O64" i="1"/>
  <c r="E28" i="2" s="1"/>
  <c r="O65" i="1"/>
  <c r="E30" i="2" s="1"/>
  <c r="O66" i="1"/>
  <c r="E31" i="2" s="1"/>
  <c r="O67" i="1"/>
  <c r="E32" i="2" s="1"/>
  <c r="O68" i="1"/>
  <c r="E34" i="2" s="1"/>
  <c r="O69" i="1"/>
  <c r="O53" i="1"/>
  <c r="E22" i="2" s="1"/>
  <c r="O23" i="1"/>
  <c r="B23" i="2" s="1"/>
  <c r="O24" i="1"/>
  <c r="B24" i="2" s="1"/>
  <c r="O25" i="1"/>
  <c r="O26" i="1"/>
  <c r="O27" i="1"/>
  <c r="O28" i="1"/>
  <c r="O29" i="1"/>
  <c r="B25" i="2" s="1"/>
  <c r="O30" i="1"/>
  <c r="B26" i="2" s="1"/>
  <c r="O31" i="1"/>
  <c r="B27" i="2" s="1"/>
  <c r="O32" i="1"/>
  <c r="B28" i="2" s="1"/>
  <c r="O34" i="1"/>
  <c r="B30" i="2" s="1"/>
  <c r="O35" i="1"/>
  <c r="B31" i="2" s="1"/>
  <c r="O36" i="1"/>
  <c r="B32" i="2" s="1"/>
  <c r="O37" i="1"/>
  <c r="B33" i="2" s="1"/>
  <c r="O38" i="1"/>
  <c r="B34" i="2" s="1"/>
  <c r="O22" i="1"/>
  <c r="B22" i="2" s="1"/>
  <c r="P51" i="1" l="1"/>
  <c r="F20" i="2" s="1"/>
  <c r="P50" i="1"/>
  <c r="F16" i="2" s="1"/>
  <c r="P43" i="1"/>
  <c r="F7" i="2" s="1"/>
  <c r="P44" i="1"/>
  <c r="F9" i="2" s="1"/>
  <c r="P45" i="1"/>
  <c r="F11" i="2" s="1"/>
  <c r="P46" i="1"/>
  <c r="F12" i="2" s="1"/>
  <c r="P47" i="1"/>
  <c r="F14" i="2" s="1"/>
  <c r="P48" i="1"/>
  <c r="F15" i="2" s="1"/>
  <c r="P49" i="1"/>
  <c r="F17" i="2" s="1"/>
  <c r="P52" i="1"/>
  <c r="F21" i="2" s="1"/>
  <c r="P42" i="1"/>
  <c r="F3" i="2" s="1"/>
  <c r="L2" i="2" s="1"/>
  <c r="P4" i="1"/>
  <c r="C4" i="2" s="1"/>
  <c r="I3" i="2" s="1"/>
  <c r="P5" i="1"/>
  <c r="C5" i="2" s="1"/>
  <c r="P7" i="1"/>
  <c r="C7" i="2" s="1"/>
  <c r="P8" i="1"/>
  <c r="C8" i="2" s="1"/>
  <c r="P9" i="1"/>
  <c r="C9" i="2" s="1"/>
  <c r="P10" i="1"/>
  <c r="C10" i="2" s="1"/>
  <c r="P11" i="1"/>
  <c r="C11" i="2" s="1"/>
  <c r="P12" i="1"/>
  <c r="C12" i="2" s="1"/>
  <c r="P13" i="1"/>
  <c r="C13" i="2" s="1"/>
  <c r="P14" i="1"/>
  <c r="C14" i="2" s="1"/>
  <c r="P15" i="1"/>
  <c r="C15" i="2" s="1"/>
  <c r="P16" i="1"/>
  <c r="C16" i="2" s="1"/>
  <c r="P17" i="1"/>
  <c r="C17" i="2" s="1"/>
  <c r="P18" i="1"/>
  <c r="C18" i="2" s="1"/>
  <c r="P19" i="1"/>
  <c r="C19" i="2" s="1"/>
  <c r="P20" i="1"/>
  <c r="C20" i="2" s="1"/>
  <c r="P3" i="1"/>
  <c r="C3" i="2" s="1"/>
  <c r="I2" i="2" s="1"/>
</calcChain>
</file>

<file path=xl/sharedStrings.xml><?xml version="1.0" encoding="utf-8"?>
<sst xmlns="http://schemas.openxmlformats.org/spreadsheetml/2006/main" count="268" uniqueCount="121">
  <si>
    <t>Rural</t>
  </si>
  <si>
    <t>Item</t>
  </si>
  <si>
    <t>Urban</t>
  </si>
  <si>
    <t xml:space="preserve">Grain(Unprocessed Grains)(kg) </t>
  </si>
  <si>
    <t xml:space="preserve">Fresh Vegetables (kg) </t>
  </si>
  <si>
    <t xml:space="preserve">Edible Oil (kg) </t>
  </si>
  <si>
    <t xml:space="preserve">Pork, Beef and Mutton (kg) </t>
  </si>
  <si>
    <t xml:space="preserve">Poultry (kg) </t>
  </si>
  <si>
    <t xml:space="preserve">Eggs and Related Products(kg) </t>
  </si>
  <si>
    <t xml:space="preserve">Fish and Shrimp (kg) </t>
  </si>
  <si>
    <t xml:space="preserve">Sugar (kg) </t>
  </si>
  <si>
    <t xml:space="preserve">Liquor (kg) </t>
  </si>
  <si>
    <t xml:space="preserve">Cotton Cloth (m) </t>
  </si>
  <si>
    <t xml:space="preserve">Cotton (kg) </t>
  </si>
  <si>
    <t xml:space="preserve">Chemical Fiber Cloth (m) </t>
  </si>
  <si>
    <t xml:space="preserve">Woolen Fabric (m) </t>
  </si>
  <si>
    <t xml:space="preserve">Silk and Satin (m) </t>
  </si>
  <si>
    <t xml:space="preserve">Knitting Wool and Knitwear                        (kg) </t>
  </si>
  <si>
    <t xml:space="preserve">Gumshoes and Leather Shoes         (pair) </t>
  </si>
  <si>
    <t>Grain (kg)</t>
  </si>
  <si>
    <t>Fresh Vegetables (kg)</t>
  </si>
  <si>
    <t>Edible Vegetable Oil (kg)</t>
  </si>
  <si>
    <t>Pork (kg)</t>
  </si>
  <si>
    <t>Beef and Mutton (kg)</t>
  </si>
  <si>
    <t>Poultry (kg)</t>
  </si>
  <si>
    <t>Fresh Eggs (kg)</t>
  </si>
  <si>
    <t>Aquatic Products (kg)</t>
  </si>
  <si>
    <t>Sugar (kg)</t>
  </si>
  <si>
    <t>Cigarettes (packs)</t>
  </si>
  <si>
    <t>Liquor (kg)</t>
  </si>
  <si>
    <t>Cotton Cloth (m)</t>
  </si>
  <si>
    <t>Chemical Fiber Cloth (m)</t>
  </si>
  <si>
    <t>Woolen Fabric (m)</t>
  </si>
  <si>
    <t>Silk and Satin (m)</t>
  </si>
  <si>
    <t>Leather Shoes (pairs)</t>
  </si>
  <si>
    <t>Coal (kg)</t>
  </si>
  <si>
    <t>Milk (kg)</t>
  </si>
  <si>
    <t>Fresh Melons and Fruits (kg)</t>
  </si>
  <si>
    <t>Grain (Unprocessed) (kg)</t>
  </si>
  <si>
    <t>Wheat</t>
  </si>
  <si>
    <t>Rice</t>
  </si>
  <si>
    <t>Soybeans</t>
  </si>
  <si>
    <t>Edible Oil (kg)</t>
  </si>
  <si>
    <t>Vegetable Oil</t>
  </si>
  <si>
    <t xml:space="preserve"> Meats, Poultry and Processed Products(kg)</t>
  </si>
  <si>
    <t>Pork</t>
  </si>
  <si>
    <t>Beef</t>
  </si>
  <si>
    <t>Mutton</t>
  </si>
  <si>
    <t>Poultry</t>
  </si>
  <si>
    <t>Eggs and Processed Products (kg)</t>
  </si>
  <si>
    <t>Milk and Processed Products (kg)</t>
  </si>
  <si>
    <t>Fruits and Processed Products (kg)</t>
  </si>
  <si>
    <t>Nuts and Processed Products (kg)</t>
  </si>
  <si>
    <t xml:space="preserve">Wheat and Rice (kg) </t>
  </si>
  <si>
    <t>Years</t>
  </si>
  <si>
    <t>Beta</t>
  </si>
  <si>
    <t>Urban Population Growth</t>
  </si>
  <si>
    <t>CHN</t>
  </si>
  <si>
    <t>Urban population growth (annual %)</t>
  </si>
  <si>
    <t>SP.URB.GROW</t>
  </si>
  <si>
    <t>Rural population growth (annual %)</t>
  </si>
  <si>
    <t>SP.RUR.TOTL.ZG</t>
  </si>
  <si>
    <t>Country Code</t>
  </si>
  <si>
    <t>Indicator Name</t>
  </si>
  <si>
    <t>Indicator Code</t>
  </si>
  <si>
    <t>Rural Population Growth</t>
  </si>
  <si>
    <t>For Graphs</t>
  </si>
  <si>
    <t>Urban population (% of total)</t>
  </si>
  <si>
    <t>SP.URB.TOTL.IN.ZS</t>
  </si>
  <si>
    <t>Urban Population</t>
  </si>
  <si>
    <t>Rural Population</t>
  </si>
  <si>
    <t>Urban Population %</t>
  </si>
  <si>
    <t>Rural population</t>
  </si>
  <si>
    <t>SP.RUR.TOTL</t>
  </si>
  <si>
    <t>Population data</t>
  </si>
  <si>
    <t>Urban population</t>
  </si>
  <si>
    <t>SP.URB.TOTL</t>
  </si>
  <si>
    <t>Rural food consumption pp</t>
  </si>
  <si>
    <t>Grain</t>
  </si>
  <si>
    <t>Pop Rural</t>
  </si>
  <si>
    <t>Pop Urban</t>
  </si>
  <si>
    <t>Urban Grain</t>
  </si>
  <si>
    <t>Study of Grain</t>
  </si>
  <si>
    <t>beta=1.9117</t>
  </si>
  <si>
    <t>beta=1.7822</t>
  </si>
  <si>
    <t>Study of Vegetables</t>
  </si>
  <si>
    <t>Urban Veges</t>
  </si>
  <si>
    <t>Vegetables</t>
  </si>
  <si>
    <t>Rural Veges</t>
  </si>
  <si>
    <t>beta=1.215</t>
  </si>
  <si>
    <t>beta=5.432</t>
  </si>
  <si>
    <t>Study of Beef + Mutton</t>
  </si>
  <si>
    <t>Urban meat</t>
  </si>
  <si>
    <t>Rural meat</t>
  </si>
  <si>
    <t>beta=2.3</t>
  </si>
  <si>
    <t>Study of Eggs</t>
  </si>
  <si>
    <t>Urban eggs</t>
  </si>
  <si>
    <t>Rural eggs</t>
  </si>
  <si>
    <t>Eggs</t>
  </si>
  <si>
    <t>Urban Fibre</t>
  </si>
  <si>
    <t>Rural Fibre</t>
  </si>
  <si>
    <t>Study of Cotton and Wool</t>
  </si>
  <si>
    <t>Cotton and Wool</t>
  </si>
  <si>
    <t>Study of Fish</t>
  </si>
  <si>
    <t>Urban Fish</t>
  </si>
  <si>
    <t>Rural Fish</t>
  </si>
  <si>
    <t>Fish</t>
  </si>
  <si>
    <t>beta=3.74</t>
  </si>
  <si>
    <t>beta=0.808</t>
  </si>
  <si>
    <t>Shanghai Population</t>
  </si>
  <si>
    <t>beta=2.111</t>
  </si>
  <si>
    <t>beta=3.06</t>
  </si>
  <si>
    <t>beta=3.32</t>
  </si>
  <si>
    <t>beta=29.92</t>
  </si>
  <si>
    <t>beta=3.65</t>
  </si>
  <si>
    <t>Study of Oils</t>
  </si>
  <si>
    <t>Urban Oils</t>
  </si>
  <si>
    <t>Rural Oils</t>
  </si>
  <si>
    <t>Oils</t>
  </si>
  <si>
    <t>beta=1.52</t>
  </si>
  <si>
    <t>Rural Grain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</si>
</sst>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165" fontId="3" fillId="0" borderId="0" xfId="1" applyNumberFormat="1" applyFont="1"/>
    <xf numFmtId="0" fontId="3" fillId="0" borderId="0" xfId="1" applyNumberFormat="1" applyFont="1"/>
    <xf numFmtId="9" fontId="3" fillId="0" borderId="0" xfId="2" applyFont="1"/>
    <xf numFmtId="0" fontId="5" fillId="0" borderId="0" xfId="0" applyFont="1"/>
    <xf numFmtId="9" fontId="5" fillId="0" borderId="0" xfId="0" applyNumberFormat="1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Alignment="1">
      <alignment horizontal="left" indent="1"/>
    </xf>
    <xf numFmtId="165" fontId="3" fillId="0" borderId="0" xfId="0" applyNumberFormat="1" applyFont="1"/>
    <xf numFmtId="164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022846976342725E-2"/>
          <c:y val="4.4647379978606329E-2"/>
          <c:w val="0.82403882400605966"/>
          <c:h val="0.9107052400427873"/>
        </c:manualLayout>
      </c:layout>
      <c:lineChart>
        <c:grouping val="standard"/>
        <c:varyColors val="0"/>
        <c:ser>
          <c:idx val="0"/>
          <c:order val="0"/>
          <c:tx>
            <c:strRef>
              <c:f>'raw calcs'!$A$71</c:f>
              <c:strCache>
                <c:ptCount val="1"/>
                <c:pt idx="0">
                  <c:v>Population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calcs'!$E$71:$BJ$71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'raw calcs'!$E$73:$BJ$73</c:f>
              <c:numCache>
                <c:formatCode>General</c:formatCode>
                <c:ptCount val="58"/>
                <c:pt idx="0">
                  <c:v>4.9354947316810689</c:v>
                </c:pt>
                <c:pt idx="1">
                  <c:v>2.0535955782572968</c:v>
                </c:pt>
                <c:pt idx="2">
                  <c:v>3.8736781101194211</c:v>
                </c:pt>
                <c:pt idx="3">
                  <c:v>5.493641020579922</c:v>
                </c:pt>
                <c:pt idx="4">
                  <c:v>5.3273435105520317</c:v>
                </c:pt>
                <c:pt idx="5">
                  <c:v>1.2105428546174775</c:v>
                </c:pt>
                <c:pt idx="6">
                  <c:v>1.8373511593904199</c:v>
                </c:pt>
                <c:pt idx="7">
                  <c:v>1.8424034566762837</c:v>
                </c:pt>
                <c:pt idx="8">
                  <c:v>1.8829289018095632</c:v>
                </c:pt>
                <c:pt idx="9">
                  <c:v>2.0123951470586556</c:v>
                </c:pt>
                <c:pt idx="10">
                  <c:v>2.0287359591848335</c:v>
                </c:pt>
                <c:pt idx="11">
                  <c:v>2.1242918831289499</c:v>
                </c:pt>
                <c:pt idx="12">
                  <c:v>1.8308316715941515</c:v>
                </c:pt>
                <c:pt idx="13">
                  <c:v>2.2833957629140524</c:v>
                </c:pt>
                <c:pt idx="14">
                  <c:v>2.6924795973146063</c:v>
                </c:pt>
                <c:pt idx="15">
                  <c:v>2.3890157231346154</c:v>
                </c:pt>
                <c:pt idx="16">
                  <c:v>1.8915723919739329</c:v>
                </c:pt>
                <c:pt idx="17">
                  <c:v>1.7058329853857097</c:v>
                </c:pt>
                <c:pt idx="18">
                  <c:v>3.4839450721872343</c:v>
                </c:pt>
                <c:pt idx="19">
                  <c:v>5.2613709309706378</c:v>
                </c:pt>
                <c:pt idx="20">
                  <c:v>5.1572837045664492</c:v>
                </c:pt>
                <c:pt idx="21">
                  <c:v>5.1318689507182107</c:v>
                </c:pt>
                <c:pt idx="22">
                  <c:v>5.2956662459518764</c:v>
                </c:pt>
                <c:pt idx="23">
                  <c:v>4.4748420216122868</c:v>
                </c:pt>
                <c:pt idx="24">
                  <c:v>4.3204330245138038</c:v>
                </c:pt>
                <c:pt idx="25">
                  <c:v>4.3390471235930761</c:v>
                </c:pt>
                <c:pt idx="26">
                  <c:v>4.438100593163095</c:v>
                </c:pt>
                <c:pt idx="27">
                  <c:v>4.5315822084454966</c:v>
                </c:pt>
                <c:pt idx="28">
                  <c:v>4.5148309942035398</c:v>
                </c:pt>
                <c:pt idx="29">
                  <c:v>4.4026320383106974</c:v>
                </c:pt>
                <c:pt idx="30">
                  <c:v>4.3096784807024751</c:v>
                </c:pt>
                <c:pt idx="31">
                  <c:v>4.6016851321431833</c:v>
                </c:pt>
                <c:pt idx="32">
                  <c:v>4.4251172902679876</c:v>
                </c:pt>
                <c:pt idx="33">
                  <c:v>4.3015477428378706</c:v>
                </c:pt>
                <c:pt idx="34">
                  <c:v>4.24584059723498</c:v>
                </c:pt>
                <c:pt idx="35">
                  <c:v>4.1596379941830159</c:v>
                </c:pt>
                <c:pt idx="36">
                  <c:v>4.0860517439427291</c:v>
                </c:pt>
                <c:pt idx="37">
                  <c:v>4.0082855079580542</c:v>
                </c:pt>
                <c:pt idx="38">
                  <c:v>3.9080785656989603</c:v>
                </c:pt>
                <c:pt idx="39">
                  <c:v>3.7700887297660768</c:v>
                </c:pt>
                <c:pt idx="40">
                  <c:v>3.6492527111585384</c:v>
                </c:pt>
                <c:pt idx="41">
                  <c:v>4.0595657576759612</c:v>
                </c:pt>
                <c:pt idx="42">
                  <c:v>4.1980011476463091</c:v>
                </c:pt>
                <c:pt idx="43">
                  <c:v>4.0784035264976755</c:v>
                </c:pt>
                <c:pt idx="44">
                  <c:v>3.9753721295435827</c:v>
                </c:pt>
                <c:pt idx="45">
                  <c:v>3.8824729757586156</c:v>
                </c:pt>
                <c:pt idx="46">
                  <c:v>3.6747280932570341</c:v>
                </c:pt>
                <c:pt idx="47">
                  <c:v>3.5112555518277544</c:v>
                </c:pt>
                <c:pt idx="48">
                  <c:v>3.4339576888902608</c:v>
                </c:pt>
                <c:pt idx="49">
                  <c:v>3.3381024678267139</c:v>
                </c:pt>
                <c:pt idx="50">
                  <c:v>3.2553654940924361</c:v>
                </c:pt>
                <c:pt idx="51">
                  <c:v>3.0560699700489429</c:v>
                </c:pt>
                <c:pt idx="52">
                  <c:v>2.9395422853443698</c:v>
                </c:pt>
                <c:pt idx="53">
                  <c:v>2.8760016697633599</c:v>
                </c:pt>
                <c:pt idx="54">
                  <c:v>2.8294826852796322</c:v>
                </c:pt>
                <c:pt idx="55">
                  <c:v>2.769551135215583</c:v>
                </c:pt>
                <c:pt idx="56">
                  <c:v>2.7440693748531015</c:v>
                </c:pt>
                <c:pt idx="57">
                  <c:v>2.6935401382235407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5C-4CBD-8B4D-5033E44BE411}"/>
            </c:ext>
          </c:extLst>
        </c:ser>
        <c:ser>
          <c:idx val="1"/>
          <c:order val="1"/>
          <c:tx>
            <c:strRef>
              <c:f>'raw calcs'!$A$74</c:f>
              <c:strCache>
                <c:ptCount val="1"/>
                <c:pt idx="0">
                  <c:v>Rural 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'raw calcs'!$E$71:$BJ$71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'raw calcs'!$E$75:$BJ$75</c:f>
              <c:numCache>
                <c:formatCode>General</c:formatCode>
                <c:ptCount val="58"/>
                <c:pt idx="0">
                  <c:v>1.2438923378749416</c:v>
                </c:pt>
                <c:pt idx="1">
                  <c:v>-1.6199978503856887</c:v>
                </c:pt>
                <c:pt idx="2">
                  <c:v>0.19660513957103359</c:v>
                </c:pt>
                <c:pt idx="3">
                  <c:v>1.8140750810222099</c:v>
                </c:pt>
                <c:pt idx="4">
                  <c:v>1.6594792800861495</c:v>
                </c:pt>
                <c:pt idx="5">
                  <c:v>2.6417355135422911</c:v>
                </c:pt>
                <c:pt idx="6">
                  <c:v>2.995869753659707</c:v>
                </c:pt>
                <c:pt idx="7">
                  <c:v>2.7289446811103395</c:v>
                </c:pt>
                <c:pt idx="8">
                  <c:v>2.7676853501721301</c:v>
                </c:pt>
                <c:pt idx="9">
                  <c:v>2.8953269253973968</c:v>
                </c:pt>
                <c:pt idx="10">
                  <c:v>2.916759439737914</c:v>
                </c:pt>
                <c:pt idx="11">
                  <c:v>2.8775806932784311</c:v>
                </c:pt>
                <c:pt idx="12">
                  <c:v>2.5878517050230134</c:v>
                </c:pt>
                <c:pt idx="13">
                  <c:v>2.2833952811831972</c:v>
                </c:pt>
                <c:pt idx="14">
                  <c:v>1.9354603781360513</c:v>
                </c:pt>
                <c:pt idx="15">
                  <c:v>1.6357265804657053</c:v>
                </c:pt>
                <c:pt idx="16">
                  <c:v>1.4746723526269869</c:v>
                </c:pt>
                <c:pt idx="17">
                  <c:v>1.2900610141336679</c:v>
                </c:pt>
                <c:pt idx="18">
                  <c:v>0.87640001330865025</c:v>
                </c:pt>
                <c:pt idx="19">
                  <c:v>0.45676688750288952</c:v>
                </c:pt>
                <c:pt idx="20">
                  <c:v>0.33954107030906555</c:v>
                </c:pt>
                <c:pt idx="21">
                  <c:v>0.33404636293697221</c:v>
                </c:pt>
                <c:pt idx="22">
                  <c:v>0.48637909357918307</c:v>
                </c:pt>
                <c:pt idx="23">
                  <c:v>0.6287118835819705</c:v>
                </c:pt>
                <c:pt idx="24">
                  <c:v>0.46983459427645563</c:v>
                </c:pt>
                <c:pt idx="25">
                  <c:v>0.49545690753014082</c:v>
                </c:pt>
                <c:pt idx="26">
                  <c:v>0.59527432441689343</c:v>
                </c:pt>
                <c:pt idx="27">
                  <c:v>0.68364743238267633</c:v>
                </c:pt>
                <c:pt idx="28">
                  <c:v>0.66158062045021815</c:v>
                </c:pt>
                <c:pt idx="29">
                  <c:v>0.55944716713925502</c:v>
                </c:pt>
                <c:pt idx="30">
                  <c:v>0.46497503451559186</c:v>
                </c:pt>
                <c:pt idx="31">
                  <c:v>0.17464383051644869</c:v>
                </c:pt>
                <c:pt idx="32">
                  <c:v>-3.6470201312153575E-3</c:v>
                </c:pt>
                <c:pt idx="33">
                  <c:v>-0.11601619806580113</c:v>
                </c:pt>
                <c:pt idx="34">
                  <c:v>-0.17731868464439463</c:v>
                </c:pt>
                <c:pt idx="35">
                  <c:v>-0.26156733158774409</c:v>
                </c:pt>
                <c:pt idx="36">
                  <c:v>-0.34479096854529667</c:v>
                </c:pt>
                <c:pt idx="37">
                  <c:v>-0.40703713076190984</c:v>
                </c:pt>
                <c:pt idx="38">
                  <c:v>-0.51739949378658923</c:v>
                </c:pt>
                <c:pt idx="39">
                  <c:v>-0.6547313622196177</c:v>
                </c:pt>
                <c:pt idx="40">
                  <c:v>-0.77793594251678133</c:v>
                </c:pt>
                <c:pt idx="41">
                  <c:v>-1.1881862462267569</c:v>
                </c:pt>
                <c:pt idx="42">
                  <c:v>-1.4701504963594967</c:v>
                </c:pt>
                <c:pt idx="43">
                  <c:v>-1.5956390682351367</c:v>
                </c:pt>
                <c:pt idx="44">
                  <c:v>-1.7037833181829756</c:v>
                </c:pt>
                <c:pt idx="45">
                  <c:v>-1.7810266306328655</c:v>
                </c:pt>
                <c:pt idx="46">
                  <c:v>-1.8112463408996207</c:v>
                </c:pt>
                <c:pt idx="47">
                  <c:v>-1.8774898511064626</c:v>
                </c:pt>
                <c:pt idx="48">
                  <c:v>-1.9632156108452485</c:v>
                </c:pt>
                <c:pt idx="49">
                  <c:v>-2.0429850480030662</c:v>
                </c:pt>
                <c:pt idx="50">
                  <c:v>-2.1334742387323482</c:v>
                </c:pt>
                <c:pt idx="51">
                  <c:v>-2.0842485331637266</c:v>
                </c:pt>
                <c:pt idx="52">
                  <c:v>-2.0793213689896599</c:v>
                </c:pt>
                <c:pt idx="53">
                  <c:v>-2.1276833570794889</c:v>
                </c:pt>
                <c:pt idx="54">
                  <c:v>-2.1812800876459444</c:v>
                </c:pt>
                <c:pt idx="55">
                  <c:v>-2.2424494893511415</c:v>
                </c:pt>
                <c:pt idx="56">
                  <c:v>-2.2753522960577639</c:v>
                </c:pt>
                <c:pt idx="57">
                  <c:v>-2.3108121772192947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5C-4CBD-8B4D-5033E44BE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483928"/>
        <c:axId val="325480320"/>
      </c:lineChart>
      <c:catAx>
        <c:axId val="32548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80320"/>
        <c:crosses val="autoZero"/>
        <c:auto val="1"/>
        <c:lblAlgn val="ctr"/>
        <c:lblOffset val="100"/>
        <c:noMultiLvlLbl val="0"/>
      </c:catAx>
      <c:valAx>
        <c:axId val="325480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8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Urban Pop v Eggs Consumption</a:t>
            </a:r>
            <a:endParaRPr lang="en-A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1963145694477"/>
                  <c:y val="0.30071229232224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calcs'!$E$169:$O$169</c:f>
              <c:numCache>
                <c:formatCode>General</c:formatCode>
                <c:ptCount val="11"/>
                <c:pt idx="0">
                  <c:v>19.342257703074793</c:v>
                </c:pt>
                <c:pt idx="1">
                  <c:v>19.565861791612846</c:v>
                </c:pt>
                <c:pt idx="2">
                  <c:v>19.653128441943906</c:v>
                </c:pt>
                <c:pt idx="3">
                  <c:v>19.695586847916253</c:v>
                </c:pt>
                <c:pt idx="4">
                  <c:v>19.737183227858083</c:v>
                </c:pt>
                <c:pt idx="5">
                  <c:v>19.778043745297513</c:v>
                </c:pt>
                <c:pt idx="6">
                  <c:v>19.971996458020087</c:v>
                </c:pt>
                <c:pt idx="7">
                  <c:v>20.170086236747121</c:v>
                </c:pt>
                <c:pt idx="8">
                  <c:v>20.33603374847398</c:v>
                </c:pt>
                <c:pt idx="9">
                  <c:v>20.365429171327424</c:v>
                </c:pt>
                <c:pt idx="10">
                  <c:v>20.394189188025056</c:v>
                </c:pt>
              </c:numCache>
            </c:numRef>
          </c:xVal>
          <c:yVal>
            <c:numRef>
              <c:f>'raw calcs'!$E$168:$O$168</c:f>
              <c:numCache>
                <c:formatCode>General</c:formatCode>
                <c:ptCount val="11"/>
                <c:pt idx="0">
                  <c:v>21.265045434709251</c:v>
                </c:pt>
                <c:pt idx="1">
                  <c:v>21.54686326047943</c:v>
                </c:pt>
                <c:pt idx="2">
                  <c:v>21.899143183449556</c:v>
                </c:pt>
                <c:pt idx="3">
                  <c:v>21.877133612533243</c:v>
                </c:pt>
                <c:pt idx="4">
                  <c:v>22.007245129146568</c:v>
                </c:pt>
                <c:pt idx="5">
                  <c:v>22.054284862951956</c:v>
                </c:pt>
                <c:pt idx="6">
                  <c:v>22.388802695104157</c:v>
                </c:pt>
                <c:pt idx="7">
                  <c:v>22.511892042894445</c:v>
                </c:pt>
                <c:pt idx="8">
                  <c:v>22.638618841468027</c:v>
                </c:pt>
                <c:pt idx="9">
                  <c:v>22.679942835186743</c:v>
                </c:pt>
                <c:pt idx="10">
                  <c:v>22.74746739533462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F0-4F04-ABB5-83FD86A0E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73608"/>
        <c:axId val="596674264"/>
      </c:scatterChart>
      <c:valAx>
        <c:axId val="59667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74264"/>
        <c:crossesAt val="-5"/>
        <c:crossBetween val="midCat"/>
      </c:valAx>
      <c:valAx>
        <c:axId val="596674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73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Rural Pop v Fibre</a:t>
            </a:r>
            <a:r>
              <a:rPr lang="en-US" baseline="0"/>
              <a:t> </a:t>
            </a:r>
            <a:r>
              <a:rPr lang="en-US"/>
              <a:t>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298348661499609"/>
                  <c:y val="-1.00237161058332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calcs'!$E$185:$L$185</c:f>
              <c:numCache>
                <c:formatCode>General</c:formatCode>
                <c:ptCount val="8"/>
                <c:pt idx="0">
                  <c:v>20.481208880735572</c:v>
                </c:pt>
                <c:pt idx="1">
                  <c:v>20.489171960313691</c:v>
                </c:pt>
                <c:pt idx="2">
                  <c:v>20.513316248732739</c:v>
                </c:pt>
                <c:pt idx="3">
                  <c:v>20.542965494521784</c:v>
                </c:pt>
                <c:pt idx="4">
                  <c:v>20.544675462625637</c:v>
                </c:pt>
                <c:pt idx="5">
                  <c:v>20.543515300644977</c:v>
                </c:pt>
                <c:pt idx="6">
                  <c:v>20.541742113798534</c:v>
                </c:pt>
                <c:pt idx="7">
                  <c:v>20.539126440482658</c:v>
                </c:pt>
              </c:numCache>
            </c:numRef>
          </c:xVal>
          <c:yVal>
            <c:numRef>
              <c:f>'raw calcs'!$E$184:$L$184</c:f>
              <c:numCache>
                <c:formatCode>General</c:formatCode>
                <c:ptCount val="8"/>
                <c:pt idx="0">
                  <c:v>-22.284567485806978</c:v>
                </c:pt>
                <c:pt idx="1">
                  <c:v>-22.055702371736515</c:v>
                </c:pt>
                <c:pt idx="2">
                  <c:v>-21.660718701570278</c:v>
                </c:pt>
                <c:pt idx="3">
                  <c:v>-20.850450194269744</c:v>
                </c:pt>
                <c:pt idx="4">
                  <c:v>-20.748975926138367</c:v>
                </c:pt>
                <c:pt idx="5">
                  <c:v>-20.691935305763252</c:v>
                </c:pt>
                <c:pt idx="6">
                  <c:v>-20.240637021014614</c:v>
                </c:pt>
                <c:pt idx="7">
                  <c:v>-20.061090639539657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8C-4524-9794-1719FC373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73608"/>
        <c:axId val="596674264"/>
      </c:scatterChart>
      <c:valAx>
        <c:axId val="59667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74264"/>
        <c:crosses val="autoZero"/>
        <c:crossBetween val="midCat"/>
      </c:valAx>
      <c:valAx>
        <c:axId val="596674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73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Urban Pop v Fibre Consumption</a:t>
            </a:r>
            <a:endParaRPr lang="en-A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1963145694477"/>
                  <c:y val="0.30071229232224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calcs'!$E$189:$J$189</c:f>
              <c:numCache>
                <c:formatCode>General</c:formatCode>
                <c:ptCount val="6"/>
                <c:pt idx="0">
                  <c:v>19.342257703074793</c:v>
                </c:pt>
                <c:pt idx="1">
                  <c:v>19.565861791612846</c:v>
                </c:pt>
                <c:pt idx="2">
                  <c:v>19.653128441943906</c:v>
                </c:pt>
                <c:pt idx="3">
                  <c:v>19.695586847916253</c:v>
                </c:pt>
                <c:pt idx="4">
                  <c:v>19.737183227858083</c:v>
                </c:pt>
                <c:pt idx="5">
                  <c:v>19.778043745297513</c:v>
                </c:pt>
              </c:numCache>
            </c:numRef>
          </c:xVal>
          <c:yVal>
            <c:numRef>
              <c:f>'raw calcs'!$E$188:$J$188</c:f>
              <c:numCache>
                <c:formatCode>General</c:formatCode>
                <c:ptCount val="6"/>
                <c:pt idx="0">
                  <c:v>-20.430819655889401</c:v>
                </c:pt>
                <c:pt idx="1">
                  <c:v>-20.029595807844984</c:v>
                </c:pt>
                <c:pt idx="2">
                  <c:v>-19.547767926286078</c:v>
                </c:pt>
                <c:pt idx="3">
                  <c:v>-19.544763958181672</c:v>
                </c:pt>
                <c:pt idx="4">
                  <c:v>-19.351520747046099</c:v>
                </c:pt>
                <c:pt idx="5">
                  <c:v>-19.362528301335846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2E-4D01-8C1D-2570DBC45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73608"/>
        <c:axId val="596674264"/>
      </c:scatterChart>
      <c:valAx>
        <c:axId val="59667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74264"/>
        <c:crossesAt val="-5"/>
        <c:crossBetween val="midCat"/>
      </c:valAx>
      <c:valAx>
        <c:axId val="596674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73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Rural Pop v Fish</a:t>
            </a:r>
            <a:r>
              <a:rPr lang="en-US" baseline="0"/>
              <a:t> </a:t>
            </a:r>
            <a:r>
              <a:rPr lang="en-US"/>
              <a:t>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021314733687112"/>
                  <c:y val="-5.24829087872581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calcs'!$E$206:$Q$206</c:f>
              <c:numCache>
                <c:formatCode>General</c:formatCode>
                <c:ptCount val="13"/>
                <c:pt idx="0">
                  <c:v>20.481208880735572</c:v>
                </c:pt>
                <c:pt idx="1">
                  <c:v>20.489171960313691</c:v>
                </c:pt>
                <c:pt idx="2">
                  <c:v>20.513316248732739</c:v>
                </c:pt>
                <c:pt idx="3">
                  <c:v>20.542965494521784</c:v>
                </c:pt>
                <c:pt idx="4">
                  <c:v>20.544675462625637</c:v>
                </c:pt>
                <c:pt idx="5">
                  <c:v>20.543515300644977</c:v>
                </c:pt>
                <c:pt idx="6">
                  <c:v>20.541742113798534</c:v>
                </c:pt>
                <c:pt idx="7">
                  <c:v>20.539126440482658</c:v>
                </c:pt>
                <c:pt idx="8">
                  <c:v>20.512107491504356</c:v>
                </c:pt>
                <c:pt idx="9">
                  <c:v>20.434719633907982</c:v>
                </c:pt>
                <c:pt idx="10">
                  <c:v>20.336435523012113</c:v>
                </c:pt>
                <c:pt idx="11">
                  <c:v>20.315593037680479</c:v>
                </c:pt>
                <c:pt idx="12">
                  <c:v>20.29479982399058</c:v>
                </c:pt>
              </c:numCache>
            </c:numRef>
          </c:xVal>
          <c:yVal>
            <c:numRef>
              <c:f>'raw calcs'!$E$205:$Q$205</c:f>
              <c:numCache>
                <c:formatCode>General</c:formatCode>
                <c:ptCount val="13"/>
                <c:pt idx="3">
                  <c:v>21.299087474243116</c:v>
                </c:pt>
                <c:pt idx="4">
                  <c:v>21.401923653866007</c:v>
                </c:pt>
                <c:pt idx="5">
                  <c:v>21.447733451284865</c:v>
                </c:pt>
                <c:pt idx="6">
                  <c:v>21.5275589083213</c:v>
                </c:pt>
                <c:pt idx="7">
                  <c:v>21.751067414457768</c:v>
                </c:pt>
                <c:pt idx="8">
                  <c:v>21.878199145306727</c:v>
                </c:pt>
                <c:pt idx="9">
                  <c:v>22.031497186420815</c:v>
                </c:pt>
                <c:pt idx="10">
                  <c:v>21.975659186475838</c:v>
                </c:pt>
                <c:pt idx="11">
                  <c:v>21.994557012763188</c:v>
                </c:pt>
                <c:pt idx="12">
                  <c:v>21.973587243455018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14-44F3-AF55-239FEAD9D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73608"/>
        <c:axId val="596674264"/>
      </c:scatterChart>
      <c:valAx>
        <c:axId val="59667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74264"/>
        <c:crosses val="autoZero"/>
        <c:crossBetween val="midCat"/>
      </c:valAx>
      <c:valAx>
        <c:axId val="596674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73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Urban Pop v Fish Consumption</a:t>
            </a:r>
            <a:endParaRPr lang="en-A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1963145694477"/>
                  <c:y val="0.30071229232224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calcs'!$E$210:$O$210</c:f>
              <c:numCache>
                <c:formatCode>General</c:formatCode>
                <c:ptCount val="11"/>
                <c:pt idx="0">
                  <c:v>19.342257703074793</c:v>
                </c:pt>
                <c:pt idx="1">
                  <c:v>19.565861791612846</c:v>
                </c:pt>
                <c:pt idx="2">
                  <c:v>19.653128441943906</c:v>
                </c:pt>
                <c:pt idx="3">
                  <c:v>19.695586847916253</c:v>
                </c:pt>
                <c:pt idx="4">
                  <c:v>19.737183227858083</c:v>
                </c:pt>
                <c:pt idx="5">
                  <c:v>19.778043745297513</c:v>
                </c:pt>
                <c:pt idx="6">
                  <c:v>19.971996458020087</c:v>
                </c:pt>
                <c:pt idx="7">
                  <c:v>20.170086236747121</c:v>
                </c:pt>
                <c:pt idx="8">
                  <c:v>20.33603374847398</c:v>
                </c:pt>
                <c:pt idx="9">
                  <c:v>20.365429171327424</c:v>
                </c:pt>
                <c:pt idx="10">
                  <c:v>20.394189188025056</c:v>
                </c:pt>
              </c:numCache>
            </c:numRef>
          </c:xVal>
          <c:yVal>
            <c:numRef>
              <c:f>'raw calcs'!$E$209:$O$209</c:f>
              <c:numCache>
                <c:formatCode>General</c:formatCode>
                <c:ptCount val="11"/>
                <c:pt idx="0">
                  <c:v>21.29953161078042</c:v>
                </c:pt>
                <c:pt idx="1">
                  <c:v>21.605782575130398</c:v>
                </c:pt>
                <c:pt idx="2">
                  <c:v>21.756042339808882</c:v>
                </c:pt>
                <c:pt idx="3">
                  <c:v>21.777525269794676</c:v>
                </c:pt>
                <c:pt idx="4">
                  <c:v>21.880772589361673</c:v>
                </c:pt>
                <c:pt idx="5">
                  <c:v>21.997247229352507</c:v>
                </c:pt>
                <c:pt idx="6">
                  <c:v>22.434998272420039</c:v>
                </c:pt>
                <c:pt idx="7">
                  <c:v>22.699806902324912</c:v>
                </c:pt>
                <c:pt idx="8">
                  <c:v>23.057986854745181</c:v>
                </c:pt>
                <c:pt idx="9">
                  <c:v>23.047819625649055</c:v>
                </c:pt>
                <c:pt idx="10">
                  <c:v>23.114826504632738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48-4169-A942-9B3BE4EE1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73608"/>
        <c:axId val="596674264"/>
      </c:scatterChart>
      <c:valAx>
        <c:axId val="59667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74264"/>
        <c:crossesAt val="-5"/>
        <c:crossBetween val="midCat"/>
      </c:valAx>
      <c:valAx>
        <c:axId val="596674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73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Rural Pop v Oil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943863486251143"/>
                  <c:y val="-0.335221208720341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calcs'!$E$226:$Q$226</c:f>
              <c:numCache>
                <c:formatCode>General</c:formatCode>
                <c:ptCount val="13"/>
                <c:pt idx="0">
                  <c:v>20.481208880735572</c:v>
                </c:pt>
                <c:pt idx="1">
                  <c:v>20.489171960313691</c:v>
                </c:pt>
                <c:pt idx="2">
                  <c:v>20.513316248732739</c:v>
                </c:pt>
                <c:pt idx="3">
                  <c:v>20.542965494521784</c:v>
                </c:pt>
                <c:pt idx="4">
                  <c:v>20.544675462625637</c:v>
                </c:pt>
                <c:pt idx="5">
                  <c:v>20.543515300644977</c:v>
                </c:pt>
                <c:pt idx="6">
                  <c:v>20.541742113798534</c:v>
                </c:pt>
                <c:pt idx="7">
                  <c:v>20.539126440482658</c:v>
                </c:pt>
                <c:pt idx="8">
                  <c:v>20.512107491504356</c:v>
                </c:pt>
                <c:pt idx="9">
                  <c:v>20.434719633907982</c:v>
                </c:pt>
                <c:pt idx="10">
                  <c:v>20.336435523012113</c:v>
                </c:pt>
                <c:pt idx="11">
                  <c:v>20.315593037680479</c:v>
                </c:pt>
                <c:pt idx="12">
                  <c:v>20.29479982399058</c:v>
                </c:pt>
              </c:numCache>
            </c:numRef>
          </c:xVal>
          <c:yVal>
            <c:numRef>
              <c:f>'raw calcs'!$E$225:$Q$225</c:f>
              <c:numCache>
                <c:formatCode>General</c:formatCode>
                <c:ptCount val="13"/>
                <c:pt idx="3">
                  <c:v>22.185838183042122</c:v>
                </c:pt>
                <c:pt idx="4">
                  <c:v>22.248817310529034</c:v>
                </c:pt>
                <c:pt idx="5">
                  <c:v>22.27693919286007</c:v>
                </c:pt>
                <c:pt idx="6">
                  <c:v>22.275166006013627</c:v>
                </c:pt>
                <c:pt idx="7">
                  <c:v>22.296984358035029</c:v>
                </c:pt>
                <c:pt idx="8">
                  <c:v>22.466552543009506</c:v>
                </c:pt>
                <c:pt idx="9">
                  <c:v>22.228144382455099</c:v>
                </c:pt>
                <c:pt idx="10">
                  <c:v>22.177882121697632</c:v>
                </c:pt>
                <c:pt idx="11">
                  <c:v>22.327825829666864</c:v>
                </c:pt>
                <c:pt idx="12">
                  <c:v>22.352301153663774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24-40AF-B602-3BA7B8A67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73608"/>
        <c:axId val="596674264"/>
      </c:scatterChart>
      <c:valAx>
        <c:axId val="59667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74264"/>
        <c:crosses val="autoZero"/>
        <c:crossBetween val="midCat"/>
      </c:valAx>
      <c:valAx>
        <c:axId val="596674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73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Urban Pop v Oil Consumption</a:t>
            </a:r>
            <a:endParaRPr lang="en-A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1963145694477"/>
                  <c:y val="0.30071229232224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calcs'!$E$230:$O$230</c:f>
              <c:numCache>
                <c:formatCode>General</c:formatCode>
                <c:ptCount val="11"/>
                <c:pt idx="0">
                  <c:v>19.342257703074793</c:v>
                </c:pt>
                <c:pt idx="1">
                  <c:v>19.565861791612846</c:v>
                </c:pt>
                <c:pt idx="2">
                  <c:v>19.653128441943906</c:v>
                </c:pt>
                <c:pt idx="3">
                  <c:v>19.695586847916253</c:v>
                </c:pt>
                <c:pt idx="4">
                  <c:v>19.737183227858083</c:v>
                </c:pt>
                <c:pt idx="5">
                  <c:v>19.778043745297513</c:v>
                </c:pt>
                <c:pt idx="6">
                  <c:v>19.971996458020087</c:v>
                </c:pt>
                <c:pt idx="7">
                  <c:v>20.170086236747121</c:v>
                </c:pt>
                <c:pt idx="8">
                  <c:v>20.33603374847398</c:v>
                </c:pt>
                <c:pt idx="9">
                  <c:v>20.365429171327424</c:v>
                </c:pt>
                <c:pt idx="10">
                  <c:v>20.394189188025056</c:v>
                </c:pt>
              </c:numCache>
            </c:numRef>
          </c:xVal>
          <c:yVal>
            <c:numRef>
              <c:f>'raw calcs'!$E$229:$O$229</c:f>
              <c:numCache>
                <c:formatCode>General</c:formatCode>
                <c:ptCount val="11"/>
                <c:pt idx="0">
                  <c:v>21.09319517778259</c:v>
                </c:pt>
                <c:pt idx="1">
                  <c:v>21.422159781978472</c:v>
                </c:pt>
                <c:pt idx="2">
                  <c:v>21.547745296611666</c:v>
                </c:pt>
                <c:pt idx="3">
                  <c:v>21.661299624267748</c:v>
                </c:pt>
                <c:pt idx="4">
                  <c:v>21.756078269669885</c:v>
                </c:pt>
                <c:pt idx="5">
                  <c:v>21.73954598911266</c:v>
                </c:pt>
                <c:pt idx="6">
                  <c:v>22.071240626996104</c:v>
                </c:pt>
                <c:pt idx="7">
                  <c:v>22.394709788271452</c:v>
                </c:pt>
                <c:pt idx="8">
                  <c:v>22.515320625123532</c:v>
                </c:pt>
                <c:pt idx="9">
                  <c:v>22.591133219985512</c:v>
                </c:pt>
                <c:pt idx="10">
                  <c:v>22.606849573491115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5-4D3B-990B-1025829AC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73608"/>
        <c:axId val="596674264"/>
      </c:scatterChart>
      <c:valAx>
        <c:axId val="59667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74264"/>
        <c:crossesAt val="-5"/>
        <c:crossBetween val="midCat"/>
      </c:valAx>
      <c:valAx>
        <c:axId val="596674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73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Urban Pop v Grain Consumption</a:t>
            </a:r>
            <a:endParaRPr lang="en-A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Urban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492227939998556"/>
                  <c:y val="-3.48754601013537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calcs'!$E$116:$O$116</c:f>
              <c:numCache>
                <c:formatCode>General</c:formatCode>
                <c:ptCount val="11"/>
                <c:pt idx="0">
                  <c:v>19.342257703074793</c:v>
                </c:pt>
                <c:pt idx="1">
                  <c:v>19.565861791612846</c:v>
                </c:pt>
                <c:pt idx="2">
                  <c:v>19.653128441943906</c:v>
                </c:pt>
                <c:pt idx="3">
                  <c:v>19.695586847916253</c:v>
                </c:pt>
                <c:pt idx="4">
                  <c:v>19.737183227858083</c:v>
                </c:pt>
                <c:pt idx="5">
                  <c:v>19.778043745297513</c:v>
                </c:pt>
                <c:pt idx="6">
                  <c:v>19.971996458020087</c:v>
                </c:pt>
                <c:pt idx="7">
                  <c:v>20.170086236747121</c:v>
                </c:pt>
                <c:pt idx="8">
                  <c:v>20.33603374847398</c:v>
                </c:pt>
                <c:pt idx="9">
                  <c:v>20.365429171327424</c:v>
                </c:pt>
                <c:pt idx="10">
                  <c:v>20.394189188025056</c:v>
                </c:pt>
              </c:numCache>
            </c:numRef>
          </c:xVal>
          <c:yVal>
            <c:numRef>
              <c:f>'raw calcs'!$E$115:$O$115</c:f>
              <c:numCache>
                <c:formatCode>General</c:formatCode>
                <c:ptCount val="11"/>
                <c:pt idx="0">
                  <c:v>24.245753121613145</c:v>
                </c:pt>
                <c:pt idx="1">
                  <c:v>24.438919422724538</c:v>
                </c:pt>
                <c:pt idx="2">
                  <c:v>24.459523715145181</c:v>
                </c:pt>
                <c:pt idx="3">
                  <c:v>24.430556471439189</c:v>
                </c:pt>
                <c:pt idx="4">
                  <c:v>24.395230453446942</c:v>
                </c:pt>
                <c:pt idx="5">
                  <c:v>24.352754723800896</c:v>
                </c:pt>
                <c:pt idx="6">
                  <c:v>24.382489065004641</c:v>
                </c:pt>
                <c:pt idx="7">
                  <c:v>24.51363188460272</c:v>
                </c:pt>
                <c:pt idx="8">
                  <c:v>24.737004799148799</c:v>
                </c:pt>
                <c:pt idx="9">
                  <c:v>24.756291654663706</c:v>
                </c:pt>
                <c:pt idx="10">
                  <c:v>24.760594441795984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A0-4B8E-99CE-B73E05351034}"/>
            </c:ext>
          </c:extLst>
        </c:ser>
        <c:ser>
          <c:idx val="1"/>
          <c:order val="1"/>
          <c:tx>
            <c:v>Rural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calcs'!$E$112:$Q$112</c:f>
              <c:numCache>
                <c:formatCode>General</c:formatCode>
                <c:ptCount val="13"/>
                <c:pt idx="0">
                  <c:v>20.481208880735572</c:v>
                </c:pt>
                <c:pt idx="1">
                  <c:v>20.489171960313691</c:v>
                </c:pt>
                <c:pt idx="2">
                  <c:v>20.513316248732739</c:v>
                </c:pt>
                <c:pt idx="3">
                  <c:v>20.542965494521784</c:v>
                </c:pt>
                <c:pt idx="4">
                  <c:v>20.544675462625637</c:v>
                </c:pt>
                <c:pt idx="5">
                  <c:v>20.543515300644977</c:v>
                </c:pt>
                <c:pt idx="6">
                  <c:v>20.541742113798534</c:v>
                </c:pt>
                <c:pt idx="7">
                  <c:v>20.539126440482658</c:v>
                </c:pt>
                <c:pt idx="8">
                  <c:v>20.512107491504356</c:v>
                </c:pt>
                <c:pt idx="9">
                  <c:v>20.434719633907982</c:v>
                </c:pt>
                <c:pt idx="10">
                  <c:v>20.336435523012113</c:v>
                </c:pt>
                <c:pt idx="11">
                  <c:v>20.315593037680479</c:v>
                </c:pt>
                <c:pt idx="12">
                  <c:v>20.29479982399058</c:v>
                </c:pt>
              </c:numCache>
            </c:numRef>
          </c:xVal>
          <c:yVal>
            <c:numRef>
              <c:f>'raw calcs'!$E$111:$Q$111</c:f>
              <c:numCache>
                <c:formatCode>General</c:formatCode>
                <c:ptCount val="13"/>
                <c:pt idx="0">
                  <c:v>25.993951907978094</c:v>
                </c:pt>
                <c:pt idx="1">
                  <c:v>26.038870419587177</c:v>
                </c:pt>
                <c:pt idx="2">
                  <c:v>26.064141775224886</c:v>
                </c:pt>
                <c:pt idx="3">
                  <c:v>26.111615295186489</c:v>
                </c:pt>
                <c:pt idx="4">
                  <c:v>26.124405288611857</c:v>
                </c:pt>
                <c:pt idx="5">
                  <c:v>26.127086794570129</c:v>
                </c:pt>
                <c:pt idx="6">
                  <c:v>26.104575274766514</c:v>
                </c:pt>
                <c:pt idx="7">
                  <c:v>26.084577285085</c:v>
                </c:pt>
                <c:pt idx="8">
                  <c:v>26.034487986425987</c:v>
                </c:pt>
                <c:pt idx="9">
                  <c:v>25.776314496558108</c:v>
                </c:pt>
                <c:pt idx="10">
                  <c:v>25.537362434036471</c:v>
                </c:pt>
                <c:pt idx="11">
                  <c:v>25.455707889435843</c:v>
                </c:pt>
                <c:pt idx="12">
                  <c:v>25.396297870715273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A0-4B8E-99CE-B73E05351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73608"/>
        <c:axId val="596674264"/>
      </c:scatterChart>
      <c:valAx>
        <c:axId val="59667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74264"/>
        <c:crossesAt val="-5"/>
        <c:crossBetween val="midCat"/>
      </c:valAx>
      <c:valAx>
        <c:axId val="596674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73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Urban Pop v Vege Consumption</a:t>
            </a:r>
            <a:endParaRPr lang="en-A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Urban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663908118933567"/>
                  <c:y val="0.179028683460787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calcs'!$E$130:$O$130</c:f>
              <c:numCache>
                <c:formatCode>General</c:formatCode>
                <c:ptCount val="11"/>
                <c:pt idx="0">
                  <c:v>19.342257703074793</c:v>
                </c:pt>
                <c:pt idx="1">
                  <c:v>19.565861791612846</c:v>
                </c:pt>
                <c:pt idx="2">
                  <c:v>19.653128441943906</c:v>
                </c:pt>
                <c:pt idx="3">
                  <c:v>19.695586847916253</c:v>
                </c:pt>
                <c:pt idx="4">
                  <c:v>19.737183227858083</c:v>
                </c:pt>
                <c:pt idx="5">
                  <c:v>19.778043745297513</c:v>
                </c:pt>
                <c:pt idx="6">
                  <c:v>19.971996458020087</c:v>
                </c:pt>
                <c:pt idx="7">
                  <c:v>20.170086236747121</c:v>
                </c:pt>
                <c:pt idx="8">
                  <c:v>20.33603374847398</c:v>
                </c:pt>
                <c:pt idx="9">
                  <c:v>20.365429171327424</c:v>
                </c:pt>
                <c:pt idx="10">
                  <c:v>20.394189188025056</c:v>
                </c:pt>
              </c:numCache>
            </c:numRef>
          </c:xVal>
          <c:yVal>
            <c:numRef>
              <c:f>'raw calcs'!$E$129:$O$129</c:f>
              <c:numCache>
                <c:formatCode>General</c:formatCode>
                <c:ptCount val="11"/>
                <c:pt idx="0">
                  <c:v>24.314567882849381</c:v>
                </c:pt>
                <c:pt idx="1">
                  <c:v>24.498175118933631</c:v>
                </c:pt>
                <c:pt idx="2">
                  <c:v>24.522737661653377</c:v>
                </c:pt>
                <c:pt idx="3">
                  <c:v>24.498295556503159</c:v>
                </c:pt>
                <c:pt idx="4">
                  <c:v>24.468192798685322</c:v>
                </c:pt>
                <c:pt idx="5">
                  <c:v>24.535677474412072</c:v>
                </c:pt>
                <c:pt idx="6">
                  <c:v>24.714665157193814</c:v>
                </c:pt>
                <c:pt idx="7">
                  <c:v>24.945674075026343</c:v>
                </c:pt>
                <c:pt idx="8">
                  <c:v>25.090571766112895</c:v>
                </c:pt>
                <c:pt idx="9">
                  <c:v>25.106527874539758</c:v>
                </c:pt>
                <c:pt idx="10">
                  <c:v>25.115630155678534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1A-4517-99FA-561CC60E86D0}"/>
            </c:ext>
          </c:extLst>
        </c:ser>
        <c:ser>
          <c:idx val="1"/>
          <c:order val="1"/>
          <c:tx>
            <c:v>Rural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6706363745244E-2"/>
                  <c:y val="1.20955376338430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calcs'!$E$126:$Q$126</c:f>
              <c:numCache>
                <c:formatCode>General</c:formatCode>
                <c:ptCount val="13"/>
                <c:pt idx="0">
                  <c:v>20.481208880735572</c:v>
                </c:pt>
                <c:pt idx="1">
                  <c:v>20.489171960313691</c:v>
                </c:pt>
                <c:pt idx="2">
                  <c:v>20.513316248732739</c:v>
                </c:pt>
                <c:pt idx="3">
                  <c:v>20.542965494521784</c:v>
                </c:pt>
                <c:pt idx="4">
                  <c:v>20.544675462625637</c:v>
                </c:pt>
                <c:pt idx="5">
                  <c:v>20.543515300644977</c:v>
                </c:pt>
                <c:pt idx="6">
                  <c:v>20.541742113798534</c:v>
                </c:pt>
                <c:pt idx="7">
                  <c:v>20.539126440482658</c:v>
                </c:pt>
                <c:pt idx="8">
                  <c:v>20.512107491504356</c:v>
                </c:pt>
                <c:pt idx="9">
                  <c:v>20.434719633907982</c:v>
                </c:pt>
                <c:pt idx="10">
                  <c:v>20.336435523012113</c:v>
                </c:pt>
                <c:pt idx="11">
                  <c:v>20.315593037680479</c:v>
                </c:pt>
                <c:pt idx="12">
                  <c:v>20.29479982399058</c:v>
                </c:pt>
              </c:numCache>
            </c:numRef>
          </c:xVal>
          <c:yVal>
            <c:numRef>
              <c:f>'raw calcs'!$E$125:$Q$125</c:f>
              <c:numCache>
                <c:formatCode>General</c:formatCode>
                <c:ptCount val="13"/>
                <c:pt idx="0">
                  <c:v>25.433508597818864</c:v>
                </c:pt>
                <c:pt idx="1">
                  <c:v>25.335011224481811</c:v>
                </c:pt>
                <c:pt idx="2">
                  <c:v>25.389505446276072</c:v>
                </c:pt>
                <c:pt idx="3">
                  <c:v>25.440805294472696</c:v>
                </c:pt>
                <c:pt idx="4">
                  <c:v>25.300733869547514</c:v>
                </c:pt>
                <c:pt idx="5">
                  <c:v>25.220354773323429</c:v>
                </c:pt>
                <c:pt idx="6">
                  <c:v>25.222576203707614</c:v>
                </c:pt>
                <c:pt idx="7">
                  <c:v>25.189461178425123</c:v>
                </c:pt>
                <c:pt idx="8">
                  <c:v>25.182503462410153</c:v>
                </c:pt>
                <c:pt idx="9">
                  <c:v>25.0624540704565</c:v>
                </c:pt>
                <c:pt idx="10">
                  <c:v>24.872089413291619</c:v>
                </c:pt>
                <c:pt idx="11">
                  <c:v>24.808266192441423</c:v>
                </c:pt>
                <c:pt idx="12">
                  <c:v>24.73410525274857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1A-4517-99FA-561CC60E8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73608"/>
        <c:axId val="596674264"/>
      </c:scatterChart>
      <c:valAx>
        <c:axId val="59667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74264"/>
        <c:crossesAt val="-5"/>
        <c:crossBetween val="midCat"/>
      </c:valAx>
      <c:valAx>
        <c:axId val="596674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73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Urban</a:t>
            </a:r>
            <a:r>
              <a:rPr lang="en-AU" baseline="0"/>
              <a:t> v Rural Population - China 1978-2015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'raw calcs'!$A$79</c:f>
              <c:strCache>
                <c:ptCount val="1"/>
                <c:pt idx="0">
                  <c:v>Urban 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'raw calcs'!$B$78:$Q$78</c:f>
              <c:numCache>
                <c:formatCode>General</c:formatCode>
                <c:ptCount val="16"/>
                <c:pt idx="0">
                  <c:v>1978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2000</c:v>
                </c:pt>
                <c:pt idx="9">
                  <c:v>2005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'raw calcs'!$B$79:$Q$79</c:f>
              <c:numCache>
                <c:formatCode>General</c:formatCode>
                <c:ptCount val="16"/>
                <c:pt idx="0">
                  <c:v>180399661</c:v>
                </c:pt>
                <c:pt idx="1">
                  <c:v>199949784</c:v>
                </c:pt>
                <c:pt idx="2">
                  <c:v>251325056</c:v>
                </c:pt>
                <c:pt idx="3">
                  <c:v>314301034</c:v>
                </c:pt>
                <c:pt idx="4">
                  <c:v>342961393</c:v>
                </c:pt>
                <c:pt idx="5">
                  <c:v>357836540</c:v>
                </c:pt>
                <c:pt idx="6">
                  <c:v>373035157</c:v>
                </c:pt>
                <c:pt idx="7">
                  <c:v>388593258</c:v>
                </c:pt>
                <c:pt idx="8">
                  <c:v>471767321</c:v>
                </c:pt>
                <c:pt idx="9">
                  <c:v>575118254</c:v>
                </c:pt>
                <c:pt idx="10">
                  <c:v>678933504</c:v>
                </c:pt>
                <c:pt idx="11">
                  <c:v>699187267</c:v>
                </c:pt>
                <c:pt idx="12">
                  <c:v>719587859</c:v>
                </c:pt>
                <c:pt idx="13">
                  <c:v>740239259</c:v>
                </c:pt>
                <c:pt idx="14">
                  <c:v>761027100</c:v>
                </c:pt>
                <c:pt idx="15">
                  <c:v>782199374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E0-4EC9-8C19-7AF73BB6A6E1}"/>
            </c:ext>
          </c:extLst>
        </c:ser>
        <c:ser>
          <c:idx val="2"/>
          <c:order val="1"/>
          <c:tx>
            <c:strRef>
              <c:f>'raw calcs'!$A$80</c:f>
              <c:strCache>
                <c:ptCount val="1"/>
                <c:pt idx="0">
                  <c:v>Rural Population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'raw calcs'!$B$78:$Q$78</c:f>
              <c:numCache>
                <c:formatCode>General</c:formatCode>
                <c:ptCount val="16"/>
                <c:pt idx="0">
                  <c:v>1978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2000</c:v>
                </c:pt>
                <c:pt idx="9">
                  <c:v>2005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'raw calcs'!$B$80:$Q$80</c:f>
              <c:numCache>
                <c:formatCode>General</c:formatCode>
                <c:ptCount val="16"/>
                <c:pt idx="0">
                  <c:v>785011465</c:v>
                </c:pt>
                <c:pt idx="1">
                  <c:v>791287529</c:v>
                </c:pt>
                <c:pt idx="2">
                  <c:v>810625110</c:v>
                </c:pt>
                <c:pt idx="3">
                  <c:v>835019382</c:v>
                </c:pt>
                <c:pt idx="4">
                  <c:v>836448460</c:v>
                </c:pt>
                <c:pt idx="5">
                  <c:v>835478607</c:v>
                </c:pt>
                <c:pt idx="6">
                  <c:v>833998460</c:v>
                </c:pt>
                <c:pt idx="7">
                  <c:v>831819843</c:v>
                </c:pt>
                <c:pt idx="8">
                  <c:v>809645853</c:v>
                </c:pt>
                <c:pt idx="9">
                  <c:v>749352182</c:v>
                </c:pt>
                <c:pt idx="10">
                  <c:v>679206337</c:v>
                </c:pt>
                <c:pt idx="11">
                  <c:v>665196496</c:v>
                </c:pt>
                <c:pt idx="12">
                  <c:v>651507733</c:v>
                </c:pt>
                <c:pt idx="13">
                  <c:v>637792141</c:v>
                </c:pt>
                <c:pt idx="14">
                  <c:v>624030741</c:v>
                </c:pt>
                <c:pt idx="15">
                  <c:v>610192900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E0-4EC9-8C19-7AF73BB6A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309400"/>
        <c:axId val="697300216"/>
      </c:lineChart>
      <c:catAx>
        <c:axId val="69730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00216"/>
        <c:crosses val="autoZero"/>
        <c:auto val="1"/>
        <c:lblAlgn val="ctr"/>
        <c:lblOffset val="100"/>
        <c:noMultiLvlLbl val="0"/>
      </c:catAx>
      <c:valAx>
        <c:axId val="69730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09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Rural Pop v Grain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771325459317583"/>
                  <c:y val="9.08435403907844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calcs'!$E$112:$Q$112</c:f>
              <c:numCache>
                <c:formatCode>General</c:formatCode>
                <c:ptCount val="13"/>
                <c:pt idx="0">
                  <c:v>20.481208880735572</c:v>
                </c:pt>
                <c:pt idx="1">
                  <c:v>20.489171960313691</c:v>
                </c:pt>
                <c:pt idx="2">
                  <c:v>20.513316248732739</c:v>
                </c:pt>
                <c:pt idx="3">
                  <c:v>20.542965494521784</c:v>
                </c:pt>
                <c:pt idx="4">
                  <c:v>20.544675462625637</c:v>
                </c:pt>
                <c:pt idx="5">
                  <c:v>20.543515300644977</c:v>
                </c:pt>
                <c:pt idx="6">
                  <c:v>20.541742113798534</c:v>
                </c:pt>
                <c:pt idx="7">
                  <c:v>20.539126440482658</c:v>
                </c:pt>
                <c:pt idx="8">
                  <c:v>20.512107491504356</c:v>
                </c:pt>
                <c:pt idx="9">
                  <c:v>20.434719633907982</c:v>
                </c:pt>
                <c:pt idx="10">
                  <c:v>20.336435523012113</c:v>
                </c:pt>
                <c:pt idx="11">
                  <c:v>20.315593037680479</c:v>
                </c:pt>
                <c:pt idx="12">
                  <c:v>20.29479982399058</c:v>
                </c:pt>
              </c:numCache>
            </c:numRef>
          </c:xVal>
          <c:yVal>
            <c:numRef>
              <c:f>'raw calcs'!$E$111:$Q$111</c:f>
              <c:numCache>
                <c:formatCode>General</c:formatCode>
                <c:ptCount val="13"/>
                <c:pt idx="0">
                  <c:v>25.993951907978094</c:v>
                </c:pt>
                <c:pt idx="1">
                  <c:v>26.038870419587177</c:v>
                </c:pt>
                <c:pt idx="2">
                  <c:v>26.064141775224886</c:v>
                </c:pt>
                <c:pt idx="3">
                  <c:v>26.111615295186489</c:v>
                </c:pt>
                <c:pt idx="4">
                  <c:v>26.124405288611857</c:v>
                </c:pt>
                <c:pt idx="5">
                  <c:v>26.127086794570129</c:v>
                </c:pt>
                <c:pt idx="6">
                  <c:v>26.104575274766514</c:v>
                </c:pt>
                <c:pt idx="7">
                  <c:v>26.084577285085</c:v>
                </c:pt>
                <c:pt idx="8">
                  <c:v>26.034487986425987</c:v>
                </c:pt>
                <c:pt idx="9">
                  <c:v>25.776314496558108</c:v>
                </c:pt>
                <c:pt idx="10">
                  <c:v>25.537362434036471</c:v>
                </c:pt>
                <c:pt idx="11">
                  <c:v>25.455707889435843</c:v>
                </c:pt>
                <c:pt idx="12">
                  <c:v>25.396297870715273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B08-48E2-8E25-A40B47C3B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73608"/>
        <c:axId val="596674264"/>
      </c:scatterChart>
      <c:valAx>
        <c:axId val="59667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74264"/>
        <c:crosses val="autoZero"/>
        <c:crossBetween val="midCat"/>
      </c:valAx>
      <c:valAx>
        <c:axId val="596674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73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Urban Pop v Grain Consumption</a:t>
            </a:r>
            <a:endParaRPr lang="en-A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82667894334956"/>
                  <c:y val="0.213154064063424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calcs'!$E$116:$O$116</c:f>
              <c:numCache>
                <c:formatCode>General</c:formatCode>
                <c:ptCount val="11"/>
                <c:pt idx="0">
                  <c:v>19.342257703074793</c:v>
                </c:pt>
                <c:pt idx="1">
                  <c:v>19.565861791612846</c:v>
                </c:pt>
                <c:pt idx="2">
                  <c:v>19.653128441943906</c:v>
                </c:pt>
                <c:pt idx="3">
                  <c:v>19.695586847916253</c:v>
                </c:pt>
                <c:pt idx="4">
                  <c:v>19.737183227858083</c:v>
                </c:pt>
                <c:pt idx="5">
                  <c:v>19.778043745297513</c:v>
                </c:pt>
                <c:pt idx="6">
                  <c:v>19.971996458020087</c:v>
                </c:pt>
                <c:pt idx="7">
                  <c:v>20.170086236747121</c:v>
                </c:pt>
                <c:pt idx="8">
                  <c:v>20.33603374847398</c:v>
                </c:pt>
                <c:pt idx="9">
                  <c:v>20.365429171327424</c:v>
                </c:pt>
                <c:pt idx="10">
                  <c:v>20.394189188025056</c:v>
                </c:pt>
              </c:numCache>
            </c:numRef>
          </c:xVal>
          <c:yVal>
            <c:numRef>
              <c:f>'raw calcs'!$E$115:$O$115</c:f>
              <c:numCache>
                <c:formatCode>General</c:formatCode>
                <c:ptCount val="11"/>
                <c:pt idx="0">
                  <c:v>24.245753121613145</c:v>
                </c:pt>
                <c:pt idx="1">
                  <c:v>24.438919422724538</c:v>
                </c:pt>
                <c:pt idx="2">
                  <c:v>24.459523715145181</c:v>
                </c:pt>
                <c:pt idx="3">
                  <c:v>24.430556471439189</c:v>
                </c:pt>
                <c:pt idx="4">
                  <c:v>24.395230453446942</c:v>
                </c:pt>
                <c:pt idx="5">
                  <c:v>24.352754723800896</c:v>
                </c:pt>
                <c:pt idx="6">
                  <c:v>24.382489065004641</c:v>
                </c:pt>
                <c:pt idx="7">
                  <c:v>24.51363188460272</c:v>
                </c:pt>
                <c:pt idx="8">
                  <c:v>24.737004799148799</c:v>
                </c:pt>
                <c:pt idx="9">
                  <c:v>24.756291654663706</c:v>
                </c:pt>
                <c:pt idx="10">
                  <c:v>24.760594441795984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B-4B60-8D5A-5AF8A8ADA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73608"/>
        <c:axId val="596674264"/>
      </c:scatterChart>
      <c:valAx>
        <c:axId val="59667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74264"/>
        <c:crossesAt val="-5"/>
        <c:crossBetween val="midCat"/>
      </c:valAx>
      <c:valAx>
        <c:axId val="596674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73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Rural Pop v Vege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771325459317583"/>
                  <c:y val="9.08435403907844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calcs'!$E$126:$Q$126</c:f>
              <c:numCache>
                <c:formatCode>General</c:formatCode>
                <c:ptCount val="13"/>
                <c:pt idx="0">
                  <c:v>20.481208880735572</c:v>
                </c:pt>
                <c:pt idx="1">
                  <c:v>20.489171960313691</c:v>
                </c:pt>
                <c:pt idx="2">
                  <c:v>20.513316248732739</c:v>
                </c:pt>
                <c:pt idx="3">
                  <c:v>20.542965494521784</c:v>
                </c:pt>
                <c:pt idx="4">
                  <c:v>20.544675462625637</c:v>
                </c:pt>
                <c:pt idx="5">
                  <c:v>20.543515300644977</c:v>
                </c:pt>
                <c:pt idx="6">
                  <c:v>20.541742113798534</c:v>
                </c:pt>
                <c:pt idx="7">
                  <c:v>20.539126440482658</c:v>
                </c:pt>
                <c:pt idx="8">
                  <c:v>20.512107491504356</c:v>
                </c:pt>
                <c:pt idx="9">
                  <c:v>20.434719633907982</c:v>
                </c:pt>
                <c:pt idx="10">
                  <c:v>20.336435523012113</c:v>
                </c:pt>
                <c:pt idx="11">
                  <c:v>20.315593037680479</c:v>
                </c:pt>
                <c:pt idx="12">
                  <c:v>20.29479982399058</c:v>
                </c:pt>
              </c:numCache>
            </c:numRef>
          </c:xVal>
          <c:yVal>
            <c:numRef>
              <c:f>'raw calcs'!$E$125:$Q$125</c:f>
              <c:numCache>
                <c:formatCode>General</c:formatCode>
                <c:ptCount val="13"/>
                <c:pt idx="0">
                  <c:v>25.433508597818864</c:v>
                </c:pt>
                <c:pt idx="1">
                  <c:v>25.335011224481811</c:v>
                </c:pt>
                <c:pt idx="2">
                  <c:v>25.389505446276072</c:v>
                </c:pt>
                <c:pt idx="3">
                  <c:v>25.440805294472696</c:v>
                </c:pt>
                <c:pt idx="4">
                  <c:v>25.300733869547514</c:v>
                </c:pt>
                <c:pt idx="5">
                  <c:v>25.220354773323429</c:v>
                </c:pt>
                <c:pt idx="6">
                  <c:v>25.222576203707614</c:v>
                </c:pt>
                <c:pt idx="7">
                  <c:v>25.189461178425123</c:v>
                </c:pt>
                <c:pt idx="8">
                  <c:v>25.182503462410153</c:v>
                </c:pt>
                <c:pt idx="9">
                  <c:v>25.0624540704565</c:v>
                </c:pt>
                <c:pt idx="10">
                  <c:v>24.872089413291619</c:v>
                </c:pt>
                <c:pt idx="11">
                  <c:v>24.808266192441423</c:v>
                </c:pt>
                <c:pt idx="12">
                  <c:v>24.73410525274857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EB-46ED-A187-6A919A91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73608"/>
        <c:axId val="596674264"/>
      </c:scatterChart>
      <c:valAx>
        <c:axId val="59667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74264"/>
        <c:crosses val="autoZero"/>
        <c:crossBetween val="midCat"/>
      </c:valAx>
      <c:valAx>
        <c:axId val="596674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73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Urban Pop v Vege Consumption</a:t>
            </a:r>
            <a:endParaRPr lang="en-A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82667894334956"/>
                  <c:y val="0.213154064063424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calcs'!$E$130:$O$130</c:f>
              <c:numCache>
                <c:formatCode>General</c:formatCode>
                <c:ptCount val="11"/>
                <c:pt idx="0">
                  <c:v>19.342257703074793</c:v>
                </c:pt>
                <c:pt idx="1">
                  <c:v>19.565861791612846</c:v>
                </c:pt>
                <c:pt idx="2">
                  <c:v>19.653128441943906</c:v>
                </c:pt>
                <c:pt idx="3">
                  <c:v>19.695586847916253</c:v>
                </c:pt>
                <c:pt idx="4">
                  <c:v>19.737183227858083</c:v>
                </c:pt>
                <c:pt idx="5">
                  <c:v>19.778043745297513</c:v>
                </c:pt>
                <c:pt idx="6">
                  <c:v>19.971996458020087</c:v>
                </c:pt>
                <c:pt idx="7">
                  <c:v>20.170086236747121</c:v>
                </c:pt>
                <c:pt idx="8">
                  <c:v>20.33603374847398</c:v>
                </c:pt>
                <c:pt idx="9">
                  <c:v>20.365429171327424</c:v>
                </c:pt>
                <c:pt idx="10">
                  <c:v>20.394189188025056</c:v>
                </c:pt>
              </c:numCache>
            </c:numRef>
          </c:xVal>
          <c:yVal>
            <c:numRef>
              <c:f>'raw calcs'!$E$129:$O$129</c:f>
              <c:numCache>
                <c:formatCode>General</c:formatCode>
                <c:ptCount val="11"/>
                <c:pt idx="0">
                  <c:v>24.314567882849381</c:v>
                </c:pt>
                <c:pt idx="1">
                  <c:v>24.498175118933631</c:v>
                </c:pt>
                <c:pt idx="2">
                  <c:v>24.522737661653377</c:v>
                </c:pt>
                <c:pt idx="3">
                  <c:v>24.498295556503159</c:v>
                </c:pt>
                <c:pt idx="4">
                  <c:v>24.468192798685322</c:v>
                </c:pt>
                <c:pt idx="5">
                  <c:v>24.535677474412072</c:v>
                </c:pt>
                <c:pt idx="6">
                  <c:v>24.714665157193814</c:v>
                </c:pt>
                <c:pt idx="7">
                  <c:v>24.945674075026343</c:v>
                </c:pt>
                <c:pt idx="8">
                  <c:v>25.090571766112895</c:v>
                </c:pt>
                <c:pt idx="9">
                  <c:v>25.106527874539758</c:v>
                </c:pt>
                <c:pt idx="10">
                  <c:v>25.115630155678534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8A-4F56-BDAD-934133D18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73608"/>
        <c:axId val="596674264"/>
      </c:scatterChart>
      <c:valAx>
        <c:axId val="59667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74264"/>
        <c:crossesAt val="-5"/>
        <c:crossBetween val="midCat"/>
      </c:valAx>
      <c:valAx>
        <c:axId val="596674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73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Rural Pop v Meat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54962480145986"/>
                  <c:y val="1.30754149509373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calcs'!$E$145:$Q$145</c:f>
              <c:numCache>
                <c:formatCode>General</c:formatCode>
                <c:ptCount val="13"/>
                <c:pt idx="0">
                  <c:v>20.481208880735572</c:v>
                </c:pt>
                <c:pt idx="1">
                  <c:v>20.489171960313691</c:v>
                </c:pt>
                <c:pt idx="2">
                  <c:v>20.513316248732739</c:v>
                </c:pt>
                <c:pt idx="3">
                  <c:v>20.542965494521784</c:v>
                </c:pt>
                <c:pt idx="4">
                  <c:v>20.544675462625637</c:v>
                </c:pt>
                <c:pt idx="5">
                  <c:v>20.543515300644977</c:v>
                </c:pt>
                <c:pt idx="6">
                  <c:v>20.541742113798534</c:v>
                </c:pt>
                <c:pt idx="7">
                  <c:v>20.539126440482658</c:v>
                </c:pt>
                <c:pt idx="8">
                  <c:v>20.512107491504356</c:v>
                </c:pt>
                <c:pt idx="9">
                  <c:v>20.434719633907982</c:v>
                </c:pt>
                <c:pt idx="10">
                  <c:v>20.336435523012113</c:v>
                </c:pt>
                <c:pt idx="11">
                  <c:v>20.315593037680479</c:v>
                </c:pt>
                <c:pt idx="12">
                  <c:v>20.29479982399058</c:v>
                </c:pt>
              </c:numCache>
            </c:numRef>
          </c:xVal>
          <c:yVal>
            <c:numRef>
              <c:f>'raw calcs'!$E$144:$Q$144</c:f>
              <c:numCache>
                <c:formatCode>General</c:formatCode>
                <c:ptCount val="13"/>
                <c:pt idx="0">
                  <c:v>-22.561899641815838</c:v>
                </c:pt>
                <c:pt idx="1">
                  <c:v>-22.618593434298546</c:v>
                </c:pt>
                <c:pt idx="2">
                  <c:v>-22.998222898520737</c:v>
                </c:pt>
                <c:pt idx="3">
                  <c:v>-23.076662308479214</c:v>
                </c:pt>
                <c:pt idx="4">
                  <c:v>-23.114739920753944</c:v>
                </c:pt>
                <c:pt idx="5">
                  <c:v>-23.131279335872687</c:v>
                </c:pt>
                <c:pt idx="6">
                  <c:v>-23.077817050160935</c:v>
                </c:pt>
                <c:pt idx="7">
                  <c:v>-23.113264223998598</c:v>
                </c:pt>
                <c:pt idx="8">
                  <c:v>-23.358178990503941</c:v>
                </c:pt>
                <c:pt idx="9">
                  <c:v>-23.467439344382104</c:v>
                </c:pt>
                <c:pt idx="10">
                  <c:v>-23.332636941200985</c:v>
                </c:pt>
                <c:pt idx="11">
                  <c:v>-23.353426487253103</c:v>
                </c:pt>
                <c:pt idx="12">
                  <c:v>-23.332172809904339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6-42D2-B68A-D00D598AD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73608"/>
        <c:axId val="596674264"/>
      </c:scatterChart>
      <c:valAx>
        <c:axId val="59667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74264"/>
        <c:crosses val="autoZero"/>
        <c:crossBetween val="midCat"/>
      </c:valAx>
      <c:valAx>
        <c:axId val="596674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73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Urban Pop v Meat Consumption</a:t>
            </a:r>
            <a:endParaRPr lang="en-A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1963145694477"/>
                  <c:y val="0.30071229232224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calcs'!$E$149:$O$149</c:f>
              <c:numCache>
                <c:formatCode>General</c:formatCode>
                <c:ptCount val="11"/>
                <c:pt idx="0">
                  <c:v>19.342257703074793</c:v>
                </c:pt>
                <c:pt idx="1">
                  <c:v>19.565861791612846</c:v>
                </c:pt>
                <c:pt idx="2">
                  <c:v>19.653128441943906</c:v>
                </c:pt>
                <c:pt idx="3">
                  <c:v>19.695586847916253</c:v>
                </c:pt>
                <c:pt idx="4">
                  <c:v>19.737183227858083</c:v>
                </c:pt>
                <c:pt idx="5">
                  <c:v>19.778043745297513</c:v>
                </c:pt>
                <c:pt idx="6">
                  <c:v>19.971996458020087</c:v>
                </c:pt>
                <c:pt idx="7">
                  <c:v>20.170086236747121</c:v>
                </c:pt>
                <c:pt idx="8">
                  <c:v>20.33603374847398</c:v>
                </c:pt>
                <c:pt idx="9">
                  <c:v>20.365429171327424</c:v>
                </c:pt>
                <c:pt idx="10">
                  <c:v>20.394189188025056</c:v>
                </c:pt>
              </c:numCache>
            </c:numRef>
          </c:xVal>
          <c:yVal>
            <c:numRef>
              <c:f>'raw calcs'!$E$148:$O$148</c:f>
              <c:numCache>
                <c:formatCode>General</c:formatCode>
                <c:ptCount val="11"/>
                <c:pt idx="0">
                  <c:v>22.431480319716123</c:v>
                </c:pt>
                <c:pt idx="1">
                  <c:v>22.791117223445085</c:v>
                </c:pt>
                <c:pt idx="2">
                  <c:v>22.929895745227881</c:v>
                </c:pt>
                <c:pt idx="3">
                  <c:v>22.892625978175282</c:v>
                </c:pt>
                <c:pt idx="4">
                  <c:v>22.929715077386682</c:v>
                </c:pt>
                <c:pt idx="5">
                  <c:v>22.941406860235453</c:v>
                </c:pt>
                <c:pt idx="6">
                  <c:v>23.210674910184469</c:v>
                </c:pt>
                <c:pt idx="7">
                  <c:v>23.661428968260619</c:v>
                </c:pt>
                <c:pt idx="8">
                  <c:v>23.883349638266129</c:v>
                </c:pt>
                <c:pt idx="9">
                  <c:v>23.925622617813314</c:v>
                </c:pt>
                <c:pt idx="10">
                  <c:v>23.969619949631415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8C-425A-89B2-6D512872B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73608"/>
        <c:axId val="596674264"/>
      </c:scatterChart>
      <c:valAx>
        <c:axId val="59667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74264"/>
        <c:crossesAt val="-5"/>
        <c:crossBetween val="midCat"/>
      </c:valAx>
      <c:valAx>
        <c:axId val="596674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73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Rural Pop v Eggs</a:t>
            </a:r>
            <a:r>
              <a:rPr lang="en-US" baseline="0"/>
              <a:t> </a:t>
            </a:r>
            <a:r>
              <a:rPr lang="en-US"/>
              <a:t>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095923881870956"/>
                  <c:y val="-0.127398211299094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calcs'!$E$165:$Q$165</c:f>
              <c:numCache>
                <c:formatCode>General</c:formatCode>
                <c:ptCount val="13"/>
                <c:pt idx="0">
                  <c:v>20.481208880735572</c:v>
                </c:pt>
                <c:pt idx="1">
                  <c:v>20.489171960313691</c:v>
                </c:pt>
                <c:pt idx="2">
                  <c:v>20.513316248732739</c:v>
                </c:pt>
                <c:pt idx="3">
                  <c:v>20.542965494521784</c:v>
                </c:pt>
                <c:pt idx="4">
                  <c:v>20.544675462625637</c:v>
                </c:pt>
                <c:pt idx="5">
                  <c:v>20.543515300644977</c:v>
                </c:pt>
                <c:pt idx="6">
                  <c:v>20.541742113798534</c:v>
                </c:pt>
                <c:pt idx="7">
                  <c:v>20.539126440482658</c:v>
                </c:pt>
                <c:pt idx="8">
                  <c:v>20.512107491504356</c:v>
                </c:pt>
                <c:pt idx="9">
                  <c:v>20.434719633907982</c:v>
                </c:pt>
                <c:pt idx="10">
                  <c:v>20.336435523012113</c:v>
                </c:pt>
                <c:pt idx="11">
                  <c:v>20.315593037680479</c:v>
                </c:pt>
                <c:pt idx="12">
                  <c:v>20.29479982399058</c:v>
                </c:pt>
              </c:numCache>
            </c:numRef>
          </c:xVal>
          <c:yVal>
            <c:numRef>
              <c:f>'raw calcs'!$E$164:$Q$164</c:f>
              <c:numCache>
                <c:formatCode>General</c:formatCode>
                <c:ptCount val="13"/>
                <c:pt idx="3">
                  <c:v>21.422592242024347</c:v>
                </c:pt>
                <c:pt idx="4">
                  <c:v>21.546532082829437</c:v>
                </c:pt>
                <c:pt idx="5">
                  <c:v>21.601305594792834</c:v>
                </c:pt>
                <c:pt idx="6">
                  <c:v>21.65030473331981</c:v>
                </c:pt>
                <c:pt idx="7">
                  <c:v>21.708507800038973</c:v>
                </c:pt>
                <c:pt idx="8">
                  <c:v>22.074453796404605</c:v>
                </c:pt>
                <c:pt idx="9">
                  <c:v>21.984786198684141</c:v>
                </c:pt>
                <c:pt idx="10">
                  <c:v>21.969119704330247</c:v>
                </c:pt>
                <c:pt idx="11">
                  <c:v>22.001217372074652</c:v>
                </c:pt>
                <c:pt idx="12">
                  <c:v>22.064311294724835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35-4E79-810F-9AE40E167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73608"/>
        <c:axId val="596674264"/>
      </c:scatterChart>
      <c:valAx>
        <c:axId val="59667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74264"/>
        <c:crosses val="autoZero"/>
        <c:crossBetween val="midCat"/>
      </c:valAx>
      <c:valAx>
        <c:axId val="596674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73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53</xdr:row>
      <xdr:rowOff>71436</xdr:rowOff>
    </xdr:from>
    <xdr:to>
      <xdr:col>18</xdr:col>
      <xdr:colOff>247650</xdr:colOff>
      <xdr:row>72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2F8295-0E86-412C-8DD5-06406DAB1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604836</xdr:colOff>
      <xdr:row>54</xdr:row>
      <xdr:rowOff>90487</xdr:rowOff>
    </xdr:from>
    <xdr:to>
      <xdr:col>29</xdr:col>
      <xdr:colOff>457199</xdr:colOff>
      <xdr:row>72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30CEE3-D42A-445A-9989-77BB6F7A9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176212</xdr:colOff>
      <xdr:row>102</xdr:row>
      <xdr:rowOff>14287</xdr:rowOff>
    </xdr:from>
    <xdr:to>
      <xdr:col>24</xdr:col>
      <xdr:colOff>219075</xdr:colOff>
      <xdr:row>117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7AD48E-2FB2-41D0-A1AC-27707B505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85725</xdr:colOff>
      <xdr:row>102</xdr:row>
      <xdr:rowOff>114300</xdr:rowOff>
    </xdr:from>
    <xdr:to>
      <xdr:col>30</xdr:col>
      <xdr:colOff>385763</xdr:colOff>
      <xdr:row>117</xdr:row>
      <xdr:rowOff>157163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3CF949-5635-4088-8114-CDA3148ED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119</xdr:row>
      <xdr:rowOff>0</xdr:rowOff>
    </xdr:from>
    <xdr:to>
      <xdr:col>23</xdr:col>
      <xdr:colOff>300038</xdr:colOff>
      <xdr:row>134</xdr:row>
      <xdr:rowOff>42863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F1B8EA-61FE-4BC0-8D3A-C1F105F0D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119</xdr:row>
      <xdr:rowOff>0</xdr:rowOff>
    </xdr:from>
    <xdr:to>
      <xdr:col>30</xdr:col>
      <xdr:colOff>300038</xdr:colOff>
      <xdr:row>134</xdr:row>
      <xdr:rowOff>42863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9AD29C-AEC4-43F6-9F49-3FE8F39D8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138</xdr:row>
      <xdr:rowOff>0</xdr:rowOff>
    </xdr:from>
    <xdr:to>
      <xdr:col>23</xdr:col>
      <xdr:colOff>300038</xdr:colOff>
      <xdr:row>153</xdr:row>
      <xdr:rowOff>42863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DEFD23-EEE0-45E9-8102-535DB21FD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138</xdr:row>
      <xdr:rowOff>0</xdr:rowOff>
    </xdr:from>
    <xdr:to>
      <xdr:col>30</xdr:col>
      <xdr:colOff>300038</xdr:colOff>
      <xdr:row>153</xdr:row>
      <xdr:rowOff>42863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944845-A5B6-45E3-9A04-2001F9863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158</xdr:row>
      <xdr:rowOff>0</xdr:rowOff>
    </xdr:from>
    <xdr:to>
      <xdr:col>23</xdr:col>
      <xdr:colOff>300038</xdr:colOff>
      <xdr:row>173</xdr:row>
      <xdr:rowOff>42863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457DB46-47D7-4D5A-91D2-713516336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158</xdr:row>
      <xdr:rowOff>0</xdr:rowOff>
    </xdr:from>
    <xdr:to>
      <xdr:col>30</xdr:col>
      <xdr:colOff>300038</xdr:colOff>
      <xdr:row>173</xdr:row>
      <xdr:rowOff>42863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3538C76-A9BF-4C07-8E6C-3BB5DC4AE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178</xdr:row>
      <xdr:rowOff>0</xdr:rowOff>
    </xdr:from>
    <xdr:to>
      <xdr:col>23</xdr:col>
      <xdr:colOff>300038</xdr:colOff>
      <xdr:row>193</xdr:row>
      <xdr:rowOff>42863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D3E7916-D9DB-4F94-976C-F19AD2D4B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178</xdr:row>
      <xdr:rowOff>0</xdr:rowOff>
    </xdr:from>
    <xdr:to>
      <xdr:col>30</xdr:col>
      <xdr:colOff>300038</xdr:colOff>
      <xdr:row>193</xdr:row>
      <xdr:rowOff>42863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2DFC7FA-9CD8-4D8E-9770-1C0D0F4DB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199</xdr:row>
      <xdr:rowOff>0</xdr:rowOff>
    </xdr:from>
    <xdr:to>
      <xdr:col>23</xdr:col>
      <xdr:colOff>300038</xdr:colOff>
      <xdr:row>214</xdr:row>
      <xdr:rowOff>42863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54C78F9-B9A0-4988-89E8-6AD7725FD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199</xdr:row>
      <xdr:rowOff>0</xdr:rowOff>
    </xdr:from>
    <xdr:to>
      <xdr:col>30</xdr:col>
      <xdr:colOff>300038</xdr:colOff>
      <xdr:row>214</xdr:row>
      <xdr:rowOff>42863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8E5C78C-099B-4A82-A619-14C6A7C95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219</xdr:row>
      <xdr:rowOff>0</xdr:rowOff>
    </xdr:from>
    <xdr:to>
      <xdr:col>23</xdr:col>
      <xdr:colOff>300038</xdr:colOff>
      <xdr:row>234</xdr:row>
      <xdr:rowOff>42863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49AF237-7713-4795-A704-CF9DC0204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0</xdr:colOff>
      <xdr:row>219</xdr:row>
      <xdr:rowOff>0</xdr:rowOff>
    </xdr:from>
    <xdr:to>
      <xdr:col>30</xdr:col>
      <xdr:colOff>300038</xdr:colOff>
      <xdr:row>234</xdr:row>
      <xdr:rowOff>42863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B82C901-7E25-4915-8420-E277FA63D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0</xdr:colOff>
      <xdr:row>103</xdr:row>
      <xdr:rowOff>0</xdr:rowOff>
    </xdr:from>
    <xdr:to>
      <xdr:col>37</xdr:col>
      <xdr:colOff>300038</xdr:colOff>
      <xdr:row>118</xdr:row>
      <xdr:rowOff>42863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F1189FE-E89A-4228-AD3C-47D4890EF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31</xdr:col>
      <xdr:colOff>0</xdr:colOff>
      <xdr:row>119</xdr:row>
      <xdr:rowOff>0</xdr:rowOff>
    </xdr:from>
    <xdr:to>
      <xdr:col>37</xdr:col>
      <xdr:colOff>300038</xdr:colOff>
      <xdr:row>134</xdr:row>
      <xdr:rowOff>42863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5F3680B-F5EA-40C1-998B-0A23A04C7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234"/>
  <sheetViews>
    <sheetView tabSelected="1" topLeftCell="O117" workbookViewId="0">
      <selection activeCell="AF142" sqref="AF142"/>
    </sheetView>
  </sheetViews>
  <sheetFormatPr defaultRowHeight="12.75" x14ac:dyDescent="0.2"/>
  <cols>
    <col min="1" max="1" width="25.140625" style="2" customWidth="1"/>
    <col min="2" max="2" width="10" style="2" bestFit="1" customWidth="1"/>
    <col min="3" max="3" width="10" style="2" customWidth="1"/>
    <col min="4" max="5" width="10.140625" style="2" customWidth="1"/>
    <col min="6" max="6" width="10.5703125" style="2" customWidth="1"/>
    <col min="7" max="7" width="12.5703125" style="2" bestFit="1" customWidth="1"/>
    <col min="8" max="8" width="11.140625" style="2" customWidth="1"/>
    <col min="9" max="9" width="11" style="2" customWidth="1"/>
    <col min="10" max="10" width="11.5703125" style="2" customWidth="1"/>
    <col min="11" max="11" width="12.5703125" style="2" customWidth="1"/>
    <col min="12" max="12" width="11" style="2" customWidth="1"/>
    <col min="13" max="16" width="12.5703125" style="2" bestFit="1" customWidth="1"/>
    <col min="17" max="17" width="11" style="2" bestFit="1" customWidth="1"/>
    <col min="18" max="16384" width="9.140625" style="2"/>
  </cols>
  <sheetData>
    <row r="1" spans="1:16" x14ac:dyDescent="0.2">
      <c r="A1" s="1" t="s">
        <v>0</v>
      </c>
    </row>
    <row r="2" spans="1:16" x14ac:dyDescent="0.2">
      <c r="A2" s="2" t="s">
        <v>1</v>
      </c>
      <c r="B2" s="2">
        <v>1978</v>
      </c>
      <c r="C2" s="4">
        <v>1980</v>
      </c>
      <c r="D2" s="4">
        <v>1985</v>
      </c>
      <c r="E2" s="2">
        <v>1990</v>
      </c>
      <c r="F2" s="4">
        <v>1993</v>
      </c>
      <c r="G2" s="4">
        <v>1994</v>
      </c>
      <c r="H2" s="2">
        <v>1995</v>
      </c>
      <c r="I2" s="2">
        <v>2000</v>
      </c>
      <c r="J2" s="2">
        <v>2005</v>
      </c>
      <c r="K2" s="2">
        <v>2010</v>
      </c>
      <c r="L2" s="2">
        <v>2011</v>
      </c>
      <c r="M2" s="2">
        <v>2012</v>
      </c>
    </row>
    <row r="3" spans="1:16" x14ac:dyDescent="0.2">
      <c r="A3" s="2" t="s">
        <v>38</v>
      </c>
      <c r="E3" s="3">
        <v>262.08</v>
      </c>
      <c r="H3" s="3">
        <v>256.07</v>
      </c>
      <c r="I3" s="3">
        <v>250.23</v>
      </c>
      <c r="J3" s="3">
        <v>208.84552474894295</v>
      </c>
      <c r="K3" s="3">
        <v>181.44034300991669</v>
      </c>
      <c r="L3" s="3">
        <v>170.73537645297546</v>
      </c>
      <c r="M3" s="3">
        <v>164.26780391723554</v>
      </c>
      <c r="P3" s="5">
        <f>LN(M3/E3)</f>
        <v>-0.46715175394001279</v>
      </c>
    </row>
    <row r="4" spans="1:16" x14ac:dyDescent="0.2">
      <c r="A4" s="2" t="s">
        <v>39</v>
      </c>
      <c r="E4" s="3">
        <v>80.03</v>
      </c>
      <c r="H4" s="3">
        <v>81.489999999999995</v>
      </c>
      <c r="I4" s="3">
        <v>80.27</v>
      </c>
      <c r="J4" s="3">
        <v>68.437918399601998</v>
      </c>
      <c r="K4" s="3">
        <v>57.519533504330703</v>
      </c>
      <c r="L4" s="3">
        <v>54.75</v>
      </c>
      <c r="M4" s="3">
        <v>52.325376453753258</v>
      </c>
      <c r="P4" s="5">
        <f>LN(M4/E4)</f>
        <v>-0.42492010154332599</v>
      </c>
    </row>
    <row r="5" spans="1:16" x14ac:dyDescent="0.2">
      <c r="A5" s="2" t="s">
        <v>40</v>
      </c>
      <c r="E5" s="3">
        <v>134.99</v>
      </c>
      <c r="H5" s="3">
        <v>129.25</v>
      </c>
      <c r="I5" s="3">
        <v>126.82</v>
      </c>
      <c r="J5" s="3">
        <v>113.35698783892005</v>
      </c>
      <c r="K5" s="3">
        <v>101.91336954166307</v>
      </c>
      <c r="L5" s="3">
        <v>97.09</v>
      </c>
      <c r="M5" s="3">
        <v>92.586456045368095</v>
      </c>
      <c r="P5" s="5">
        <f>LN(M5/E5)</f>
        <v>-0.37705783367506296</v>
      </c>
    </row>
    <row r="6" spans="1:16" x14ac:dyDescent="0.2">
      <c r="A6" s="2" t="s">
        <v>41</v>
      </c>
      <c r="E6" s="3"/>
      <c r="H6" s="3">
        <v>2.2780034188487224</v>
      </c>
      <c r="I6" s="3">
        <v>2.5299999999999998</v>
      </c>
      <c r="J6" s="3">
        <v>1.9089487647603813</v>
      </c>
      <c r="K6" s="3">
        <v>1.6113334743224097</v>
      </c>
      <c r="L6" s="3">
        <v>1.38</v>
      </c>
      <c r="M6" s="3">
        <v>1.1403611800944773</v>
      </c>
      <c r="P6" s="5"/>
    </row>
    <row r="7" spans="1:16" x14ac:dyDescent="0.2">
      <c r="A7" s="2" t="s">
        <v>20</v>
      </c>
      <c r="E7" s="3">
        <v>134</v>
      </c>
      <c r="H7" s="3">
        <v>104.62</v>
      </c>
      <c r="I7" s="3">
        <v>106.74</v>
      </c>
      <c r="J7" s="3">
        <v>102.28207488596507</v>
      </c>
      <c r="K7" s="3">
        <v>93.284493189152954</v>
      </c>
      <c r="L7" s="3">
        <v>89.36</v>
      </c>
      <c r="M7" s="3">
        <v>84.716079881518596</v>
      </c>
      <c r="P7" s="5">
        <f t="shared" ref="P7:P20" si="0">LN(M7/E7)</f>
        <v>-0.45853437119292334</v>
      </c>
    </row>
    <row r="8" spans="1:16" x14ac:dyDescent="0.2">
      <c r="A8" s="2" t="s">
        <v>42</v>
      </c>
      <c r="E8" s="3">
        <v>5.17</v>
      </c>
      <c r="H8" s="3">
        <v>5.8</v>
      </c>
      <c r="I8" s="3">
        <v>7.06</v>
      </c>
      <c r="J8" s="3">
        <v>6.01</v>
      </c>
      <c r="K8" s="3">
        <v>6.3056534163946818</v>
      </c>
      <c r="L8" s="3">
        <v>7.48</v>
      </c>
      <c r="M8" s="3">
        <v>7.8263897905626392</v>
      </c>
      <c r="P8" s="5">
        <f t="shared" si="0"/>
        <v>0.41462864115285453</v>
      </c>
    </row>
    <row r="9" spans="1:16" x14ac:dyDescent="0.2">
      <c r="A9" s="2" t="s">
        <v>43</v>
      </c>
      <c r="E9" s="3">
        <v>3.54</v>
      </c>
      <c r="H9" s="3">
        <v>4.25</v>
      </c>
      <c r="I9" s="3">
        <v>5.45</v>
      </c>
      <c r="J9" s="3">
        <v>4.9000000000000004</v>
      </c>
      <c r="K9" s="3">
        <v>5.52365362487037</v>
      </c>
      <c r="L9" s="3">
        <v>6.6</v>
      </c>
      <c r="M9" s="3">
        <v>6.926030054806847</v>
      </c>
      <c r="P9" s="5">
        <f t="shared" si="0"/>
        <v>0.67116005824281111</v>
      </c>
    </row>
    <row r="10" spans="1:16" x14ac:dyDescent="0.2">
      <c r="A10" s="2" t="s">
        <v>44</v>
      </c>
      <c r="E10" s="3">
        <v>12.59</v>
      </c>
      <c r="H10" s="3">
        <v>13.56</v>
      </c>
      <c r="I10" s="3">
        <v>18.3</v>
      </c>
      <c r="J10" s="3">
        <v>22.42</v>
      </c>
      <c r="K10" s="3">
        <v>22.153495388415774</v>
      </c>
      <c r="L10" s="3">
        <v>23.301300000000001</v>
      </c>
      <c r="M10" s="3">
        <v>23.454707696439748</v>
      </c>
      <c r="P10" s="5">
        <f t="shared" si="0"/>
        <v>0.62216838133313346</v>
      </c>
    </row>
    <row r="11" spans="1:16" x14ac:dyDescent="0.2">
      <c r="A11" s="2" t="s">
        <v>45</v>
      </c>
      <c r="E11" s="3">
        <v>10.54</v>
      </c>
      <c r="H11" s="3">
        <v>10.58</v>
      </c>
      <c r="I11" s="3">
        <v>13.28</v>
      </c>
      <c r="J11" s="3">
        <v>15.616663814682253</v>
      </c>
      <c r="K11" s="3">
        <v>14.403659811021148</v>
      </c>
      <c r="L11" s="3">
        <v>14.42</v>
      </c>
      <c r="M11" s="3">
        <v>14.397929690269216</v>
      </c>
      <c r="P11" s="5">
        <f t="shared" si="0"/>
        <v>0.31190688162354235</v>
      </c>
    </row>
    <row r="12" spans="1:16" x14ac:dyDescent="0.2">
      <c r="A12" s="2" t="s">
        <v>46</v>
      </c>
      <c r="E12" s="3">
        <v>0.4</v>
      </c>
      <c r="H12" s="3">
        <v>0.36</v>
      </c>
      <c r="I12" s="3">
        <v>0.52</v>
      </c>
      <c r="J12" s="3">
        <v>0.63996932237573989</v>
      </c>
      <c r="K12" s="3">
        <v>0.62766615834789319</v>
      </c>
      <c r="L12" s="3">
        <v>0.98</v>
      </c>
      <c r="M12" s="3">
        <v>1.0221234577872322</v>
      </c>
      <c r="P12" s="5">
        <f t="shared" si="0"/>
        <v>0.93817301654311491</v>
      </c>
    </row>
    <row r="13" spans="1:16" x14ac:dyDescent="0.2">
      <c r="A13" s="2" t="s">
        <v>47</v>
      </c>
      <c r="E13" s="3">
        <v>0.4</v>
      </c>
      <c r="H13" s="3">
        <v>0.35</v>
      </c>
      <c r="I13" s="3">
        <v>0.61</v>
      </c>
      <c r="J13" s="3">
        <v>0.83058986042393812</v>
      </c>
      <c r="K13" s="3">
        <v>0.8042679616817312</v>
      </c>
      <c r="L13" s="3">
        <v>0.92</v>
      </c>
      <c r="M13" s="3">
        <v>0.94066071244924787</v>
      </c>
      <c r="P13" s="5">
        <f t="shared" si="0"/>
        <v>0.85511796683199359</v>
      </c>
    </row>
    <row r="14" spans="1:16" x14ac:dyDescent="0.2">
      <c r="A14" s="2" t="s">
        <v>48</v>
      </c>
      <c r="E14" s="3">
        <v>1.25</v>
      </c>
      <c r="H14" s="3">
        <v>1.83</v>
      </c>
      <c r="I14" s="3">
        <v>2.81</v>
      </c>
      <c r="J14" s="3">
        <v>3.6663766885130196</v>
      </c>
      <c r="K14" s="3">
        <v>4.1737911629579285</v>
      </c>
      <c r="L14" s="3">
        <v>4.54</v>
      </c>
      <c r="M14" s="3">
        <v>4.4896830786702324</v>
      </c>
      <c r="P14" s="5">
        <f t="shared" si="0"/>
        <v>1.2786385641337055</v>
      </c>
    </row>
    <row r="15" spans="1:16" x14ac:dyDescent="0.2">
      <c r="A15" s="2" t="s">
        <v>49</v>
      </c>
      <c r="E15" s="3">
        <v>2.41</v>
      </c>
      <c r="H15" s="3">
        <v>3.22</v>
      </c>
      <c r="I15" s="3">
        <v>4.7699999999999996</v>
      </c>
      <c r="J15" s="3">
        <v>4.7117838109870105</v>
      </c>
      <c r="K15" s="3">
        <v>5.1175928464412355</v>
      </c>
      <c r="L15" s="3">
        <v>5.39581867612522</v>
      </c>
      <c r="M15" s="3">
        <v>5.8679859781580088</v>
      </c>
      <c r="P15" s="5">
        <f t="shared" si="0"/>
        <v>0.88988472323169177</v>
      </c>
    </row>
    <row r="16" spans="1:16" x14ac:dyDescent="0.2">
      <c r="A16" s="2" t="s">
        <v>50</v>
      </c>
      <c r="E16" s="3">
        <v>1.1000000000000001</v>
      </c>
      <c r="H16" s="3">
        <v>0.6</v>
      </c>
      <c r="I16" s="3">
        <v>1.06</v>
      </c>
      <c r="J16" s="3">
        <v>2.8638706837537202</v>
      </c>
      <c r="K16" s="3">
        <v>3.5522373977133843</v>
      </c>
      <c r="L16" s="3">
        <v>5.16</v>
      </c>
      <c r="M16" s="3">
        <v>5.285084898386069</v>
      </c>
      <c r="P16" s="5">
        <f t="shared" si="0"/>
        <v>1.5695785034164893</v>
      </c>
    </row>
    <row r="17" spans="1:16" x14ac:dyDescent="0.2">
      <c r="A17" s="2" t="s">
        <v>26</v>
      </c>
      <c r="E17" s="3">
        <v>2.13</v>
      </c>
      <c r="H17" s="3">
        <v>3.36</v>
      </c>
      <c r="I17" s="3">
        <v>3.92</v>
      </c>
      <c r="J17" s="3">
        <v>4.9370972264640063</v>
      </c>
      <c r="K17" s="3">
        <v>5.1511689188959462</v>
      </c>
      <c r="L17" s="3">
        <v>5.36</v>
      </c>
      <c r="M17" s="3">
        <v>5.359053745421793</v>
      </c>
      <c r="P17" s="5">
        <f t="shared" si="0"/>
        <v>0.92266543974310344</v>
      </c>
    </row>
    <row r="18" spans="1:16" x14ac:dyDescent="0.2">
      <c r="A18" s="2" t="s">
        <v>27</v>
      </c>
      <c r="E18" s="3">
        <v>1.5</v>
      </c>
      <c r="H18" s="3">
        <v>1.28</v>
      </c>
      <c r="I18" s="3">
        <v>1.28</v>
      </c>
      <c r="J18" s="3">
        <v>1.1288230358767868</v>
      </c>
      <c r="K18" s="3">
        <v>1.0338537956180016</v>
      </c>
      <c r="L18" s="3">
        <v>1.04</v>
      </c>
      <c r="M18" s="3">
        <v>1.1861022022912115</v>
      </c>
      <c r="P18" s="5">
        <f t="shared" si="0"/>
        <v>-0.23479263730676433</v>
      </c>
    </row>
    <row r="19" spans="1:16" x14ac:dyDescent="0.2">
      <c r="A19" s="2" t="s">
        <v>29</v>
      </c>
      <c r="E19" s="3">
        <v>6.14</v>
      </c>
      <c r="H19" s="3">
        <v>6.53</v>
      </c>
      <c r="I19" s="3">
        <v>7.02</v>
      </c>
      <c r="J19" s="3">
        <v>9.5936426014372866</v>
      </c>
      <c r="K19" s="3">
        <v>9.7362416316544103</v>
      </c>
      <c r="L19" s="3">
        <v>10.15</v>
      </c>
      <c r="M19" s="3">
        <v>10.039556943290105</v>
      </c>
      <c r="P19" s="5">
        <f t="shared" si="0"/>
        <v>0.49170824197644025</v>
      </c>
    </row>
    <row r="20" spans="1:16" x14ac:dyDescent="0.2">
      <c r="A20" s="2" t="s">
        <v>51</v>
      </c>
      <c r="E20" s="3">
        <v>5.89</v>
      </c>
      <c r="H20" s="3">
        <v>13.01</v>
      </c>
      <c r="I20" s="3">
        <v>18.309999999999999</v>
      </c>
      <c r="J20" s="3">
        <v>17.18</v>
      </c>
      <c r="K20" s="3">
        <v>19.635895235472603</v>
      </c>
      <c r="L20" s="3">
        <v>21.299171516991947</v>
      </c>
      <c r="M20" s="3">
        <v>22.812509507217378</v>
      </c>
      <c r="P20" s="5">
        <f t="shared" si="0"/>
        <v>1.3540530504338626</v>
      </c>
    </row>
    <row r="21" spans="1:16" x14ac:dyDescent="0.2">
      <c r="A21" s="2" t="s">
        <v>52</v>
      </c>
      <c r="E21" s="3"/>
      <c r="H21" s="3">
        <v>0.13</v>
      </c>
      <c r="I21" s="3">
        <v>0.74</v>
      </c>
      <c r="J21" s="3">
        <v>0.81</v>
      </c>
      <c r="K21" s="3">
        <v>0.95537311824280347</v>
      </c>
      <c r="L21" s="3">
        <v>1.21</v>
      </c>
      <c r="M21" s="3">
        <v>1.3025395556710322</v>
      </c>
      <c r="N21" s="5"/>
      <c r="P21" s="5">
        <f>LN(M21/I21)</f>
        <v>0.5654209560054374</v>
      </c>
    </row>
    <row r="22" spans="1:16" x14ac:dyDescent="0.2">
      <c r="A22" s="2" t="s">
        <v>3</v>
      </c>
      <c r="B22" s="2">
        <v>247.83</v>
      </c>
      <c r="C22" s="3">
        <v>257.16000000000003</v>
      </c>
      <c r="D22" s="3">
        <v>257.45</v>
      </c>
      <c r="E22" s="3">
        <v>262.08</v>
      </c>
      <c r="F22" s="3">
        <v>266.02</v>
      </c>
      <c r="G22" s="3">
        <v>260.56</v>
      </c>
      <c r="H22" s="3">
        <v>258.92</v>
      </c>
      <c r="I22" s="3"/>
      <c r="J22" s="3"/>
      <c r="K22" s="3"/>
      <c r="L22" s="3"/>
      <c r="O22" s="5">
        <f>LN(H22/B22)</f>
        <v>4.3776106434785807E-2</v>
      </c>
    </row>
    <row r="23" spans="1:16" x14ac:dyDescent="0.2">
      <c r="A23" s="2" t="s">
        <v>53</v>
      </c>
      <c r="B23" s="2">
        <v>122.51</v>
      </c>
      <c r="C23" s="3">
        <v>162.91999999999999</v>
      </c>
      <c r="D23" s="3">
        <v>208.83</v>
      </c>
      <c r="E23" s="3">
        <v>215.02</v>
      </c>
      <c r="F23" s="3">
        <v>221.02</v>
      </c>
      <c r="G23" s="3">
        <v>211.98</v>
      </c>
      <c r="H23" s="3">
        <v>210.74</v>
      </c>
      <c r="I23" s="3"/>
      <c r="J23" s="3"/>
      <c r="K23" s="3"/>
      <c r="L23" s="3"/>
      <c r="O23" s="5">
        <f t="shared" ref="O23:O38" si="1">LN(H23/B23)</f>
        <v>0.54243248686530232</v>
      </c>
    </row>
    <row r="24" spans="1:16" x14ac:dyDescent="0.2">
      <c r="A24" s="2" t="s">
        <v>4</v>
      </c>
      <c r="B24" s="2">
        <v>141.5</v>
      </c>
      <c r="C24" s="3">
        <v>127.21</v>
      </c>
      <c r="D24" s="3">
        <v>131.13</v>
      </c>
      <c r="E24" s="3">
        <v>134</v>
      </c>
      <c r="F24" s="3">
        <v>107.43</v>
      </c>
      <c r="G24" s="3">
        <v>107.86</v>
      </c>
      <c r="H24" s="3">
        <v>104.62</v>
      </c>
      <c r="I24" s="3"/>
      <c r="J24" s="3"/>
      <c r="K24" s="3"/>
      <c r="L24" s="3"/>
      <c r="O24" s="5">
        <f t="shared" si="1"/>
        <v>-0.30196497914082721</v>
      </c>
    </row>
    <row r="25" spans="1:16" x14ac:dyDescent="0.2">
      <c r="A25" s="2" t="s">
        <v>5</v>
      </c>
      <c r="B25" s="2">
        <v>1.97</v>
      </c>
      <c r="C25" s="3">
        <v>2.4900000000000002</v>
      </c>
      <c r="D25" s="3">
        <v>4.04</v>
      </c>
      <c r="E25" s="3">
        <v>5.17</v>
      </c>
      <c r="F25" s="3">
        <v>5.66</v>
      </c>
      <c r="G25" s="3">
        <v>5.66</v>
      </c>
      <c r="H25" s="3">
        <v>5.8</v>
      </c>
      <c r="I25" s="3"/>
      <c r="J25" s="3"/>
      <c r="K25" s="3"/>
      <c r="L25" s="3"/>
      <c r="O25" s="5">
        <f t="shared" si="1"/>
        <v>1.0798243748024765</v>
      </c>
    </row>
    <row r="26" spans="1:16" x14ac:dyDescent="0.2">
      <c r="A26" s="2" t="s">
        <v>6</v>
      </c>
      <c r="B26" s="2">
        <v>5.76</v>
      </c>
      <c r="C26" s="3">
        <v>7.75</v>
      </c>
      <c r="D26" s="3">
        <v>10.97</v>
      </c>
      <c r="E26" s="3">
        <v>11.34</v>
      </c>
      <c r="F26" s="3">
        <v>11.68</v>
      </c>
      <c r="G26" s="3">
        <v>11</v>
      </c>
      <c r="H26" s="3">
        <v>11.29</v>
      </c>
      <c r="I26" s="3"/>
      <c r="J26" s="3"/>
      <c r="K26" s="3"/>
      <c r="L26" s="3"/>
      <c r="O26" s="5">
        <f t="shared" si="1"/>
        <v>0.67297990345377079</v>
      </c>
    </row>
    <row r="27" spans="1:16" x14ac:dyDescent="0.2">
      <c r="A27" s="2" t="s">
        <v>7</v>
      </c>
      <c r="B27" s="2">
        <v>0.25</v>
      </c>
      <c r="C27" s="3">
        <v>0.66</v>
      </c>
      <c r="D27" s="3">
        <v>1.03</v>
      </c>
      <c r="E27" s="3">
        <v>1.26</v>
      </c>
      <c r="F27" s="3">
        <v>1.62</v>
      </c>
      <c r="G27" s="3">
        <v>1.63</v>
      </c>
      <c r="H27" s="3">
        <v>1.83</v>
      </c>
      <c r="I27" s="3"/>
      <c r="J27" s="3"/>
      <c r="K27" s="3"/>
      <c r="L27" s="3"/>
      <c r="O27" s="5">
        <f t="shared" si="1"/>
        <v>1.9906103279732201</v>
      </c>
    </row>
    <row r="28" spans="1:16" x14ac:dyDescent="0.2">
      <c r="A28" s="2" t="s">
        <v>8</v>
      </c>
      <c r="B28" s="2">
        <v>0.8</v>
      </c>
      <c r="C28" s="3">
        <v>1.2</v>
      </c>
      <c r="D28" s="3">
        <v>2.0499999999999998</v>
      </c>
      <c r="E28" s="3">
        <v>2.41</v>
      </c>
      <c r="F28" s="3">
        <v>2.88</v>
      </c>
      <c r="G28" s="3">
        <v>3.03</v>
      </c>
      <c r="H28" s="3">
        <v>3.22</v>
      </c>
      <c r="I28" s="3"/>
      <c r="J28" s="3"/>
      <c r="K28" s="3"/>
      <c r="L28" s="3"/>
      <c r="O28" s="5">
        <f t="shared" si="1"/>
        <v>1.3925249108705269</v>
      </c>
    </row>
    <row r="29" spans="1:16" x14ac:dyDescent="0.2">
      <c r="A29" s="2" t="s">
        <v>9</v>
      </c>
      <c r="B29" s="2">
        <v>0.84</v>
      </c>
      <c r="C29" s="3">
        <v>1.1000000000000001</v>
      </c>
      <c r="D29" s="3">
        <v>1.64</v>
      </c>
      <c r="E29" s="3">
        <v>2.13</v>
      </c>
      <c r="F29" s="3">
        <v>2.4700000000000002</v>
      </c>
      <c r="G29" s="3">
        <v>2.68</v>
      </c>
      <c r="H29" s="3">
        <v>3.06</v>
      </c>
      <c r="I29" s="3"/>
      <c r="J29" s="3"/>
      <c r="K29" s="3"/>
      <c r="L29" s="3"/>
      <c r="O29" s="5">
        <f t="shared" si="1"/>
        <v>1.2927683031090673</v>
      </c>
    </row>
    <row r="30" spans="1:16" x14ac:dyDescent="0.2">
      <c r="A30" s="2" t="s">
        <v>10</v>
      </c>
      <c r="B30" s="2">
        <v>0.73</v>
      </c>
      <c r="C30" s="3">
        <v>1.06</v>
      </c>
      <c r="D30" s="3">
        <v>1.46</v>
      </c>
      <c r="E30" s="3">
        <v>1.5</v>
      </c>
      <c r="F30" s="3">
        <v>1.43</v>
      </c>
      <c r="G30" s="3">
        <v>1.34</v>
      </c>
      <c r="H30" s="3">
        <v>1.28</v>
      </c>
      <c r="I30" s="3"/>
      <c r="J30" s="3"/>
      <c r="K30" s="3"/>
      <c r="L30" s="3"/>
      <c r="O30" s="5">
        <f t="shared" si="1"/>
        <v>0.56157082277122605</v>
      </c>
    </row>
    <row r="31" spans="1:16" x14ac:dyDescent="0.2">
      <c r="A31" s="2" t="s">
        <v>11</v>
      </c>
      <c r="B31" s="2">
        <v>1.22</v>
      </c>
      <c r="C31" s="3">
        <v>1.89</v>
      </c>
      <c r="D31" s="3">
        <v>4.37</v>
      </c>
      <c r="E31" s="3">
        <v>6.14</v>
      </c>
      <c r="F31" s="3">
        <v>6.53</v>
      </c>
      <c r="G31" s="3">
        <v>6.03</v>
      </c>
      <c r="H31" s="3">
        <v>6.53</v>
      </c>
      <c r="I31" s="3"/>
      <c r="J31" s="3"/>
      <c r="K31" s="3"/>
      <c r="L31" s="3"/>
      <c r="O31" s="5">
        <f t="shared" si="1"/>
        <v>1.6775560845431745</v>
      </c>
    </row>
    <row r="32" spans="1:16" x14ac:dyDescent="0.2">
      <c r="A32" s="2" t="s">
        <v>12</v>
      </c>
      <c r="B32" s="2">
        <v>5.63</v>
      </c>
      <c r="C32" s="3">
        <v>4.3</v>
      </c>
      <c r="D32" s="3">
        <v>2.54</v>
      </c>
      <c r="E32" s="3">
        <v>0.9</v>
      </c>
      <c r="F32" s="3">
        <v>0.69</v>
      </c>
      <c r="G32" s="3">
        <v>0.56000000000000005</v>
      </c>
      <c r="H32" s="3">
        <v>0.44</v>
      </c>
      <c r="I32" s="3"/>
      <c r="J32" s="3"/>
      <c r="K32" s="3"/>
      <c r="L32" s="3"/>
      <c r="O32" s="5">
        <f t="shared" si="1"/>
        <v>-2.5490899942214291</v>
      </c>
    </row>
    <row r="33" spans="1:16" x14ac:dyDescent="0.2">
      <c r="A33" s="2" t="s">
        <v>13</v>
      </c>
      <c r="B33" s="2">
        <v>0.4</v>
      </c>
      <c r="C33" s="3">
        <v>0.38</v>
      </c>
      <c r="D33" s="3">
        <v>0.43</v>
      </c>
      <c r="E33" s="3">
        <v>0.31</v>
      </c>
      <c r="F33" s="3">
        <v>0.33</v>
      </c>
      <c r="G33" s="3"/>
      <c r="H33" s="3"/>
      <c r="I33" s="3"/>
      <c r="J33" s="3"/>
      <c r="K33" s="3"/>
      <c r="L33" s="3"/>
      <c r="O33" s="5"/>
    </row>
    <row r="34" spans="1:16" x14ac:dyDescent="0.2">
      <c r="A34" s="2" t="s">
        <v>14</v>
      </c>
      <c r="B34" s="2">
        <v>0.41</v>
      </c>
      <c r="C34" s="3">
        <v>0.94</v>
      </c>
      <c r="D34" s="3">
        <v>2.5</v>
      </c>
      <c r="E34" s="3">
        <v>1.74</v>
      </c>
      <c r="F34" s="3">
        <v>1.75</v>
      </c>
      <c r="G34" s="3">
        <v>1.78</v>
      </c>
      <c r="H34" s="3">
        <v>1.7</v>
      </c>
      <c r="I34" s="3"/>
      <c r="J34" s="3"/>
      <c r="K34" s="3"/>
      <c r="L34" s="3"/>
      <c r="O34" s="5">
        <f t="shared" si="1"/>
        <v>1.4222263703459539</v>
      </c>
    </row>
    <row r="35" spans="1:16" x14ac:dyDescent="0.2">
      <c r="A35" s="2" t="s">
        <v>15</v>
      </c>
      <c r="B35" s="2">
        <v>0.02</v>
      </c>
      <c r="C35" s="3">
        <v>0.06</v>
      </c>
      <c r="D35" s="3">
        <v>0.14000000000000001</v>
      </c>
      <c r="E35" s="3">
        <v>0.08</v>
      </c>
      <c r="F35" s="3">
        <v>7.0000000000000007E-2</v>
      </c>
      <c r="G35" s="3">
        <v>0.08</v>
      </c>
      <c r="H35" s="3">
        <v>0.06</v>
      </c>
      <c r="I35" s="3"/>
      <c r="J35" s="3"/>
      <c r="K35" s="3"/>
      <c r="L35" s="3"/>
      <c r="O35" s="5">
        <f t="shared" si="1"/>
        <v>1.0986122886681098</v>
      </c>
    </row>
    <row r="36" spans="1:16" x14ac:dyDescent="0.2">
      <c r="A36" s="2" t="s">
        <v>16</v>
      </c>
      <c r="B36" s="2">
        <v>0.02</v>
      </c>
      <c r="C36" s="3">
        <v>0.06</v>
      </c>
      <c r="D36" s="3">
        <v>7.0000000000000007E-2</v>
      </c>
      <c r="E36" s="3">
        <v>0.04</v>
      </c>
      <c r="F36" s="3">
        <v>0.03</v>
      </c>
      <c r="G36" s="3">
        <v>0.03</v>
      </c>
      <c r="H36" s="3">
        <v>0.02</v>
      </c>
      <c r="I36" s="3"/>
      <c r="J36" s="3"/>
      <c r="K36" s="3"/>
      <c r="L36" s="3"/>
      <c r="O36" s="5">
        <f t="shared" si="1"/>
        <v>0</v>
      </c>
    </row>
    <row r="37" spans="1:16" x14ac:dyDescent="0.2">
      <c r="A37" s="2" t="s">
        <v>17</v>
      </c>
      <c r="B37" s="2">
        <v>0.02</v>
      </c>
      <c r="C37" s="3">
        <v>0.05</v>
      </c>
      <c r="D37" s="3">
        <v>0.04</v>
      </c>
      <c r="E37" s="3">
        <v>7.0000000000000007E-2</v>
      </c>
      <c r="F37" s="3">
        <v>7.0000000000000007E-2</v>
      </c>
      <c r="G37" s="3">
        <v>0.1</v>
      </c>
      <c r="H37" s="3">
        <v>0.12</v>
      </c>
      <c r="I37" s="3"/>
      <c r="J37" s="3"/>
      <c r="K37" s="3"/>
      <c r="L37" s="3"/>
      <c r="O37" s="5">
        <f t="shared" si="1"/>
        <v>1.791759469228055</v>
      </c>
    </row>
    <row r="38" spans="1:16" x14ac:dyDescent="0.2">
      <c r="A38" s="2" t="s">
        <v>18</v>
      </c>
      <c r="B38" s="2">
        <v>0.32</v>
      </c>
      <c r="C38" s="3">
        <v>0.51</v>
      </c>
      <c r="D38" s="3">
        <v>0.55000000000000004</v>
      </c>
      <c r="E38" s="3">
        <v>0.67</v>
      </c>
      <c r="F38" s="3">
        <v>0.64</v>
      </c>
      <c r="G38" s="3">
        <v>0.65</v>
      </c>
      <c r="H38" s="3">
        <v>0.69</v>
      </c>
      <c r="I38" s="3"/>
      <c r="J38" s="3"/>
      <c r="K38" s="3"/>
      <c r="L38" s="3"/>
      <c r="O38" s="5">
        <f t="shared" si="1"/>
        <v>0.7683706017975328</v>
      </c>
    </row>
    <row r="39" spans="1:16" x14ac:dyDescent="0.2"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6" x14ac:dyDescent="0.2">
      <c r="A40" s="1" t="s">
        <v>2</v>
      </c>
    </row>
    <row r="41" spans="1:16" x14ac:dyDescent="0.2">
      <c r="A41" s="2" t="s">
        <v>1</v>
      </c>
      <c r="B41" s="2">
        <v>1985</v>
      </c>
      <c r="C41" s="2">
        <v>1990</v>
      </c>
      <c r="D41" s="2">
        <v>1992</v>
      </c>
      <c r="E41" s="2">
        <v>1993</v>
      </c>
      <c r="F41" s="2">
        <v>1994</v>
      </c>
      <c r="G41" s="2">
        <v>1995</v>
      </c>
      <c r="H41" s="2">
        <v>2000</v>
      </c>
      <c r="I41" s="2">
        <v>2005</v>
      </c>
      <c r="J41" s="2">
        <v>2010</v>
      </c>
      <c r="K41" s="2">
        <v>2011</v>
      </c>
      <c r="L41" s="2">
        <v>2012</v>
      </c>
      <c r="M41" s="2">
        <v>2013</v>
      </c>
      <c r="N41" s="2">
        <v>2014</v>
      </c>
      <c r="O41" s="2">
        <v>2015</v>
      </c>
    </row>
    <row r="42" spans="1:16" x14ac:dyDescent="0.2">
      <c r="A42" s="2" t="s">
        <v>19</v>
      </c>
      <c r="B42" s="3">
        <v>134.76</v>
      </c>
      <c r="C42" s="3">
        <v>130.72</v>
      </c>
      <c r="G42" s="3">
        <v>97</v>
      </c>
      <c r="H42" s="3">
        <v>82.31</v>
      </c>
      <c r="I42" s="3">
        <v>76.98</v>
      </c>
      <c r="J42" s="3">
        <v>81.53</v>
      </c>
      <c r="K42" s="3">
        <v>80.709999999999994</v>
      </c>
      <c r="L42" s="3">
        <v>78.760000000000005</v>
      </c>
      <c r="M42" s="3"/>
      <c r="N42" s="3"/>
      <c r="O42" s="3"/>
      <c r="P42" s="5">
        <f>LN(L42/B42)</f>
        <v>-0.53709016476742721</v>
      </c>
    </row>
    <row r="43" spans="1:16" x14ac:dyDescent="0.2">
      <c r="A43" s="2" t="s">
        <v>20</v>
      </c>
      <c r="B43" s="3">
        <v>144.36000000000001</v>
      </c>
      <c r="C43" s="3">
        <v>138.69999999999999</v>
      </c>
      <c r="G43" s="3">
        <v>116.47</v>
      </c>
      <c r="H43" s="3">
        <v>114.74</v>
      </c>
      <c r="I43" s="3">
        <v>118.58</v>
      </c>
      <c r="J43" s="3">
        <v>116.11</v>
      </c>
      <c r="K43" s="3">
        <v>114.56</v>
      </c>
      <c r="L43" s="3">
        <v>112.33</v>
      </c>
      <c r="M43" s="3"/>
      <c r="N43" s="3"/>
      <c r="O43" s="3"/>
      <c r="P43" s="5">
        <f t="shared" ref="P43:P52" si="2">LN(L43/B43)</f>
        <v>-0.25086921212110996</v>
      </c>
    </row>
    <row r="44" spans="1:16" x14ac:dyDescent="0.2">
      <c r="A44" s="2" t="s">
        <v>21</v>
      </c>
      <c r="B44" s="3">
        <v>5.76</v>
      </c>
      <c r="C44" s="3">
        <v>6.4</v>
      </c>
      <c r="G44" s="3">
        <v>7.11</v>
      </c>
      <c r="H44" s="3">
        <v>8.16</v>
      </c>
      <c r="I44" s="3">
        <v>9.25</v>
      </c>
      <c r="J44" s="3">
        <v>8.84</v>
      </c>
      <c r="K44" s="3">
        <v>9.26</v>
      </c>
      <c r="L44" s="3">
        <v>9.14</v>
      </c>
      <c r="M44" s="3"/>
      <c r="N44" s="3"/>
      <c r="O44" s="3"/>
      <c r="P44" s="5">
        <f t="shared" si="2"/>
        <v>0.46172291075825894</v>
      </c>
    </row>
    <row r="45" spans="1:16" x14ac:dyDescent="0.2">
      <c r="A45" s="2" t="s">
        <v>22</v>
      </c>
      <c r="B45" s="3">
        <v>16.68</v>
      </c>
      <c r="C45" s="3">
        <v>18.46</v>
      </c>
      <c r="G45" s="3">
        <v>17.239999999999998</v>
      </c>
      <c r="H45" s="3">
        <v>16.73</v>
      </c>
      <c r="I45" s="3">
        <v>20.149999999999999</v>
      </c>
      <c r="J45" s="3">
        <v>20.73</v>
      </c>
      <c r="K45" s="3">
        <v>20.63</v>
      </c>
      <c r="L45" s="3">
        <v>21.23</v>
      </c>
      <c r="M45" s="3">
        <v>20.399999999999999</v>
      </c>
      <c r="N45" s="3">
        <v>20.8</v>
      </c>
      <c r="O45" s="3">
        <v>20.7</v>
      </c>
      <c r="P45" s="5">
        <f t="shared" si="2"/>
        <v>0.24120487878456409</v>
      </c>
    </row>
    <row r="46" spans="1:16" x14ac:dyDescent="0.2">
      <c r="A46" s="2" t="s">
        <v>23</v>
      </c>
      <c r="B46" s="3">
        <v>2.04</v>
      </c>
      <c r="C46" s="3">
        <v>3.28</v>
      </c>
      <c r="G46" s="3">
        <v>2.44</v>
      </c>
      <c r="H46" s="3">
        <v>3.33</v>
      </c>
      <c r="I46" s="3">
        <v>3.71</v>
      </c>
      <c r="J46" s="3">
        <v>3.78</v>
      </c>
      <c r="K46" s="3">
        <v>3.95</v>
      </c>
      <c r="L46" s="3">
        <v>3.73</v>
      </c>
      <c r="M46" s="3">
        <v>3.3000000000000003</v>
      </c>
      <c r="N46" s="3">
        <v>3.4000000000000004</v>
      </c>
      <c r="O46" s="3">
        <v>3.9</v>
      </c>
      <c r="P46" s="5">
        <f t="shared" si="2"/>
        <v>0.60345842579959907</v>
      </c>
    </row>
    <row r="47" spans="1:16" x14ac:dyDescent="0.2">
      <c r="A47" s="2" t="s">
        <v>24</v>
      </c>
      <c r="B47" s="3">
        <v>3.24</v>
      </c>
      <c r="C47" s="3">
        <v>3.42</v>
      </c>
      <c r="G47" s="3">
        <v>3.97</v>
      </c>
      <c r="H47" s="3">
        <v>5.44</v>
      </c>
      <c r="I47" s="3">
        <v>8.9700000000000006</v>
      </c>
      <c r="J47" s="3">
        <v>10.210000000000001</v>
      </c>
      <c r="K47" s="3">
        <v>10.59</v>
      </c>
      <c r="L47" s="3">
        <v>10.75</v>
      </c>
      <c r="M47" s="3"/>
      <c r="N47" s="3"/>
      <c r="O47" s="3"/>
      <c r="P47" s="5">
        <f t="shared" si="2"/>
        <v>1.1993324247694337</v>
      </c>
    </row>
    <row r="48" spans="1:16" x14ac:dyDescent="0.2">
      <c r="A48" s="2" t="s">
        <v>25</v>
      </c>
      <c r="B48" s="3">
        <v>6.84</v>
      </c>
      <c r="C48" s="3">
        <v>7.25</v>
      </c>
      <c r="G48" s="3">
        <v>9.74</v>
      </c>
      <c r="H48" s="3">
        <v>11.21</v>
      </c>
      <c r="I48" s="3">
        <v>10.4</v>
      </c>
      <c r="J48" s="3">
        <v>10</v>
      </c>
      <c r="K48" s="3">
        <v>10.119999999999999</v>
      </c>
      <c r="L48" s="3">
        <v>10.52</v>
      </c>
      <c r="M48" s="3"/>
      <c r="N48" s="3"/>
      <c r="O48" s="3"/>
      <c r="P48" s="5">
        <f t="shared" si="2"/>
        <v>0.43049047567510468</v>
      </c>
    </row>
    <row r="49" spans="1:16" x14ac:dyDescent="0.2">
      <c r="A49" s="2" t="s">
        <v>26</v>
      </c>
      <c r="B49" s="3">
        <v>7.08</v>
      </c>
      <c r="C49" s="3">
        <v>7.69</v>
      </c>
      <c r="G49" s="3">
        <v>9.1999999999999993</v>
      </c>
      <c r="H49" s="3">
        <v>11.74</v>
      </c>
      <c r="I49" s="3">
        <v>12.55</v>
      </c>
      <c r="J49" s="3">
        <v>15.21</v>
      </c>
      <c r="K49" s="3">
        <v>14.62</v>
      </c>
      <c r="L49" s="3">
        <v>15.19</v>
      </c>
      <c r="M49" s="3"/>
      <c r="N49" s="3"/>
      <c r="O49" s="3"/>
      <c r="P49" s="5">
        <f t="shared" si="2"/>
        <v>0.7633634089020529</v>
      </c>
    </row>
    <row r="50" spans="1:16" x14ac:dyDescent="0.2">
      <c r="A50" s="2" t="s">
        <v>36</v>
      </c>
      <c r="B50" s="3"/>
      <c r="C50" s="3">
        <v>4.63</v>
      </c>
      <c r="G50" s="3">
        <v>4.62</v>
      </c>
      <c r="H50" s="3">
        <v>9.94</v>
      </c>
      <c r="I50" s="3">
        <v>17.920000000000002</v>
      </c>
      <c r="J50" s="3">
        <v>13.98</v>
      </c>
      <c r="K50" s="3">
        <v>13.7</v>
      </c>
      <c r="L50" s="3">
        <v>13.95</v>
      </c>
      <c r="M50" s="3"/>
      <c r="N50" s="3"/>
      <c r="O50" s="3"/>
      <c r="P50" s="5">
        <f>LN(L50/G50)</f>
        <v>1.105084803173727</v>
      </c>
    </row>
    <row r="51" spans="1:16" x14ac:dyDescent="0.2">
      <c r="A51" s="2" t="s">
        <v>37</v>
      </c>
      <c r="B51" s="3"/>
      <c r="C51" s="3">
        <v>41.11</v>
      </c>
      <c r="G51" s="3">
        <v>44.96</v>
      </c>
      <c r="H51" s="3">
        <v>57.48</v>
      </c>
      <c r="I51" s="3">
        <v>56.69</v>
      </c>
      <c r="J51" s="3">
        <v>54.23</v>
      </c>
      <c r="K51" s="3">
        <v>52.02</v>
      </c>
      <c r="L51" s="3">
        <v>56.05</v>
      </c>
      <c r="M51" s="3"/>
      <c r="N51" s="3"/>
      <c r="O51" s="3"/>
      <c r="P51" s="5">
        <f>LN(L51/G51)</f>
        <v>0.22047094393273323</v>
      </c>
    </row>
    <row r="52" spans="1:16" x14ac:dyDescent="0.2">
      <c r="A52" s="2" t="s">
        <v>29</v>
      </c>
      <c r="B52" s="3">
        <v>7.8</v>
      </c>
      <c r="C52" s="3">
        <v>9.25</v>
      </c>
      <c r="G52" s="3">
        <v>9.93</v>
      </c>
      <c r="H52" s="3">
        <v>10.01</v>
      </c>
      <c r="I52" s="3">
        <v>8.85</v>
      </c>
      <c r="J52" s="3">
        <v>7.02</v>
      </c>
      <c r="K52" s="3">
        <v>6.76</v>
      </c>
      <c r="L52" s="3">
        <v>6.88</v>
      </c>
      <c r="M52" s="3"/>
      <c r="N52" s="3"/>
      <c r="O52" s="3"/>
      <c r="P52" s="5">
        <f t="shared" si="2"/>
        <v>-0.12550508175029379</v>
      </c>
    </row>
    <row r="53" spans="1:16" x14ac:dyDescent="0.2">
      <c r="A53" s="2" t="s">
        <v>19</v>
      </c>
      <c r="B53" s="2">
        <v>134.76</v>
      </c>
      <c r="C53" s="2">
        <v>130.72</v>
      </c>
      <c r="D53" s="2">
        <v>111.5</v>
      </c>
      <c r="E53" s="2">
        <v>97.78</v>
      </c>
      <c r="F53" s="2">
        <v>101.67</v>
      </c>
      <c r="G53" s="2">
        <v>97</v>
      </c>
      <c r="O53" s="5">
        <f>LN(G53/B53)</f>
        <v>-0.32878444003496921</v>
      </c>
    </row>
    <row r="54" spans="1:16" x14ac:dyDescent="0.2">
      <c r="A54" s="2" t="s">
        <v>20</v>
      </c>
      <c r="B54" s="2">
        <v>144.36000000000001</v>
      </c>
      <c r="C54" s="2">
        <v>138.69999999999999</v>
      </c>
      <c r="D54" s="2">
        <v>124.91</v>
      </c>
      <c r="E54" s="2">
        <v>120.64</v>
      </c>
      <c r="F54" s="2">
        <v>120.74</v>
      </c>
      <c r="G54" s="2">
        <v>116.47</v>
      </c>
      <c r="O54" s="5">
        <f t="shared" ref="O54:O69" si="3">LN(G54/B54)</f>
        <v>-0.21467645066002747</v>
      </c>
    </row>
    <row r="55" spans="1:16" x14ac:dyDescent="0.2">
      <c r="A55" s="2" t="s">
        <v>21</v>
      </c>
      <c r="B55" s="2">
        <v>5.76</v>
      </c>
      <c r="C55" s="2">
        <v>6.4</v>
      </c>
      <c r="D55" s="2">
        <v>6.65</v>
      </c>
      <c r="E55" s="2">
        <v>7.14</v>
      </c>
      <c r="F55" s="2">
        <v>7.53</v>
      </c>
      <c r="G55" s="2">
        <v>7.11</v>
      </c>
      <c r="O55" s="5">
        <f t="shared" si="3"/>
        <v>0.21056476910734964</v>
      </c>
    </row>
    <row r="56" spans="1:16" x14ac:dyDescent="0.2">
      <c r="A56" s="2" t="s">
        <v>22</v>
      </c>
      <c r="B56" s="2">
        <v>16.68</v>
      </c>
      <c r="C56" s="2">
        <v>18.46</v>
      </c>
      <c r="D56" s="2">
        <v>17.7</v>
      </c>
      <c r="E56" s="2">
        <v>17.399999999999999</v>
      </c>
      <c r="F56" s="2">
        <v>17.12</v>
      </c>
      <c r="G56" s="2">
        <v>17.239999999999998</v>
      </c>
      <c r="O56" s="5">
        <f t="shared" si="3"/>
        <v>3.3021868304946349E-2</v>
      </c>
    </row>
    <row r="57" spans="1:16" x14ac:dyDescent="0.2">
      <c r="A57" s="2" t="s">
        <v>23</v>
      </c>
      <c r="B57" s="2">
        <v>2.04</v>
      </c>
      <c r="C57" s="2">
        <v>3.28</v>
      </c>
      <c r="D57" s="2">
        <v>3.71</v>
      </c>
      <c r="E57" s="2">
        <v>3.36</v>
      </c>
      <c r="F57" s="2">
        <v>3.1</v>
      </c>
      <c r="G57" s="2">
        <v>2.44</v>
      </c>
      <c r="O57" s="5">
        <f t="shared" si="3"/>
        <v>0.17904823144898546</v>
      </c>
    </row>
    <row r="58" spans="1:16" x14ac:dyDescent="0.2">
      <c r="A58" s="2" t="s">
        <v>24</v>
      </c>
      <c r="B58" s="2">
        <v>3.24</v>
      </c>
      <c r="C58" s="2">
        <v>3.42</v>
      </c>
      <c r="D58" s="2">
        <v>5.08</v>
      </c>
      <c r="E58" s="2">
        <v>3.7</v>
      </c>
      <c r="F58" s="2">
        <v>4.13</v>
      </c>
      <c r="G58" s="2">
        <v>3.97</v>
      </c>
      <c r="O58" s="5">
        <f t="shared" si="3"/>
        <v>0.20319276489486093</v>
      </c>
    </row>
    <row r="59" spans="1:16" x14ac:dyDescent="0.2">
      <c r="A59" s="2" t="s">
        <v>25</v>
      </c>
      <c r="B59" s="2">
        <v>6.84</v>
      </c>
      <c r="C59" s="2">
        <v>7.25</v>
      </c>
      <c r="D59" s="2">
        <v>9.4499999999999993</v>
      </c>
      <c r="E59" s="2">
        <v>8.86</v>
      </c>
      <c r="F59" s="2">
        <v>9.68</v>
      </c>
      <c r="G59" s="2">
        <v>9.74</v>
      </c>
      <c r="O59" s="5">
        <f t="shared" si="3"/>
        <v>0.35345338601998466</v>
      </c>
    </row>
    <row r="60" spans="1:16" x14ac:dyDescent="0.2">
      <c r="A60" s="2" t="s">
        <v>26</v>
      </c>
      <c r="B60" s="2">
        <v>7.08</v>
      </c>
      <c r="C60" s="2">
        <v>7.69</v>
      </c>
      <c r="D60" s="2">
        <v>8.19</v>
      </c>
      <c r="E60" s="2">
        <v>8.02</v>
      </c>
      <c r="F60" s="2">
        <v>8.5299999999999994</v>
      </c>
      <c r="G60" s="2">
        <v>9.1999999999999993</v>
      </c>
      <c r="O60" s="5">
        <f t="shared" si="3"/>
        <v>0.26192957634936609</v>
      </c>
    </row>
    <row r="61" spans="1:16" x14ac:dyDescent="0.2">
      <c r="A61" s="2" t="s">
        <v>27</v>
      </c>
      <c r="B61" s="2">
        <v>2.52</v>
      </c>
      <c r="C61" s="2">
        <v>2.14</v>
      </c>
      <c r="D61" s="2">
        <v>1.85</v>
      </c>
      <c r="E61" s="2">
        <v>1.77</v>
      </c>
      <c r="F61" s="2">
        <v>1.91</v>
      </c>
      <c r="G61" s="2">
        <v>1.68</v>
      </c>
      <c r="O61" s="5">
        <f t="shared" si="3"/>
        <v>-0.40546510810816444</v>
      </c>
    </row>
    <row r="62" spans="1:16" x14ac:dyDescent="0.2">
      <c r="A62" s="2" t="s">
        <v>28</v>
      </c>
      <c r="B62" s="2">
        <v>36.119999999999997</v>
      </c>
      <c r="C62" s="2">
        <v>35.119999999999997</v>
      </c>
      <c r="D62" s="2">
        <v>33.03</v>
      </c>
      <c r="E62" s="2">
        <v>32.229999999999997</v>
      </c>
      <c r="F62" s="2">
        <v>30.53</v>
      </c>
      <c r="G62" s="2">
        <v>28.58</v>
      </c>
      <c r="O62" s="5">
        <f t="shared" si="3"/>
        <v>-0.23413955604706324</v>
      </c>
    </row>
    <row r="63" spans="1:16" x14ac:dyDescent="0.2">
      <c r="A63" s="2" t="s">
        <v>29</v>
      </c>
      <c r="B63" s="2">
        <v>7.8</v>
      </c>
      <c r="C63" s="2">
        <v>9.25</v>
      </c>
      <c r="D63" s="2">
        <v>9.85</v>
      </c>
      <c r="E63" s="2">
        <v>9.7100000000000009</v>
      </c>
      <c r="F63" s="2">
        <v>10</v>
      </c>
      <c r="G63" s="2">
        <v>9.93</v>
      </c>
      <c r="O63" s="5">
        <f t="shared" si="3"/>
        <v>0.24143674436153512</v>
      </c>
    </row>
    <row r="64" spans="1:16" x14ac:dyDescent="0.2">
      <c r="A64" s="2" t="s">
        <v>30</v>
      </c>
      <c r="B64" s="2">
        <v>2.61</v>
      </c>
      <c r="C64" s="2">
        <v>1.33</v>
      </c>
      <c r="D64" s="2">
        <v>0.69</v>
      </c>
      <c r="E64" s="2">
        <v>0.66</v>
      </c>
      <c r="F64" s="2">
        <v>0.49</v>
      </c>
      <c r="G64" s="2">
        <v>0.47</v>
      </c>
      <c r="O64" s="5">
        <f t="shared" si="3"/>
        <v>-1.7143728056126348</v>
      </c>
    </row>
    <row r="65" spans="1:62" x14ac:dyDescent="0.2">
      <c r="A65" s="2" t="s">
        <v>31</v>
      </c>
      <c r="B65" s="2">
        <v>1.47</v>
      </c>
      <c r="C65" s="2">
        <v>1.46</v>
      </c>
      <c r="D65" s="2">
        <v>1.32</v>
      </c>
      <c r="E65" s="2">
        <v>1.18</v>
      </c>
      <c r="F65" s="2">
        <v>1.07</v>
      </c>
      <c r="G65" s="2">
        <v>1.04</v>
      </c>
      <c r="O65" s="5">
        <f t="shared" si="3"/>
        <v>-0.34604168763736365</v>
      </c>
    </row>
    <row r="66" spans="1:62" x14ac:dyDescent="0.2">
      <c r="A66" s="2" t="s">
        <v>32</v>
      </c>
      <c r="B66" s="2">
        <v>0.36</v>
      </c>
      <c r="C66" s="2">
        <v>0.26</v>
      </c>
      <c r="D66" s="2">
        <v>0.21</v>
      </c>
      <c r="E66" s="2">
        <v>0.2</v>
      </c>
      <c r="F66" s="2">
        <v>0.19</v>
      </c>
      <c r="G66" s="2">
        <v>0.19</v>
      </c>
      <c r="O66" s="5">
        <f t="shared" si="3"/>
        <v>-0.63907995928966954</v>
      </c>
    </row>
    <row r="67" spans="1:62" x14ac:dyDescent="0.2">
      <c r="A67" s="2" t="s">
        <v>33</v>
      </c>
      <c r="B67" s="2">
        <v>0.5</v>
      </c>
      <c r="C67" s="2">
        <v>0.41</v>
      </c>
      <c r="D67" s="2">
        <v>0.27</v>
      </c>
      <c r="E67" s="2">
        <v>0.24</v>
      </c>
      <c r="F67" s="2">
        <v>0.23</v>
      </c>
      <c r="G67" s="2">
        <v>0.18</v>
      </c>
      <c r="O67" s="5">
        <f t="shared" si="3"/>
        <v>-1.0216512475319814</v>
      </c>
    </row>
    <row r="68" spans="1:62" x14ac:dyDescent="0.2">
      <c r="A68" s="2" t="s">
        <v>34</v>
      </c>
      <c r="B68" s="2">
        <v>0.55000000000000004</v>
      </c>
      <c r="C68" s="2">
        <v>0.61</v>
      </c>
      <c r="D68" s="2">
        <v>0.69</v>
      </c>
      <c r="E68" s="2">
        <v>0.75</v>
      </c>
      <c r="F68" s="2">
        <v>0.77</v>
      </c>
      <c r="G68" s="2">
        <v>0.82</v>
      </c>
      <c r="O68" s="5">
        <f t="shared" si="3"/>
        <v>0.39938606203178206</v>
      </c>
    </row>
    <row r="69" spans="1:62" x14ac:dyDescent="0.2">
      <c r="A69" s="2" t="s">
        <v>35</v>
      </c>
      <c r="B69" s="2">
        <v>270.57</v>
      </c>
      <c r="C69" s="2">
        <v>206.04</v>
      </c>
      <c r="D69" s="2">
        <v>164.69</v>
      </c>
      <c r="E69" s="2">
        <v>135.99</v>
      </c>
      <c r="F69" s="2">
        <v>130.54</v>
      </c>
      <c r="G69" s="2">
        <v>129.52000000000001</v>
      </c>
      <c r="O69" s="5">
        <f t="shared" si="3"/>
        <v>-0.7366955354763467</v>
      </c>
    </row>
    <row r="71" spans="1:62" ht="15" x14ac:dyDescent="0.25">
      <c r="A71" s="2" t="s">
        <v>74</v>
      </c>
      <c r="B71" s="13" t="s">
        <v>62</v>
      </c>
      <c r="C71" s="13" t="s">
        <v>63</v>
      </c>
      <c r="D71" s="13" t="s">
        <v>64</v>
      </c>
      <c r="E71" s="11">
        <v>1960</v>
      </c>
      <c r="F71" s="11">
        <v>1961</v>
      </c>
      <c r="G71" s="11">
        <v>1962</v>
      </c>
      <c r="H71" s="11">
        <v>1963</v>
      </c>
      <c r="I71" s="11">
        <v>1964</v>
      </c>
      <c r="J71" s="11">
        <v>1965</v>
      </c>
      <c r="K71" s="11">
        <v>1966</v>
      </c>
      <c r="L71" s="11">
        <v>1967</v>
      </c>
      <c r="M71" s="11">
        <v>1968</v>
      </c>
      <c r="N71" s="11">
        <v>1969</v>
      </c>
      <c r="O71" s="11">
        <v>1970</v>
      </c>
      <c r="P71" s="11">
        <v>1971</v>
      </c>
      <c r="Q71" s="11">
        <v>1972</v>
      </c>
      <c r="R71" s="11">
        <v>1973</v>
      </c>
      <c r="S71" s="11">
        <v>1974</v>
      </c>
      <c r="T71" s="11">
        <v>1975</v>
      </c>
      <c r="U71" s="11">
        <v>1976</v>
      </c>
      <c r="V71" s="11">
        <v>1977</v>
      </c>
      <c r="W71" s="11">
        <v>1978</v>
      </c>
      <c r="X71" s="11">
        <v>1979</v>
      </c>
      <c r="Y71" s="11">
        <v>1980</v>
      </c>
      <c r="Z71" s="11">
        <v>1981</v>
      </c>
      <c r="AA71" s="11">
        <v>1982</v>
      </c>
      <c r="AB71" s="11">
        <v>1983</v>
      </c>
      <c r="AC71" s="11">
        <v>1984</v>
      </c>
      <c r="AD71" s="11">
        <v>1985</v>
      </c>
      <c r="AE71" s="11">
        <v>1986</v>
      </c>
      <c r="AF71" s="11">
        <v>1987</v>
      </c>
      <c r="AG71" s="11">
        <v>1988</v>
      </c>
      <c r="AH71" s="11">
        <v>1989</v>
      </c>
      <c r="AI71" s="11">
        <v>1990</v>
      </c>
      <c r="AJ71" s="11">
        <v>1991</v>
      </c>
      <c r="AK71" s="11">
        <v>1992</v>
      </c>
      <c r="AL71" s="11">
        <v>1993</v>
      </c>
      <c r="AM71" s="11">
        <v>1994</v>
      </c>
      <c r="AN71" s="11">
        <v>1995</v>
      </c>
      <c r="AO71" s="11">
        <v>1996</v>
      </c>
      <c r="AP71" s="11">
        <v>1997</v>
      </c>
      <c r="AQ71" s="11">
        <v>1998</v>
      </c>
      <c r="AR71" s="11">
        <v>1999</v>
      </c>
      <c r="AS71" s="11">
        <v>2000</v>
      </c>
      <c r="AT71" s="11">
        <v>2001</v>
      </c>
      <c r="AU71" s="11">
        <v>2002</v>
      </c>
      <c r="AV71" s="11">
        <v>2003</v>
      </c>
      <c r="AW71" s="11">
        <v>2004</v>
      </c>
      <c r="AX71" s="11">
        <v>2005</v>
      </c>
      <c r="AY71" s="11">
        <v>2006</v>
      </c>
      <c r="AZ71" s="11">
        <v>2007</v>
      </c>
      <c r="BA71" s="11">
        <v>2008</v>
      </c>
      <c r="BB71" s="11">
        <v>2009</v>
      </c>
      <c r="BC71" s="11">
        <v>2010</v>
      </c>
      <c r="BD71" s="11">
        <v>2011</v>
      </c>
      <c r="BE71" s="11">
        <v>2012</v>
      </c>
      <c r="BF71" s="11">
        <v>2013</v>
      </c>
      <c r="BG71" s="11">
        <v>2014</v>
      </c>
      <c r="BH71" s="11">
        <v>2015</v>
      </c>
      <c r="BI71" s="11">
        <v>2016</v>
      </c>
      <c r="BJ71" s="11">
        <v>2017</v>
      </c>
    </row>
    <row r="72" spans="1:62" ht="15" x14ac:dyDescent="0.25">
      <c r="A72" s="2" t="s">
        <v>69</v>
      </c>
      <c r="B72" s="17" t="s">
        <v>75</v>
      </c>
      <c r="C72" s="17" t="s">
        <v>76</v>
      </c>
      <c r="D72" s="17">
        <v>108085352</v>
      </c>
      <c r="E72" s="17">
        <v>110327936</v>
      </c>
      <c r="F72" s="17">
        <v>114685540</v>
      </c>
      <c r="G72" s="17">
        <v>121162226</v>
      </c>
      <c r="H72" s="17">
        <v>127791981</v>
      </c>
      <c r="I72" s="17">
        <v>129348359</v>
      </c>
      <c r="J72" s="17">
        <v>131746910</v>
      </c>
      <c r="K72" s="17">
        <v>134196718</v>
      </c>
      <c r="L72" s="17">
        <v>136747486</v>
      </c>
      <c r="M72" s="17">
        <v>139527262</v>
      </c>
      <c r="N72" s="17">
        <v>142386810</v>
      </c>
      <c r="O72" s="17">
        <v>145443877</v>
      </c>
      <c r="P72" s="17">
        <v>148131235</v>
      </c>
      <c r="Q72" s="17">
        <v>151552570</v>
      </c>
      <c r="R72" s="17">
        <v>155688522</v>
      </c>
      <c r="S72" s="17">
        <v>159452730</v>
      </c>
      <c r="T72" s="17">
        <v>162497601</v>
      </c>
      <c r="U72" s="17">
        <v>165293316</v>
      </c>
      <c r="V72" s="17">
        <v>171153535</v>
      </c>
      <c r="W72" s="17">
        <v>180399661</v>
      </c>
      <c r="X72" s="17">
        <v>189947471</v>
      </c>
      <c r="Y72" s="17">
        <v>199949784</v>
      </c>
      <c r="Z72" s="17">
        <v>210823843</v>
      </c>
      <c r="AA72" s="17">
        <v>220472140</v>
      </c>
      <c r="AB72" s="17">
        <v>230206255</v>
      </c>
      <c r="AC72" s="17">
        <v>240414890</v>
      </c>
      <c r="AD72" s="17">
        <v>251325056</v>
      </c>
      <c r="AE72" s="17">
        <v>262976051</v>
      </c>
      <c r="AF72" s="17">
        <v>275121076</v>
      </c>
      <c r="AG72" s="17">
        <v>287504237</v>
      </c>
      <c r="AH72" s="17">
        <v>300165618</v>
      </c>
      <c r="AI72" s="17">
        <v>314301034</v>
      </c>
      <c r="AJ72" s="17">
        <v>328521540</v>
      </c>
      <c r="AK72" s="17">
        <v>342961393</v>
      </c>
      <c r="AL72" s="17">
        <v>357836540</v>
      </c>
      <c r="AM72" s="17">
        <v>373035157</v>
      </c>
      <c r="AN72" s="17">
        <v>388593258</v>
      </c>
      <c r="AO72" s="17">
        <v>404485562</v>
      </c>
      <c r="AP72" s="17">
        <v>420606126</v>
      </c>
      <c r="AQ72" s="17">
        <v>436766058</v>
      </c>
      <c r="AR72" s="17">
        <v>452999147</v>
      </c>
      <c r="AS72" s="17">
        <v>471767321</v>
      </c>
      <c r="AT72" s="17">
        <v>491993700</v>
      </c>
      <c r="AU72" s="17">
        <v>512473984</v>
      </c>
      <c r="AV72" s="17">
        <v>533257098</v>
      </c>
      <c r="AW72" s="17">
        <v>554367818</v>
      </c>
      <c r="AX72" s="17">
        <v>575118254</v>
      </c>
      <c r="AY72" s="17">
        <v>595670841</v>
      </c>
      <c r="AZ72" s="17">
        <v>616481190</v>
      </c>
      <c r="BA72" s="17">
        <v>637407288</v>
      </c>
      <c r="BB72" s="17">
        <v>658498663</v>
      </c>
      <c r="BC72" s="17">
        <v>678933504</v>
      </c>
      <c r="BD72" s="17">
        <v>699187267</v>
      </c>
      <c r="BE72" s="17">
        <v>719587859</v>
      </c>
      <c r="BF72" s="17">
        <v>740239259</v>
      </c>
      <c r="BG72" s="17">
        <v>761027100</v>
      </c>
      <c r="BH72" s="17">
        <v>782199374</v>
      </c>
      <c r="BI72" s="17">
        <v>803554542</v>
      </c>
    </row>
    <row r="73" spans="1:62" ht="15" x14ac:dyDescent="0.25">
      <c r="A73" s="2" t="s">
        <v>56</v>
      </c>
      <c r="B73" t="s">
        <v>57</v>
      </c>
      <c r="C73" t="s">
        <v>58</v>
      </c>
      <c r="D73" t="s">
        <v>59</v>
      </c>
      <c r="E73">
        <v>4.9354947316810689</v>
      </c>
      <c r="F73">
        <v>2.0535955782572968</v>
      </c>
      <c r="G73">
        <v>3.8736781101194211</v>
      </c>
      <c r="H73">
        <v>5.493641020579922</v>
      </c>
      <c r="I73">
        <v>5.3273435105520317</v>
      </c>
      <c r="J73">
        <v>1.2105428546174775</v>
      </c>
      <c r="K73">
        <v>1.8373511593904199</v>
      </c>
      <c r="L73">
        <v>1.8424034566762837</v>
      </c>
      <c r="M73">
        <v>1.8829289018095632</v>
      </c>
      <c r="N73">
        <v>2.0123951470586556</v>
      </c>
      <c r="O73">
        <v>2.0287359591848335</v>
      </c>
      <c r="P73">
        <v>2.1242918831289499</v>
      </c>
      <c r="Q73">
        <v>1.8308316715941515</v>
      </c>
      <c r="R73">
        <v>2.2833957629140524</v>
      </c>
      <c r="S73">
        <v>2.6924795973146063</v>
      </c>
      <c r="T73">
        <v>2.3890157231346154</v>
      </c>
      <c r="U73">
        <v>1.8915723919739329</v>
      </c>
      <c r="V73">
        <v>1.7058329853857097</v>
      </c>
      <c r="W73">
        <v>3.4839450721872343</v>
      </c>
      <c r="X73">
        <v>5.2613709309706378</v>
      </c>
      <c r="Y73">
        <v>5.1572837045664492</v>
      </c>
      <c r="Z73">
        <v>5.1318689507182107</v>
      </c>
      <c r="AA73">
        <v>5.2956662459518764</v>
      </c>
      <c r="AB73">
        <v>4.4748420216122868</v>
      </c>
      <c r="AC73">
        <v>4.3204330245138038</v>
      </c>
      <c r="AD73">
        <v>4.3390471235930761</v>
      </c>
      <c r="AE73">
        <v>4.438100593163095</v>
      </c>
      <c r="AF73">
        <v>4.5315822084454966</v>
      </c>
      <c r="AG73">
        <v>4.5148309942035398</v>
      </c>
      <c r="AH73">
        <v>4.4026320383106974</v>
      </c>
      <c r="AI73">
        <v>4.3096784807024751</v>
      </c>
      <c r="AJ73">
        <v>4.6016851321431833</v>
      </c>
      <c r="AK73">
        <v>4.4251172902679876</v>
      </c>
      <c r="AL73">
        <v>4.3015477428378706</v>
      </c>
      <c r="AM73">
        <v>4.24584059723498</v>
      </c>
      <c r="AN73">
        <v>4.1596379941830159</v>
      </c>
      <c r="AO73">
        <v>4.0860517439427291</v>
      </c>
      <c r="AP73">
        <v>4.0082855079580542</v>
      </c>
      <c r="AQ73">
        <v>3.9080785656989603</v>
      </c>
      <c r="AR73">
        <v>3.7700887297660768</v>
      </c>
      <c r="AS73">
        <v>3.6492527111585384</v>
      </c>
      <c r="AT73">
        <v>4.0595657576759612</v>
      </c>
      <c r="AU73">
        <v>4.1980011476463091</v>
      </c>
      <c r="AV73">
        <v>4.0784035264976755</v>
      </c>
      <c r="AW73">
        <v>3.9753721295435827</v>
      </c>
      <c r="AX73">
        <v>3.8824729757586156</v>
      </c>
      <c r="AY73">
        <v>3.6747280932570341</v>
      </c>
      <c r="AZ73">
        <v>3.5112555518277544</v>
      </c>
      <c r="BA73">
        <v>3.4339576888902608</v>
      </c>
      <c r="BB73">
        <v>3.3381024678267139</v>
      </c>
      <c r="BC73">
        <v>3.2553654940924361</v>
      </c>
      <c r="BD73">
        <v>3.0560699700489429</v>
      </c>
      <c r="BE73">
        <v>2.9395422853443698</v>
      </c>
      <c r="BF73">
        <v>2.8760016697633599</v>
      </c>
      <c r="BG73">
        <v>2.8294826852796322</v>
      </c>
      <c r="BH73">
        <v>2.769551135215583</v>
      </c>
      <c r="BI73">
        <v>2.7440693748531015</v>
      </c>
      <c r="BJ73">
        <v>2.6935401382235407</v>
      </c>
    </row>
    <row r="74" spans="1:62" ht="15" x14ac:dyDescent="0.25">
      <c r="A74" s="2" t="s">
        <v>70</v>
      </c>
      <c r="B74" s="16" t="s">
        <v>57</v>
      </c>
      <c r="C74" s="16" t="s">
        <v>72</v>
      </c>
      <c r="D74" s="16" t="s">
        <v>73</v>
      </c>
      <c r="E74" s="15">
        <v>558984648</v>
      </c>
      <c r="F74" s="15">
        <v>550002064</v>
      </c>
      <c r="G74" s="15">
        <v>551084460</v>
      </c>
      <c r="H74" s="15">
        <v>561172774</v>
      </c>
      <c r="I74" s="15">
        <v>570563019</v>
      </c>
      <c r="J74" s="15">
        <v>585836641</v>
      </c>
      <c r="K74" s="15">
        <v>603653090</v>
      </c>
      <c r="L74" s="15">
        <v>620353282</v>
      </c>
      <c r="M74" s="15">
        <v>637762514</v>
      </c>
      <c r="N74" s="15">
        <v>656497738</v>
      </c>
      <c r="O74" s="15">
        <v>675928190</v>
      </c>
      <c r="P74" s="15">
        <v>695661123</v>
      </c>
      <c r="Q74" s="15">
        <v>713898765</v>
      </c>
      <c r="R74" s="15">
        <v>730387430</v>
      </c>
      <c r="S74" s="15">
        <v>744661478</v>
      </c>
      <c r="T74" s="15">
        <v>756942270</v>
      </c>
      <c r="U74" s="15">
        <v>768187399</v>
      </c>
      <c r="V74" s="15">
        <v>778161684</v>
      </c>
      <c r="W74" s="15">
        <v>785011465</v>
      </c>
      <c r="X74" s="15">
        <v>788605339</v>
      </c>
      <c r="Y74" s="15">
        <v>791287529</v>
      </c>
      <c r="Z74" s="15">
        <v>793935216</v>
      </c>
      <c r="AA74" s="15">
        <v>797806157</v>
      </c>
      <c r="AB74" s="15">
        <v>802837860</v>
      </c>
      <c r="AC74" s="15">
        <v>806618745</v>
      </c>
      <c r="AD74" s="15">
        <v>810625110</v>
      </c>
      <c r="AE74" s="15">
        <v>815464944</v>
      </c>
      <c r="AF74" s="15">
        <v>821058949</v>
      </c>
      <c r="AG74" s="15">
        <v>826508924</v>
      </c>
      <c r="AH74" s="15">
        <v>831145763</v>
      </c>
      <c r="AI74" s="15">
        <v>835019382</v>
      </c>
      <c r="AJ74" s="15">
        <v>836478966</v>
      </c>
      <c r="AK74" s="15">
        <v>836448460</v>
      </c>
      <c r="AL74" s="15">
        <v>835478607</v>
      </c>
      <c r="AM74" s="15">
        <v>833998460</v>
      </c>
      <c r="AN74" s="15">
        <v>831819843</v>
      </c>
      <c r="AO74" s="15">
        <v>828956742</v>
      </c>
      <c r="AP74" s="15">
        <v>825589438</v>
      </c>
      <c r="AQ74" s="15">
        <v>821328874</v>
      </c>
      <c r="AR74" s="15">
        <v>815968942</v>
      </c>
      <c r="AS74" s="15">
        <v>809645853</v>
      </c>
      <c r="AT74" s="15">
        <v>800082679</v>
      </c>
      <c r="AU74" s="15">
        <v>788406300</v>
      </c>
      <c r="AV74" s="15">
        <v>775926016</v>
      </c>
      <c r="AW74" s="15">
        <v>762817902</v>
      </c>
      <c r="AX74" s="15">
        <v>749352182</v>
      </c>
      <c r="AY74" s="15">
        <v>735901746</v>
      </c>
      <c r="AZ74" s="15">
        <v>722214159</v>
      </c>
      <c r="BA74" s="15">
        <v>708173810</v>
      </c>
      <c r="BB74" s="15">
        <v>693852712</v>
      </c>
      <c r="BC74" s="15">
        <v>679206337</v>
      </c>
      <c r="BD74" s="15">
        <v>665196496</v>
      </c>
      <c r="BE74" s="15">
        <v>651507733</v>
      </c>
      <c r="BF74" s="15">
        <v>637792141</v>
      </c>
      <c r="BG74" s="15">
        <v>624030741</v>
      </c>
      <c r="BH74" s="15">
        <v>610192900</v>
      </c>
      <c r="BI74" s="15">
        <v>596465626</v>
      </c>
      <c r="BJ74" s="15">
        <v>582840458</v>
      </c>
    </row>
    <row r="75" spans="1:62" ht="15" x14ac:dyDescent="0.25">
      <c r="A75" s="2" t="s">
        <v>65</v>
      </c>
      <c r="B75" s="12" t="s">
        <v>57</v>
      </c>
      <c r="C75" s="12" t="s">
        <v>60</v>
      </c>
      <c r="D75" s="12" t="s">
        <v>61</v>
      </c>
      <c r="E75" s="12">
        <v>1.2438923378749416</v>
      </c>
      <c r="F75" s="12">
        <v>-1.6199978503856887</v>
      </c>
      <c r="G75" s="12">
        <v>0.19660513957103359</v>
      </c>
      <c r="H75" s="12">
        <v>1.8140750810222099</v>
      </c>
      <c r="I75" s="12">
        <v>1.6594792800861495</v>
      </c>
      <c r="J75" s="12">
        <v>2.6417355135422911</v>
      </c>
      <c r="K75" s="12">
        <v>2.995869753659707</v>
      </c>
      <c r="L75" s="12">
        <v>2.7289446811103395</v>
      </c>
      <c r="M75" s="12">
        <v>2.7676853501721301</v>
      </c>
      <c r="N75" s="12">
        <v>2.8953269253973968</v>
      </c>
      <c r="O75" s="12">
        <v>2.916759439737914</v>
      </c>
      <c r="P75" s="12">
        <v>2.8775806932784311</v>
      </c>
      <c r="Q75" s="12">
        <v>2.5878517050230134</v>
      </c>
      <c r="R75" s="12">
        <v>2.2833952811831972</v>
      </c>
      <c r="S75" s="12">
        <v>1.9354603781360513</v>
      </c>
      <c r="T75" s="12">
        <v>1.6357265804657053</v>
      </c>
      <c r="U75" s="12">
        <v>1.4746723526269869</v>
      </c>
      <c r="V75" s="12">
        <v>1.2900610141336679</v>
      </c>
      <c r="W75" s="12">
        <v>0.87640001330865025</v>
      </c>
      <c r="X75" s="12">
        <v>0.45676688750288952</v>
      </c>
      <c r="Y75" s="12">
        <v>0.33954107030906555</v>
      </c>
      <c r="Z75" s="12">
        <v>0.33404636293697221</v>
      </c>
      <c r="AA75" s="12">
        <v>0.48637909357918307</v>
      </c>
      <c r="AB75" s="12">
        <v>0.6287118835819705</v>
      </c>
      <c r="AC75" s="12">
        <v>0.46983459427645563</v>
      </c>
      <c r="AD75" s="12">
        <v>0.49545690753014082</v>
      </c>
      <c r="AE75" s="12">
        <v>0.59527432441689343</v>
      </c>
      <c r="AF75" s="12">
        <v>0.68364743238267633</v>
      </c>
      <c r="AG75" s="12">
        <v>0.66158062045021815</v>
      </c>
      <c r="AH75" s="12">
        <v>0.55944716713925502</v>
      </c>
      <c r="AI75" s="12">
        <v>0.46497503451559186</v>
      </c>
      <c r="AJ75" s="12">
        <v>0.17464383051644869</v>
      </c>
      <c r="AK75" s="12">
        <v>-3.6470201312153575E-3</v>
      </c>
      <c r="AL75" s="12">
        <v>-0.11601619806580113</v>
      </c>
      <c r="AM75" s="12">
        <v>-0.17731868464439463</v>
      </c>
      <c r="AN75" s="12">
        <v>-0.26156733158774409</v>
      </c>
      <c r="AO75" s="12">
        <v>-0.34479096854529667</v>
      </c>
      <c r="AP75" s="12">
        <v>-0.40703713076190984</v>
      </c>
      <c r="AQ75" s="12">
        <v>-0.51739949378658923</v>
      </c>
      <c r="AR75" s="12">
        <v>-0.6547313622196177</v>
      </c>
      <c r="AS75" s="12">
        <v>-0.77793594251678133</v>
      </c>
      <c r="AT75" s="12">
        <v>-1.1881862462267569</v>
      </c>
      <c r="AU75" s="12">
        <v>-1.4701504963594967</v>
      </c>
      <c r="AV75" s="12">
        <v>-1.5956390682351367</v>
      </c>
      <c r="AW75" s="12">
        <v>-1.7037833181829756</v>
      </c>
      <c r="AX75" s="12">
        <v>-1.7810266306328655</v>
      </c>
      <c r="AY75" s="12">
        <v>-1.8112463408996207</v>
      </c>
      <c r="AZ75" s="12">
        <v>-1.8774898511064626</v>
      </c>
      <c r="BA75" s="12">
        <v>-1.9632156108452485</v>
      </c>
      <c r="BB75" s="12">
        <v>-2.0429850480030662</v>
      </c>
      <c r="BC75" s="12">
        <v>-2.1334742387323482</v>
      </c>
      <c r="BD75" s="12">
        <v>-2.0842485331637266</v>
      </c>
      <c r="BE75" s="12">
        <v>-2.0793213689896599</v>
      </c>
      <c r="BF75" s="12">
        <v>-2.1276833570794889</v>
      </c>
      <c r="BG75" s="12">
        <v>-2.1812800876459444</v>
      </c>
      <c r="BH75" s="12">
        <v>-2.2424494893511415</v>
      </c>
      <c r="BI75" s="12">
        <v>-2.2753522960577639</v>
      </c>
      <c r="BJ75" s="12">
        <v>-2.3108121772192947</v>
      </c>
    </row>
    <row r="76" spans="1:62" ht="15" x14ac:dyDescent="0.25">
      <c r="A76" s="2" t="s">
        <v>71</v>
      </c>
      <c r="B76" s="14" t="s">
        <v>57</v>
      </c>
      <c r="C76" s="14" t="s">
        <v>67</v>
      </c>
      <c r="D76" s="14" t="s">
        <v>68</v>
      </c>
      <c r="E76" s="14">
        <v>16.202999999999999</v>
      </c>
      <c r="F76" s="14">
        <v>16.707999999999998</v>
      </c>
      <c r="G76" s="14">
        <v>17.225999999999999</v>
      </c>
      <c r="H76" s="14">
        <v>17.757000000000001</v>
      </c>
      <c r="I76" s="14">
        <v>18.298999999999999</v>
      </c>
      <c r="J76" s="14">
        <v>18.085999999999999</v>
      </c>
      <c r="K76" s="14">
        <v>17.914999999999999</v>
      </c>
      <c r="L76" s="14">
        <v>17.785</v>
      </c>
      <c r="M76" s="14">
        <v>17.655999999999999</v>
      </c>
      <c r="N76" s="14">
        <v>17.527999999999999</v>
      </c>
      <c r="O76" s="14">
        <v>17.399999999999999</v>
      </c>
      <c r="P76" s="14">
        <v>17.292000000000002</v>
      </c>
      <c r="Q76" s="14">
        <v>17.184000000000001</v>
      </c>
      <c r="R76" s="14">
        <v>17.184000000000001</v>
      </c>
      <c r="S76" s="14">
        <v>17.292000000000002</v>
      </c>
      <c r="T76" s="14">
        <v>17.399999999999999</v>
      </c>
      <c r="U76" s="14">
        <v>17.46</v>
      </c>
      <c r="V76" s="14">
        <v>17.52</v>
      </c>
      <c r="W76" s="14">
        <v>17.899999999999999</v>
      </c>
      <c r="X76" s="14">
        <v>18.617000000000001</v>
      </c>
      <c r="Y76" s="14">
        <v>19.358000000000001</v>
      </c>
      <c r="Z76" s="14">
        <v>20.117999999999999</v>
      </c>
      <c r="AA76" s="14">
        <v>20.902000000000001</v>
      </c>
      <c r="AB76" s="14">
        <v>21.545000000000002</v>
      </c>
      <c r="AC76" s="14">
        <v>22.202999999999999</v>
      </c>
      <c r="AD76" s="14">
        <v>22.873999999999999</v>
      </c>
      <c r="AE76" s="14">
        <v>23.559000000000001</v>
      </c>
      <c r="AF76" s="14">
        <v>24.259</v>
      </c>
      <c r="AG76" s="14">
        <v>24.974</v>
      </c>
      <c r="AH76" s="14">
        <v>25.701000000000001</v>
      </c>
      <c r="AI76" s="14">
        <v>26.442</v>
      </c>
      <c r="AJ76" s="14">
        <v>27.312000000000001</v>
      </c>
      <c r="AK76" s="14">
        <v>28.2</v>
      </c>
      <c r="AL76" s="14">
        <v>29.103000000000002</v>
      </c>
      <c r="AM76" s="14">
        <v>30.024000000000001</v>
      </c>
      <c r="AN76" s="14">
        <v>30.960999999999999</v>
      </c>
      <c r="AO76" s="14">
        <v>31.916</v>
      </c>
      <c r="AP76" s="14">
        <v>32.883000000000003</v>
      </c>
      <c r="AQ76" s="14">
        <v>33.866999999999997</v>
      </c>
      <c r="AR76" s="14">
        <v>34.865000000000002</v>
      </c>
      <c r="AS76" s="14">
        <v>35.877000000000002</v>
      </c>
      <c r="AT76" s="14">
        <v>37.093000000000004</v>
      </c>
      <c r="AU76" s="14">
        <v>38.424999999999997</v>
      </c>
      <c r="AV76" s="14">
        <v>39.776000000000003</v>
      </c>
      <c r="AW76" s="14">
        <v>41.143999999999998</v>
      </c>
      <c r="AX76" s="14">
        <v>42.521999999999998</v>
      </c>
      <c r="AY76" s="14">
        <v>43.868000000000002</v>
      </c>
      <c r="AZ76" s="14">
        <v>45.198999999999998</v>
      </c>
      <c r="BA76" s="14">
        <v>46.539000000000001</v>
      </c>
      <c r="BB76" s="14">
        <v>47.88</v>
      </c>
      <c r="BC76" s="14">
        <v>49.225999999999999</v>
      </c>
      <c r="BD76" s="14">
        <v>50.511000000000003</v>
      </c>
      <c r="BE76" s="14">
        <v>51.765000000000001</v>
      </c>
      <c r="BF76" s="14">
        <v>53.012999999999998</v>
      </c>
      <c r="BG76" s="14">
        <v>54.259</v>
      </c>
      <c r="BH76" s="14">
        <v>55.5</v>
      </c>
      <c r="BI76" s="14">
        <v>56.735999999999997</v>
      </c>
      <c r="BJ76" s="14">
        <v>57.96</v>
      </c>
    </row>
    <row r="78" spans="1:62" x14ac:dyDescent="0.2">
      <c r="A78" s="2" t="s">
        <v>66</v>
      </c>
      <c r="B78" s="2">
        <v>1978</v>
      </c>
      <c r="C78" s="2">
        <v>1980</v>
      </c>
      <c r="D78" s="2">
        <v>1985</v>
      </c>
      <c r="E78" s="2">
        <v>1990</v>
      </c>
      <c r="F78" s="2">
        <v>1992</v>
      </c>
      <c r="G78" s="2">
        <v>1993</v>
      </c>
      <c r="H78" s="2">
        <v>1994</v>
      </c>
      <c r="I78" s="2">
        <v>1995</v>
      </c>
      <c r="J78" s="2">
        <v>2000</v>
      </c>
      <c r="K78" s="2">
        <v>2005</v>
      </c>
      <c r="L78" s="2">
        <v>2010</v>
      </c>
      <c r="M78" s="2">
        <v>2011</v>
      </c>
      <c r="N78" s="2">
        <v>2012</v>
      </c>
      <c r="O78" s="2">
        <v>2013</v>
      </c>
      <c r="P78" s="2">
        <v>2014</v>
      </c>
      <c r="Q78" s="2">
        <v>2015</v>
      </c>
    </row>
    <row r="79" spans="1:62" x14ac:dyDescent="0.2">
      <c r="A79" s="2" t="str">
        <f>A72</f>
        <v>Urban Population</v>
      </c>
      <c r="B79" s="2">
        <f>HLOOKUP(B78,$A$71:$BJ$76,2,0)</f>
        <v>180399661</v>
      </c>
      <c r="C79" s="2">
        <f t="shared" ref="C79:Q79" si="4">HLOOKUP(C78,$A$71:$BJ$76,2,0)</f>
        <v>199949784</v>
      </c>
      <c r="D79" s="2">
        <f t="shared" si="4"/>
        <v>251325056</v>
      </c>
      <c r="E79" s="2">
        <f t="shared" si="4"/>
        <v>314301034</v>
      </c>
      <c r="F79" s="2">
        <f t="shared" si="4"/>
        <v>342961393</v>
      </c>
      <c r="G79" s="2">
        <f t="shared" si="4"/>
        <v>357836540</v>
      </c>
      <c r="H79" s="2">
        <f t="shared" si="4"/>
        <v>373035157</v>
      </c>
      <c r="I79" s="2">
        <f t="shared" si="4"/>
        <v>388593258</v>
      </c>
      <c r="J79" s="2">
        <f t="shared" si="4"/>
        <v>471767321</v>
      </c>
      <c r="K79" s="2">
        <f t="shared" si="4"/>
        <v>575118254</v>
      </c>
      <c r="L79" s="2">
        <f t="shared" si="4"/>
        <v>678933504</v>
      </c>
      <c r="M79" s="2">
        <f t="shared" si="4"/>
        <v>699187267</v>
      </c>
      <c r="N79" s="2">
        <f t="shared" si="4"/>
        <v>719587859</v>
      </c>
      <c r="O79" s="2">
        <f t="shared" si="4"/>
        <v>740239259</v>
      </c>
      <c r="P79" s="2">
        <f t="shared" si="4"/>
        <v>761027100</v>
      </c>
      <c r="Q79" s="2">
        <f t="shared" si="4"/>
        <v>782199374</v>
      </c>
    </row>
    <row r="80" spans="1:62" x14ac:dyDescent="0.2">
      <c r="A80" s="2" t="str">
        <f>A74</f>
        <v>Rural Population</v>
      </c>
      <c r="B80" s="2">
        <f>HLOOKUP(B78,$A$71:$BJ$76,4,0)</f>
        <v>785011465</v>
      </c>
      <c r="C80" s="2">
        <f t="shared" ref="C80:Q80" si="5">HLOOKUP(C78,$A$71:$BJ$76,4,0)</f>
        <v>791287529</v>
      </c>
      <c r="D80" s="2">
        <f t="shared" si="5"/>
        <v>810625110</v>
      </c>
      <c r="E80" s="2">
        <f t="shared" si="5"/>
        <v>835019382</v>
      </c>
      <c r="F80" s="2">
        <f t="shared" si="5"/>
        <v>836448460</v>
      </c>
      <c r="G80" s="2">
        <f t="shared" si="5"/>
        <v>835478607</v>
      </c>
      <c r="H80" s="2">
        <f t="shared" si="5"/>
        <v>833998460</v>
      </c>
      <c r="I80" s="2">
        <f t="shared" si="5"/>
        <v>831819843</v>
      </c>
      <c r="J80" s="2">
        <f t="shared" si="5"/>
        <v>809645853</v>
      </c>
      <c r="K80" s="2">
        <f t="shared" si="5"/>
        <v>749352182</v>
      </c>
      <c r="L80" s="2">
        <f t="shared" si="5"/>
        <v>679206337</v>
      </c>
      <c r="M80" s="2">
        <f t="shared" si="5"/>
        <v>665196496</v>
      </c>
      <c r="N80" s="2">
        <f t="shared" si="5"/>
        <v>651507733</v>
      </c>
      <c r="O80" s="2">
        <f t="shared" si="5"/>
        <v>637792141</v>
      </c>
      <c r="P80" s="2">
        <f t="shared" si="5"/>
        <v>624030741</v>
      </c>
      <c r="Q80" s="2">
        <f t="shared" si="5"/>
        <v>610192900</v>
      </c>
    </row>
    <row r="81" spans="1:17" x14ac:dyDescent="0.2">
      <c r="A81" s="2" t="s">
        <v>109</v>
      </c>
      <c r="C81" s="3">
        <v>5930000</v>
      </c>
      <c r="D81" s="3">
        <v>7100000</v>
      </c>
      <c r="E81" s="3">
        <v>8610000</v>
      </c>
      <c r="F81" s="3">
        <f>E81+($I$81-$E$81)/4</f>
        <v>9225000</v>
      </c>
      <c r="G81" s="3">
        <f t="shared" ref="G81:H81" si="6">F81+($I$81-$E$81)/4</f>
        <v>9840000</v>
      </c>
      <c r="H81" s="3">
        <f t="shared" si="6"/>
        <v>10455000</v>
      </c>
      <c r="I81" s="3">
        <v>11070000</v>
      </c>
      <c r="J81" s="3">
        <v>14250000</v>
      </c>
      <c r="K81" s="3">
        <v>17060000</v>
      </c>
      <c r="L81" s="3">
        <v>20310000</v>
      </c>
      <c r="M81" s="3">
        <f>L81+($Q$81-$L$81)/5</f>
        <v>20944000</v>
      </c>
      <c r="N81" s="3">
        <f t="shared" ref="N81:P81" si="7">M81+($Q$81-$L$81)/5</f>
        <v>21578000</v>
      </c>
      <c r="O81" s="3">
        <f t="shared" si="7"/>
        <v>22212000</v>
      </c>
      <c r="P81" s="3">
        <f t="shared" si="7"/>
        <v>22846000</v>
      </c>
      <c r="Q81" s="3">
        <v>23480000</v>
      </c>
    </row>
    <row r="84" spans="1:17" x14ac:dyDescent="0.2">
      <c r="A84" s="2" t="s">
        <v>77</v>
      </c>
    </row>
    <row r="85" spans="1:17" x14ac:dyDescent="0.2">
      <c r="A85" s="18" t="s">
        <v>38</v>
      </c>
      <c r="B85" s="2">
        <v>247.83</v>
      </c>
      <c r="C85" s="3">
        <v>257.16000000000003</v>
      </c>
      <c r="D85" s="3">
        <v>257.45</v>
      </c>
      <c r="E85" s="3">
        <v>262.08</v>
      </c>
      <c r="F85" s="2">
        <v>265</v>
      </c>
      <c r="G85" s="3">
        <v>266.02</v>
      </c>
      <c r="H85" s="3">
        <v>260.56</v>
      </c>
      <c r="I85" s="3">
        <v>256.07</v>
      </c>
      <c r="J85" s="3">
        <v>250.23</v>
      </c>
      <c r="K85" s="3">
        <v>208.84552474894295</v>
      </c>
      <c r="L85" s="3">
        <v>181.44034300991669</v>
      </c>
      <c r="M85" s="3">
        <v>170.73537645297546</v>
      </c>
      <c r="N85" s="3">
        <v>164.26780391723554</v>
      </c>
    </row>
    <row r="86" spans="1:17" x14ac:dyDescent="0.2">
      <c r="A86" s="18" t="s">
        <v>39</v>
      </c>
      <c r="E86" s="3">
        <v>80.03</v>
      </c>
      <c r="I86" s="3">
        <v>81.489999999999995</v>
      </c>
      <c r="J86" s="3">
        <v>80.27</v>
      </c>
      <c r="K86" s="3">
        <v>68.437918399601998</v>
      </c>
      <c r="L86" s="3">
        <v>57.519533504330703</v>
      </c>
      <c r="M86" s="3">
        <v>54.75</v>
      </c>
      <c r="N86" s="3">
        <v>52.325376453753258</v>
      </c>
    </row>
    <row r="87" spans="1:17" x14ac:dyDescent="0.2">
      <c r="A87" s="18" t="s">
        <v>40</v>
      </c>
      <c r="E87" s="3">
        <v>134.99</v>
      </c>
      <c r="I87" s="3">
        <v>129.25</v>
      </c>
      <c r="J87" s="3">
        <v>126.82</v>
      </c>
      <c r="K87" s="3">
        <v>113.35698783892005</v>
      </c>
      <c r="L87" s="3">
        <v>101.91336954166307</v>
      </c>
      <c r="M87" s="3">
        <v>97.09</v>
      </c>
      <c r="N87" s="3">
        <v>92.586456045368095</v>
      </c>
    </row>
    <row r="88" spans="1:17" x14ac:dyDescent="0.2">
      <c r="A88" s="18" t="s">
        <v>41</v>
      </c>
      <c r="E88" s="3"/>
      <c r="I88" s="3">
        <v>2.2780034188487224</v>
      </c>
      <c r="J88" s="3">
        <v>2.5299999999999998</v>
      </c>
      <c r="K88" s="3">
        <v>1.9089487647603813</v>
      </c>
      <c r="L88" s="3">
        <v>1.6113334743224097</v>
      </c>
      <c r="M88" s="3">
        <v>1.38</v>
      </c>
      <c r="N88" s="3">
        <v>1.1403611800944773</v>
      </c>
    </row>
    <row r="89" spans="1:17" x14ac:dyDescent="0.2">
      <c r="A89" s="18" t="s">
        <v>20</v>
      </c>
      <c r="E89" s="3">
        <v>134</v>
      </c>
      <c r="I89" s="3">
        <v>104.62</v>
      </c>
      <c r="J89" s="3">
        <v>106.74</v>
      </c>
      <c r="K89" s="3">
        <v>102.28207488596507</v>
      </c>
      <c r="L89" s="3">
        <v>93.284493189152954</v>
      </c>
      <c r="M89" s="3">
        <v>89.36</v>
      </c>
      <c r="N89" s="3">
        <v>84.716079881518596</v>
      </c>
    </row>
    <row r="90" spans="1:17" x14ac:dyDescent="0.2">
      <c r="A90" s="18" t="s">
        <v>42</v>
      </c>
      <c r="E90" s="3">
        <v>5.17</v>
      </c>
      <c r="I90" s="3">
        <v>5.8</v>
      </c>
      <c r="J90" s="3">
        <v>7.06</v>
      </c>
      <c r="K90" s="3">
        <v>6.01</v>
      </c>
      <c r="L90" s="3">
        <v>6.3056534163946818</v>
      </c>
      <c r="M90" s="3">
        <v>7.48</v>
      </c>
      <c r="N90" s="3">
        <v>7.8263897905626392</v>
      </c>
    </row>
    <row r="91" spans="1:17" x14ac:dyDescent="0.2">
      <c r="A91" s="18" t="s">
        <v>43</v>
      </c>
      <c r="E91" s="3">
        <v>3.54</v>
      </c>
      <c r="I91" s="3">
        <v>4.25</v>
      </c>
      <c r="J91" s="3">
        <v>5.45</v>
      </c>
      <c r="K91" s="3">
        <v>4.9000000000000004</v>
      </c>
      <c r="L91" s="3">
        <v>5.52365362487037</v>
      </c>
      <c r="M91" s="3">
        <v>6.6</v>
      </c>
      <c r="N91" s="3">
        <v>6.926030054806847</v>
      </c>
    </row>
    <row r="92" spans="1:17" x14ac:dyDescent="0.2">
      <c r="A92" s="18" t="s">
        <v>44</v>
      </c>
      <c r="E92" s="3">
        <v>12.59</v>
      </c>
      <c r="I92" s="3">
        <v>13.56</v>
      </c>
      <c r="J92" s="3">
        <v>18.3</v>
      </c>
      <c r="K92" s="3">
        <v>22.42</v>
      </c>
      <c r="L92" s="3">
        <v>22.153495388415774</v>
      </c>
      <c r="M92" s="3">
        <v>23.301300000000001</v>
      </c>
      <c r="N92" s="3">
        <v>23.454707696439748</v>
      </c>
    </row>
    <row r="93" spans="1:17" x14ac:dyDescent="0.2">
      <c r="A93" s="18" t="s">
        <v>45</v>
      </c>
      <c r="E93" s="3">
        <v>10.54</v>
      </c>
      <c r="I93" s="3">
        <v>10.58</v>
      </c>
      <c r="J93" s="3">
        <v>13.28</v>
      </c>
      <c r="K93" s="3">
        <v>15.616663814682253</v>
      </c>
      <c r="L93" s="3">
        <v>14.403659811021148</v>
      </c>
      <c r="M93" s="3">
        <v>14.42</v>
      </c>
      <c r="N93" s="3">
        <v>14.397929690269216</v>
      </c>
    </row>
    <row r="94" spans="1:17" x14ac:dyDescent="0.2">
      <c r="A94" s="18" t="s">
        <v>46</v>
      </c>
      <c r="E94" s="3">
        <v>0.4</v>
      </c>
      <c r="I94" s="3">
        <v>0.36</v>
      </c>
      <c r="J94" s="3">
        <v>0.52</v>
      </c>
      <c r="K94" s="3">
        <v>0.63996932237573989</v>
      </c>
      <c r="L94" s="3">
        <v>0.62766615834789319</v>
      </c>
      <c r="M94" s="3">
        <v>0.98</v>
      </c>
      <c r="N94" s="3">
        <v>1.0221234577872322</v>
      </c>
    </row>
    <row r="95" spans="1:17" x14ac:dyDescent="0.2">
      <c r="A95" s="18" t="s">
        <v>47</v>
      </c>
      <c r="E95" s="3">
        <v>0.4</v>
      </c>
      <c r="I95" s="3">
        <v>0.35</v>
      </c>
      <c r="J95" s="3">
        <v>0.61</v>
      </c>
      <c r="K95" s="3">
        <v>0.83058986042393812</v>
      </c>
      <c r="L95" s="3">
        <v>0.8042679616817312</v>
      </c>
      <c r="M95" s="3">
        <v>0.92</v>
      </c>
      <c r="N95" s="3">
        <v>0.94066071244924787</v>
      </c>
    </row>
    <row r="96" spans="1:17" x14ac:dyDescent="0.2">
      <c r="A96" s="18" t="s">
        <v>48</v>
      </c>
      <c r="E96" s="3">
        <v>1.25</v>
      </c>
      <c r="I96" s="3">
        <v>1.83</v>
      </c>
      <c r="J96" s="3">
        <v>2.81</v>
      </c>
      <c r="K96" s="3">
        <v>3.6663766885130196</v>
      </c>
      <c r="L96" s="3">
        <v>4.1737911629579285</v>
      </c>
      <c r="M96" s="3">
        <v>4.54</v>
      </c>
      <c r="N96" s="3">
        <v>4.4896830786702324</v>
      </c>
    </row>
    <row r="97" spans="1:17" x14ac:dyDescent="0.2">
      <c r="A97" s="18" t="s">
        <v>49</v>
      </c>
      <c r="E97" s="3">
        <v>2.41</v>
      </c>
      <c r="I97" s="3">
        <v>3.22</v>
      </c>
      <c r="J97" s="3">
        <v>4.7699999999999996</v>
      </c>
      <c r="K97" s="3">
        <v>4.7117838109870105</v>
      </c>
      <c r="L97" s="3">
        <v>5.1175928464412355</v>
      </c>
      <c r="M97" s="3">
        <v>5.39581867612522</v>
      </c>
      <c r="N97" s="3">
        <v>5.8679859781580088</v>
      </c>
    </row>
    <row r="98" spans="1:17" x14ac:dyDescent="0.2">
      <c r="A98" s="18" t="s">
        <v>50</v>
      </c>
      <c r="E98" s="3">
        <v>1.1000000000000001</v>
      </c>
      <c r="I98" s="3">
        <v>0.6</v>
      </c>
      <c r="J98" s="3">
        <v>1.06</v>
      </c>
      <c r="K98" s="3">
        <v>2.8638706837537202</v>
      </c>
      <c r="L98" s="3">
        <v>3.5522373977133843</v>
      </c>
      <c r="M98" s="3">
        <v>5.16</v>
      </c>
      <c r="N98" s="3">
        <v>5.285084898386069</v>
      </c>
    </row>
    <row r="99" spans="1:17" x14ac:dyDescent="0.2">
      <c r="A99" s="18" t="s">
        <v>26</v>
      </c>
      <c r="E99" s="3">
        <v>2.13</v>
      </c>
      <c r="I99" s="3">
        <v>3.36</v>
      </c>
      <c r="J99" s="3">
        <v>3.92</v>
      </c>
      <c r="K99" s="3">
        <v>4.9370972264640063</v>
      </c>
      <c r="L99" s="3">
        <v>5.1511689188959462</v>
      </c>
      <c r="M99" s="3">
        <v>5.36</v>
      </c>
      <c r="N99" s="3">
        <v>5.359053745421793</v>
      </c>
    </row>
    <row r="100" spans="1:17" x14ac:dyDescent="0.2">
      <c r="A100" s="18" t="s">
        <v>27</v>
      </c>
      <c r="E100" s="3">
        <v>1.5</v>
      </c>
      <c r="I100" s="3">
        <v>1.28</v>
      </c>
      <c r="J100" s="3">
        <v>1.28</v>
      </c>
      <c r="K100" s="3">
        <v>1.1288230358767868</v>
      </c>
      <c r="L100" s="3">
        <v>1.0338537956180016</v>
      </c>
      <c r="M100" s="3">
        <v>1.04</v>
      </c>
      <c r="N100" s="3">
        <v>1.1861022022912115</v>
      </c>
    </row>
    <row r="101" spans="1:17" x14ac:dyDescent="0.2">
      <c r="A101" s="18" t="s">
        <v>29</v>
      </c>
      <c r="E101" s="3">
        <v>6.14</v>
      </c>
      <c r="I101" s="3">
        <v>6.53</v>
      </c>
      <c r="J101" s="3">
        <v>7.02</v>
      </c>
      <c r="K101" s="3">
        <v>9.5936426014372866</v>
      </c>
      <c r="L101" s="3">
        <v>9.7362416316544103</v>
      </c>
      <c r="M101" s="3">
        <v>10.15</v>
      </c>
      <c r="N101" s="3">
        <v>10.039556943290105</v>
      </c>
    </row>
    <row r="102" spans="1:17" x14ac:dyDescent="0.2">
      <c r="A102" s="18" t="s">
        <v>51</v>
      </c>
      <c r="E102" s="3">
        <v>5.89</v>
      </c>
      <c r="I102" s="3">
        <v>13.01</v>
      </c>
      <c r="J102" s="3">
        <v>18.309999999999999</v>
      </c>
      <c r="K102" s="3">
        <v>17.18</v>
      </c>
      <c r="L102" s="3">
        <v>19.635895235472603</v>
      </c>
      <c r="M102" s="3">
        <v>21.299171516991947</v>
      </c>
      <c r="N102" s="3">
        <v>22.812509507217378</v>
      </c>
    </row>
    <row r="105" spans="1:17" x14ac:dyDescent="0.2">
      <c r="D105" s="1" t="s">
        <v>82</v>
      </c>
    </row>
    <row r="106" spans="1:17" x14ac:dyDescent="0.2">
      <c r="E106" s="2">
        <v>1978</v>
      </c>
      <c r="F106" s="2">
        <v>1980</v>
      </c>
      <c r="G106" s="2">
        <f>B41</f>
        <v>1985</v>
      </c>
      <c r="H106" s="2">
        <f>C41</f>
        <v>1990</v>
      </c>
      <c r="I106" s="2">
        <v>1992</v>
      </c>
      <c r="J106" s="2">
        <v>1993</v>
      </c>
      <c r="K106" s="2">
        <v>1994</v>
      </c>
      <c r="L106" s="2">
        <v>1995</v>
      </c>
      <c r="M106" s="2">
        <v>2000</v>
      </c>
      <c r="N106" s="2">
        <v>2005</v>
      </c>
      <c r="O106" s="2">
        <v>2010</v>
      </c>
      <c r="P106" s="2">
        <v>2011</v>
      </c>
      <c r="Q106" s="2">
        <v>2012</v>
      </c>
    </row>
    <row r="107" spans="1:17" x14ac:dyDescent="0.2">
      <c r="D107" s="2" t="s">
        <v>81</v>
      </c>
      <c r="G107" s="3">
        <v>134.76</v>
      </c>
      <c r="H107" s="3">
        <v>130.72</v>
      </c>
      <c r="I107" s="20">
        <f>H107-($H$107-$L$107)/4</f>
        <v>122.28999999999999</v>
      </c>
      <c r="J107" s="20">
        <f>I107-($H$107-$L$107)/4</f>
        <v>113.85999999999999</v>
      </c>
      <c r="K107" s="20">
        <f>J107-($H$107-$L$107)/4</f>
        <v>105.42999999999998</v>
      </c>
      <c r="L107" s="3">
        <v>97</v>
      </c>
      <c r="M107" s="3">
        <v>82.31</v>
      </c>
      <c r="N107" s="3">
        <v>76.98</v>
      </c>
      <c r="O107" s="3">
        <v>81.53</v>
      </c>
      <c r="P107" s="3">
        <v>80.709999999999994</v>
      </c>
      <c r="Q107" s="3">
        <v>78.760000000000005</v>
      </c>
    </row>
    <row r="108" spans="1:17" x14ac:dyDescent="0.2">
      <c r="D108" s="2" t="s">
        <v>120</v>
      </c>
      <c r="E108" s="2">
        <f>B85</f>
        <v>247.83</v>
      </c>
      <c r="F108" s="2">
        <f t="shared" ref="F108:G108" si="8">C85</f>
        <v>257.16000000000003</v>
      </c>
      <c r="G108" s="2">
        <f t="shared" si="8"/>
        <v>257.45</v>
      </c>
      <c r="H108" s="2">
        <f t="shared" ref="H108" si="9">E85</f>
        <v>262.08</v>
      </c>
      <c r="I108" s="2">
        <f t="shared" ref="I108" si="10">F85</f>
        <v>265</v>
      </c>
      <c r="J108" s="2">
        <f t="shared" ref="J108" si="11">G85</f>
        <v>266.02</v>
      </c>
      <c r="K108" s="2">
        <f t="shared" ref="K108" si="12">H85</f>
        <v>260.56</v>
      </c>
      <c r="L108" s="2">
        <f t="shared" ref="L108" si="13">I85</f>
        <v>256.07</v>
      </c>
      <c r="M108" s="2">
        <f t="shared" ref="M108" si="14">J85</f>
        <v>250.23</v>
      </c>
      <c r="N108" s="2">
        <f t="shared" ref="N108" si="15">K85</f>
        <v>208.84552474894295</v>
      </c>
      <c r="O108" s="2">
        <f t="shared" ref="O108" si="16">L85</f>
        <v>181.44034300991669</v>
      </c>
      <c r="P108" s="2">
        <f t="shared" ref="P108" si="17">M85</f>
        <v>170.73537645297546</v>
      </c>
      <c r="Q108" s="2">
        <f t="shared" ref="Q108" si="18">N85</f>
        <v>164.26780391723554</v>
      </c>
    </row>
    <row r="110" spans="1:17" x14ac:dyDescent="0.2">
      <c r="E110" s="2">
        <v>1978</v>
      </c>
      <c r="F110" s="2">
        <v>1980</v>
      </c>
      <c r="G110" s="2">
        <v>1985</v>
      </c>
      <c r="H110" s="2">
        <v>1990</v>
      </c>
      <c r="I110" s="2">
        <v>1992</v>
      </c>
      <c r="J110" s="2">
        <v>1993</v>
      </c>
      <c r="K110" s="2">
        <v>1994</v>
      </c>
      <c r="L110" s="2">
        <v>1995</v>
      </c>
      <c r="M110" s="2">
        <v>2000</v>
      </c>
      <c r="N110" s="2">
        <v>2005</v>
      </c>
      <c r="O110" s="2">
        <v>2010</v>
      </c>
      <c r="P110" s="2">
        <v>2011</v>
      </c>
      <c r="Q110" s="2">
        <v>2012</v>
      </c>
    </row>
    <row r="111" spans="1:17" x14ac:dyDescent="0.2">
      <c r="D111" s="2" t="s">
        <v>78</v>
      </c>
      <c r="E111" s="2">
        <f>LN(E108*B80)</f>
        <v>25.993951907978094</v>
      </c>
      <c r="F111" s="2">
        <f t="shared" ref="F111:Q111" si="19">LN(F108*C80)</f>
        <v>26.038870419587177</v>
      </c>
      <c r="G111" s="2">
        <f t="shared" si="19"/>
        <v>26.064141775224886</v>
      </c>
      <c r="H111" s="2">
        <f t="shared" si="19"/>
        <v>26.111615295186489</v>
      </c>
      <c r="I111" s="2">
        <f t="shared" si="19"/>
        <v>26.124405288611857</v>
      </c>
      <c r="J111" s="2">
        <f t="shared" si="19"/>
        <v>26.127086794570129</v>
      </c>
      <c r="K111" s="2">
        <f t="shared" si="19"/>
        <v>26.104575274766514</v>
      </c>
      <c r="L111" s="2">
        <f t="shared" si="19"/>
        <v>26.084577285085</v>
      </c>
      <c r="M111" s="2">
        <f t="shared" si="19"/>
        <v>26.034487986425987</v>
      </c>
      <c r="N111" s="2">
        <f t="shared" si="19"/>
        <v>25.776314496558108</v>
      </c>
      <c r="O111" s="2">
        <f t="shared" si="19"/>
        <v>25.537362434036471</v>
      </c>
      <c r="P111" s="2">
        <f t="shared" si="19"/>
        <v>25.455707889435843</v>
      </c>
      <c r="Q111" s="2">
        <f t="shared" si="19"/>
        <v>25.396297870715273</v>
      </c>
    </row>
    <row r="112" spans="1:17" x14ac:dyDescent="0.2">
      <c r="D112" s="2" t="s">
        <v>79</v>
      </c>
      <c r="E112" s="2">
        <f t="shared" ref="E112:Q112" si="20">LN(B80)</f>
        <v>20.481208880735572</v>
      </c>
      <c r="F112" s="2">
        <f t="shared" si="20"/>
        <v>20.489171960313691</v>
      </c>
      <c r="G112" s="2">
        <f t="shared" si="20"/>
        <v>20.513316248732739</v>
      </c>
      <c r="H112" s="2">
        <f t="shared" si="20"/>
        <v>20.542965494521784</v>
      </c>
      <c r="I112" s="2">
        <f t="shared" si="20"/>
        <v>20.544675462625637</v>
      </c>
      <c r="J112" s="2">
        <f t="shared" si="20"/>
        <v>20.543515300644977</v>
      </c>
      <c r="K112" s="2">
        <f t="shared" si="20"/>
        <v>20.541742113798534</v>
      </c>
      <c r="L112" s="2">
        <f t="shared" si="20"/>
        <v>20.539126440482658</v>
      </c>
      <c r="M112" s="2">
        <f t="shared" si="20"/>
        <v>20.512107491504356</v>
      </c>
      <c r="N112" s="2">
        <f t="shared" si="20"/>
        <v>20.434719633907982</v>
      </c>
      <c r="O112" s="2">
        <f t="shared" si="20"/>
        <v>20.336435523012113</v>
      </c>
      <c r="P112" s="2">
        <f t="shared" si="20"/>
        <v>20.315593037680479</v>
      </c>
      <c r="Q112" s="2">
        <f t="shared" si="20"/>
        <v>20.29479982399058</v>
      </c>
    </row>
    <row r="113" spans="4:17" x14ac:dyDescent="0.2">
      <c r="E113" s="2" t="s">
        <v>83</v>
      </c>
    </row>
    <row r="114" spans="4:17" x14ac:dyDescent="0.2">
      <c r="E114" s="2">
        <v>1985</v>
      </c>
      <c r="F114" s="2">
        <v>1990</v>
      </c>
      <c r="G114" s="2">
        <v>1992</v>
      </c>
      <c r="H114" s="2">
        <v>1993</v>
      </c>
      <c r="I114" s="2">
        <v>1994</v>
      </c>
      <c r="J114" s="2">
        <v>1995</v>
      </c>
      <c r="K114" s="2">
        <v>2000</v>
      </c>
      <c r="L114" s="2">
        <v>2005</v>
      </c>
      <c r="M114" s="2">
        <v>2010</v>
      </c>
      <c r="N114" s="2">
        <v>2011</v>
      </c>
      <c r="O114" s="2">
        <v>2012</v>
      </c>
    </row>
    <row r="115" spans="4:17" x14ac:dyDescent="0.2">
      <c r="D115" s="2" t="s">
        <v>78</v>
      </c>
      <c r="E115" s="2">
        <f>LN(G107*D79)</f>
        <v>24.245753121613145</v>
      </c>
      <c r="F115" s="2">
        <f t="shared" ref="F115:O115" si="21">LN(H107*E79)</f>
        <v>24.438919422724538</v>
      </c>
      <c r="G115" s="2">
        <f t="shared" si="21"/>
        <v>24.459523715145181</v>
      </c>
      <c r="H115" s="2">
        <f t="shared" si="21"/>
        <v>24.430556471439189</v>
      </c>
      <c r="I115" s="2">
        <f t="shared" si="21"/>
        <v>24.395230453446942</v>
      </c>
      <c r="J115" s="2">
        <f t="shared" si="21"/>
        <v>24.352754723800896</v>
      </c>
      <c r="K115" s="2">
        <f t="shared" si="21"/>
        <v>24.382489065004641</v>
      </c>
      <c r="L115" s="2">
        <f t="shared" si="21"/>
        <v>24.51363188460272</v>
      </c>
      <c r="M115" s="2">
        <f t="shared" si="21"/>
        <v>24.737004799148799</v>
      </c>
      <c r="N115" s="2">
        <f t="shared" si="21"/>
        <v>24.756291654663706</v>
      </c>
      <c r="O115" s="2">
        <f t="shared" si="21"/>
        <v>24.760594441795984</v>
      </c>
    </row>
    <row r="116" spans="4:17" x14ac:dyDescent="0.2">
      <c r="D116" s="2" t="s">
        <v>80</v>
      </c>
      <c r="E116" s="2">
        <f t="shared" ref="E116:O116" si="22">LN(D79)</f>
        <v>19.342257703074793</v>
      </c>
      <c r="F116" s="2">
        <f t="shared" si="22"/>
        <v>19.565861791612846</v>
      </c>
      <c r="G116" s="2">
        <f t="shared" si="22"/>
        <v>19.653128441943906</v>
      </c>
      <c r="H116" s="2">
        <f t="shared" si="22"/>
        <v>19.695586847916253</v>
      </c>
      <c r="I116" s="2">
        <f t="shared" si="22"/>
        <v>19.737183227858083</v>
      </c>
      <c r="J116" s="2">
        <f t="shared" si="22"/>
        <v>19.778043745297513</v>
      </c>
      <c r="K116" s="2">
        <f t="shared" si="22"/>
        <v>19.971996458020087</v>
      </c>
      <c r="L116" s="2">
        <f t="shared" si="22"/>
        <v>20.170086236747121</v>
      </c>
      <c r="M116" s="2">
        <f t="shared" si="22"/>
        <v>20.33603374847398</v>
      </c>
      <c r="N116" s="2">
        <f t="shared" si="22"/>
        <v>20.365429171327424</v>
      </c>
      <c r="O116" s="2">
        <f t="shared" si="22"/>
        <v>20.394189188025056</v>
      </c>
    </row>
    <row r="117" spans="4:17" x14ac:dyDescent="0.2">
      <c r="E117" s="2" t="s">
        <v>84</v>
      </c>
    </row>
    <row r="119" spans="4:17" x14ac:dyDescent="0.2">
      <c r="D119" s="1" t="s">
        <v>85</v>
      </c>
    </row>
    <row r="120" spans="4:17" x14ac:dyDescent="0.2">
      <c r="E120" s="2">
        <v>1978</v>
      </c>
      <c r="F120" s="2">
        <v>1980</v>
      </c>
      <c r="G120" s="2">
        <v>1985</v>
      </c>
      <c r="H120" s="2">
        <v>1990</v>
      </c>
      <c r="I120" s="2">
        <v>1992</v>
      </c>
      <c r="J120" s="2">
        <v>1993</v>
      </c>
      <c r="K120" s="2">
        <v>1994</v>
      </c>
      <c r="L120" s="2">
        <v>1995</v>
      </c>
      <c r="M120" s="2">
        <v>2000</v>
      </c>
      <c r="N120" s="2">
        <v>2005</v>
      </c>
      <c r="O120" s="2">
        <v>2010</v>
      </c>
      <c r="P120" s="2">
        <v>2011</v>
      </c>
      <c r="Q120" s="2">
        <v>2012</v>
      </c>
    </row>
    <row r="121" spans="4:17" x14ac:dyDescent="0.2">
      <c r="D121" s="2" t="s">
        <v>86</v>
      </c>
      <c r="G121" s="3">
        <f>B43</f>
        <v>144.36000000000001</v>
      </c>
      <c r="H121" s="3">
        <f>C43</f>
        <v>138.69999999999999</v>
      </c>
      <c r="I121" s="20">
        <f>H121-($H$107-$L$107)/4</f>
        <v>130.26999999999998</v>
      </c>
      <c r="J121" s="20">
        <f>I121-($H$107-$L$107)/4</f>
        <v>121.83999999999997</v>
      </c>
      <c r="K121" s="20">
        <f>J121-($H$107-$L$107)/4</f>
        <v>113.40999999999997</v>
      </c>
      <c r="L121" s="3">
        <f t="shared" ref="L121:Q121" si="23">G43</f>
        <v>116.47</v>
      </c>
      <c r="M121" s="3">
        <f t="shared" si="23"/>
        <v>114.74</v>
      </c>
      <c r="N121" s="3">
        <f t="shared" si="23"/>
        <v>118.58</v>
      </c>
      <c r="O121" s="3">
        <f t="shared" si="23"/>
        <v>116.11</v>
      </c>
      <c r="P121" s="3">
        <f t="shared" si="23"/>
        <v>114.56</v>
      </c>
      <c r="Q121" s="3">
        <f t="shared" si="23"/>
        <v>112.33</v>
      </c>
    </row>
    <row r="122" spans="4:17" x14ac:dyDescent="0.2">
      <c r="D122" s="2" t="s">
        <v>88</v>
      </c>
      <c r="E122" s="2">
        <f>B24</f>
        <v>141.5</v>
      </c>
      <c r="F122" s="2">
        <f t="shared" ref="F122:H122" si="24">C24</f>
        <v>127.21</v>
      </c>
      <c r="G122" s="2">
        <f t="shared" si="24"/>
        <v>131.13</v>
      </c>
      <c r="H122" s="2">
        <f t="shared" si="24"/>
        <v>134</v>
      </c>
      <c r="I122" s="2">
        <f>H122-2/3*(H122-J122)</f>
        <v>116.28666666666668</v>
      </c>
      <c r="J122" s="2">
        <f>F24</f>
        <v>107.43</v>
      </c>
      <c r="K122" s="2">
        <f>G24</f>
        <v>107.86</v>
      </c>
      <c r="L122" s="2">
        <f>H24</f>
        <v>104.62</v>
      </c>
      <c r="M122" s="19">
        <f>I7</f>
        <v>106.74</v>
      </c>
      <c r="N122" s="19">
        <f t="shared" ref="N122:Q122" si="25">J7</f>
        <v>102.28207488596507</v>
      </c>
      <c r="O122" s="19">
        <f t="shared" si="25"/>
        <v>93.284493189152954</v>
      </c>
      <c r="P122" s="19">
        <f t="shared" si="25"/>
        <v>89.36</v>
      </c>
      <c r="Q122" s="19">
        <f t="shared" si="25"/>
        <v>84.716079881518596</v>
      </c>
    </row>
    <row r="124" spans="4:17" x14ac:dyDescent="0.2">
      <c r="E124" s="2">
        <v>1978</v>
      </c>
      <c r="F124" s="2">
        <v>1980</v>
      </c>
      <c r="G124" s="2">
        <v>1985</v>
      </c>
      <c r="H124" s="2">
        <v>1990</v>
      </c>
      <c r="I124" s="2">
        <v>1992</v>
      </c>
      <c r="J124" s="2">
        <v>1993</v>
      </c>
      <c r="K124" s="2">
        <v>1994</v>
      </c>
      <c r="L124" s="2">
        <v>1995</v>
      </c>
      <c r="M124" s="2">
        <v>2000</v>
      </c>
      <c r="N124" s="2">
        <v>2005</v>
      </c>
      <c r="O124" s="2">
        <v>2010</v>
      </c>
      <c r="P124" s="2">
        <v>2011</v>
      </c>
      <c r="Q124" s="2">
        <v>2012</v>
      </c>
    </row>
    <row r="125" spans="4:17" x14ac:dyDescent="0.2">
      <c r="D125" s="2" t="s">
        <v>87</v>
      </c>
      <c r="E125" s="2">
        <f>LN(E122*B80)</f>
        <v>25.433508597818864</v>
      </c>
      <c r="F125" s="2">
        <f t="shared" ref="F125:Q125" si="26">LN(F122*C80)</f>
        <v>25.335011224481811</v>
      </c>
      <c r="G125" s="2">
        <f t="shared" si="26"/>
        <v>25.389505446276072</v>
      </c>
      <c r="H125" s="2">
        <f t="shared" si="26"/>
        <v>25.440805294472696</v>
      </c>
      <c r="I125" s="2">
        <f t="shared" si="26"/>
        <v>25.300733869547514</v>
      </c>
      <c r="J125" s="2">
        <f t="shared" si="26"/>
        <v>25.220354773323429</v>
      </c>
      <c r="K125" s="2">
        <f t="shared" si="26"/>
        <v>25.222576203707614</v>
      </c>
      <c r="L125" s="2">
        <f t="shared" si="26"/>
        <v>25.189461178425123</v>
      </c>
      <c r="M125" s="2">
        <f t="shared" si="26"/>
        <v>25.182503462410153</v>
      </c>
      <c r="N125" s="2">
        <f t="shared" si="26"/>
        <v>25.0624540704565</v>
      </c>
      <c r="O125" s="2">
        <f t="shared" si="26"/>
        <v>24.872089413291619</v>
      </c>
      <c r="P125" s="2">
        <f t="shared" si="26"/>
        <v>24.808266192441423</v>
      </c>
      <c r="Q125" s="2">
        <f t="shared" si="26"/>
        <v>24.73410525274857</v>
      </c>
    </row>
    <row r="126" spans="4:17" x14ac:dyDescent="0.2">
      <c r="D126" s="2" t="s">
        <v>79</v>
      </c>
      <c r="E126" s="2">
        <f t="shared" ref="E126:Q126" si="27">LN(B80)</f>
        <v>20.481208880735572</v>
      </c>
      <c r="F126" s="2">
        <f t="shared" si="27"/>
        <v>20.489171960313691</v>
      </c>
      <c r="G126" s="2">
        <f t="shared" si="27"/>
        <v>20.513316248732739</v>
      </c>
      <c r="H126" s="2">
        <f t="shared" si="27"/>
        <v>20.542965494521784</v>
      </c>
      <c r="I126" s="2">
        <f t="shared" si="27"/>
        <v>20.544675462625637</v>
      </c>
      <c r="J126" s="2">
        <f t="shared" si="27"/>
        <v>20.543515300644977</v>
      </c>
      <c r="K126" s="2">
        <f t="shared" si="27"/>
        <v>20.541742113798534</v>
      </c>
      <c r="L126" s="2">
        <f t="shared" si="27"/>
        <v>20.539126440482658</v>
      </c>
      <c r="M126" s="2">
        <f t="shared" si="27"/>
        <v>20.512107491504356</v>
      </c>
      <c r="N126" s="2">
        <f t="shared" si="27"/>
        <v>20.434719633907982</v>
      </c>
      <c r="O126" s="2">
        <f t="shared" si="27"/>
        <v>20.336435523012113</v>
      </c>
      <c r="P126" s="2">
        <f t="shared" si="27"/>
        <v>20.315593037680479</v>
      </c>
      <c r="Q126" s="2">
        <f t="shared" si="27"/>
        <v>20.29479982399058</v>
      </c>
    </row>
    <row r="127" spans="4:17" x14ac:dyDescent="0.2">
      <c r="E127" s="2" t="s">
        <v>89</v>
      </c>
    </row>
    <row r="128" spans="4:17" x14ac:dyDescent="0.2">
      <c r="E128" s="2">
        <v>1985</v>
      </c>
      <c r="F128" s="2">
        <v>1990</v>
      </c>
      <c r="G128" s="2">
        <v>1992</v>
      </c>
      <c r="H128" s="2">
        <v>1993</v>
      </c>
      <c r="I128" s="2">
        <v>1994</v>
      </c>
      <c r="J128" s="2">
        <v>1995</v>
      </c>
      <c r="K128" s="2">
        <v>2000</v>
      </c>
      <c r="L128" s="2">
        <v>2005</v>
      </c>
      <c r="M128" s="2">
        <v>2010</v>
      </c>
      <c r="N128" s="2">
        <v>2011</v>
      </c>
      <c r="O128" s="2">
        <v>2012</v>
      </c>
    </row>
    <row r="129" spans="4:17" x14ac:dyDescent="0.2">
      <c r="D129" s="2" t="s">
        <v>87</v>
      </c>
      <c r="E129" s="2">
        <f>LN(G121*D79)</f>
        <v>24.314567882849381</v>
      </c>
      <c r="F129" s="2">
        <f t="shared" ref="F129:O129" si="28">LN(H121*E79)</f>
        <v>24.498175118933631</v>
      </c>
      <c r="G129" s="2">
        <f t="shared" si="28"/>
        <v>24.522737661653377</v>
      </c>
      <c r="H129" s="2">
        <f t="shared" si="28"/>
        <v>24.498295556503159</v>
      </c>
      <c r="I129" s="2">
        <f t="shared" si="28"/>
        <v>24.468192798685322</v>
      </c>
      <c r="J129" s="2">
        <f t="shared" si="28"/>
        <v>24.535677474412072</v>
      </c>
      <c r="K129" s="2">
        <f t="shared" si="28"/>
        <v>24.714665157193814</v>
      </c>
      <c r="L129" s="2">
        <f t="shared" si="28"/>
        <v>24.945674075026343</v>
      </c>
      <c r="M129" s="2">
        <f t="shared" si="28"/>
        <v>25.090571766112895</v>
      </c>
      <c r="N129" s="2">
        <f t="shared" si="28"/>
        <v>25.106527874539758</v>
      </c>
      <c r="O129" s="2">
        <f t="shared" si="28"/>
        <v>25.115630155678534</v>
      </c>
    </row>
    <row r="130" spans="4:17" x14ac:dyDescent="0.2">
      <c r="D130" s="2" t="s">
        <v>80</v>
      </c>
      <c r="E130" s="2">
        <f>LN(D79)</f>
        <v>19.342257703074793</v>
      </c>
      <c r="F130" s="2">
        <f t="shared" ref="F130:O130" si="29">LN(E79)</f>
        <v>19.565861791612846</v>
      </c>
      <c r="G130" s="2">
        <f t="shared" si="29"/>
        <v>19.653128441943906</v>
      </c>
      <c r="H130" s="2">
        <f t="shared" si="29"/>
        <v>19.695586847916253</v>
      </c>
      <c r="I130" s="2">
        <f t="shared" si="29"/>
        <v>19.737183227858083</v>
      </c>
      <c r="J130" s="2">
        <f t="shared" si="29"/>
        <v>19.778043745297513</v>
      </c>
      <c r="K130" s="2">
        <f t="shared" si="29"/>
        <v>19.971996458020087</v>
      </c>
      <c r="L130" s="2">
        <f t="shared" si="29"/>
        <v>20.170086236747121</v>
      </c>
      <c r="M130" s="2">
        <f t="shared" si="29"/>
        <v>20.33603374847398</v>
      </c>
      <c r="N130" s="2">
        <f t="shared" si="29"/>
        <v>20.365429171327424</v>
      </c>
      <c r="O130" s="2">
        <f t="shared" si="29"/>
        <v>20.394189188025056</v>
      </c>
    </row>
    <row r="131" spans="4:17" x14ac:dyDescent="0.2">
      <c r="E131" s="2" t="s">
        <v>90</v>
      </c>
    </row>
    <row r="138" spans="4:17" x14ac:dyDescent="0.2">
      <c r="D138" s="1" t="s">
        <v>91</v>
      </c>
    </row>
    <row r="139" spans="4:17" x14ac:dyDescent="0.2">
      <c r="E139" s="2">
        <v>1978</v>
      </c>
      <c r="F139" s="2">
        <v>1980</v>
      </c>
      <c r="G139" s="2">
        <v>1985</v>
      </c>
      <c r="H139" s="2">
        <v>1990</v>
      </c>
      <c r="I139" s="2">
        <v>1992</v>
      </c>
      <c r="J139" s="2">
        <v>1993</v>
      </c>
      <c r="K139" s="2">
        <v>1994</v>
      </c>
      <c r="L139" s="2">
        <v>1995</v>
      </c>
      <c r="M139" s="2">
        <v>2000</v>
      </c>
      <c r="N139" s="2">
        <v>2005</v>
      </c>
      <c r="O139" s="2">
        <v>2010</v>
      </c>
      <c r="P139" s="2">
        <v>2011</v>
      </c>
      <c r="Q139" s="2">
        <v>2012</v>
      </c>
    </row>
    <row r="140" spans="4:17" x14ac:dyDescent="0.2">
      <c r="D140" s="2" t="s">
        <v>92</v>
      </c>
      <c r="G140" s="3">
        <f>B57+B58+B56</f>
        <v>21.96</v>
      </c>
      <c r="H140" s="3">
        <f t="shared" ref="H140:L140" si="30">C57+C58+C56</f>
        <v>25.16</v>
      </c>
      <c r="I140" s="3">
        <f t="shared" si="30"/>
        <v>26.49</v>
      </c>
      <c r="J140" s="3">
        <f t="shared" si="30"/>
        <v>24.46</v>
      </c>
      <c r="K140" s="3">
        <f t="shared" si="30"/>
        <v>24.35</v>
      </c>
      <c r="L140" s="3">
        <f t="shared" si="30"/>
        <v>23.65</v>
      </c>
      <c r="M140" s="3">
        <f>H46+H45+H47</f>
        <v>25.500000000000004</v>
      </c>
      <c r="N140" s="3">
        <f t="shared" ref="N140:Q140" si="31">I46+I45+I47</f>
        <v>32.83</v>
      </c>
      <c r="O140" s="3">
        <f t="shared" si="31"/>
        <v>34.72</v>
      </c>
      <c r="P140" s="3">
        <f t="shared" si="31"/>
        <v>35.17</v>
      </c>
      <c r="Q140" s="3">
        <f t="shared" si="31"/>
        <v>35.71</v>
      </c>
    </row>
    <row r="141" spans="4:17" x14ac:dyDescent="0.2">
      <c r="D141" s="2" t="s">
        <v>93</v>
      </c>
      <c r="E141" s="2">
        <f>B26+B27+2</f>
        <v>8.01</v>
      </c>
      <c r="F141" s="2">
        <f t="shared" ref="F141:H141" si="32">C26+C27</f>
        <v>8.41</v>
      </c>
      <c r="G141" s="2">
        <f t="shared" si="32"/>
        <v>12</v>
      </c>
      <c r="H141" s="2">
        <f t="shared" si="32"/>
        <v>12.6</v>
      </c>
      <c r="I141" s="2">
        <f>H141-2/3*(H141-J141)</f>
        <v>13.066666666666666</v>
      </c>
      <c r="J141" s="19">
        <f>F26+F27</f>
        <v>13.3</v>
      </c>
      <c r="K141" s="19">
        <f>G26+G27</f>
        <v>12.629999999999999</v>
      </c>
      <c r="L141" s="19">
        <f>H11+H12+H13+H14</f>
        <v>13.12</v>
      </c>
      <c r="M141" s="19">
        <f t="shared" ref="M141:Q141" si="33">I11+I12+I13+I14</f>
        <v>17.22</v>
      </c>
      <c r="N141" s="19">
        <f t="shared" si="33"/>
        <v>20.753599685994949</v>
      </c>
      <c r="O141" s="19">
        <f t="shared" si="33"/>
        <v>20.009385094008699</v>
      </c>
      <c r="P141" s="19">
        <f t="shared" si="33"/>
        <v>20.86</v>
      </c>
      <c r="Q141" s="19">
        <f t="shared" si="33"/>
        <v>20.85039693917593</v>
      </c>
    </row>
    <row r="143" spans="4:17" x14ac:dyDescent="0.2">
      <c r="E143" s="2">
        <v>1978</v>
      </c>
      <c r="F143" s="2">
        <v>1980</v>
      </c>
      <c r="G143" s="2">
        <v>1985</v>
      </c>
      <c r="H143" s="2">
        <v>1990</v>
      </c>
      <c r="I143" s="2">
        <v>1992</v>
      </c>
      <c r="J143" s="2">
        <v>1993</v>
      </c>
      <c r="K143" s="2">
        <v>1994</v>
      </c>
      <c r="L143" s="2">
        <v>1995</v>
      </c>
      <c r="M143" s="2">
        <v>2000</v>
      </c>
      <c r="N143" s="2">
        <v>2005</v>
      </c>
      <c r="O143" s="2">
        <v>2010</v>
      </c>
      <c r="P143" s="2">
        <v>2011</v>
      </c>
      <c r="Q143" s="2">
        <v>2012</v>
      </c>
    </row>
    <row r="144" spans="4:17" x14ac:dyDescent="0.2">
      <c r="D144" s="2" t="s">
        <v>46</v>
      </c>
      <c r="E144" s="2">
        <f>-LN(E141*B80)</f>
        <v>-22.561899641815838</v>
      </c>
      <c r="F144" s="2">
        <f t="shared" ref="F144:Q144" si="34">-LN(F141*C80)</f>
        <v>-22.618593434298546</v>
      </c>
      <c r="G144" s="2">
        <f t="shared" si="34"/>
        <v>-22.998222898520737</v>
      </c>
      <c r="H144" s="2">
        <f t="shared" si="34"/>
        <v>-23.076662308479214</v>
      </c>
      <c r="I144" s="2">
        <f t="shared" si="34"/>
        <v>-23.114739920753944</v>
      </c>
      <c r="J144" s="2">
        <f t="shared" si="34"/>
        <v>-23.131279335872687</v>
      </c>
      <c r="K144" s="2">
        <f t="shared" si="34"/>
        <v>-23.077817050160935</v>
      </c>
      <c r="L144" s="2">
        <f t="shared" si="34"/>
        <v>-23.113264223998598</v>
      </c>
      <c r="M144" s="2">
        <f t="shared" si="34"/>
        <v>-23.358178990503941</v>
      </c>
      <c r="N144" s="2">
        <f t="shared" si="34"/>
        <v>-23.467439344382104</v>
      </c>
      <c r="O144" s="2">
        <f t="shared" si="34"/>
        <v>-23.332636941200985</v>
      </c>
      <c r="P144" s="2">
        <f t="shared" si="34"/>
        <v>-23.353426487253103</v>
      </c>
      <c r="Q144" s="2">
        <f t="shared" si="34"/>
        <v>-23.332172809904339</v>
      </c>
    </row>
    <row r="145" spans="4:17" x14ac:dyDescent="0.2">
      <c r="D145" s="2" t="s">
        <v>79</v>
      </c>
      <c r="E145" s="2">
        <f>LN(B80)</f>
        <v>20.481208880735572</v>
      </c>
      <c r="F145" s="2">
        <f t="shared" ref="F145:Q145" si="35">LN(C80)</f>
        <v>20.489171960313691</v>
      </c>
      <c r="G145" s="2">
        <f t="shared" si="35"/>
        <v>20.513316248732739</v>
      </c>
      <c r="H145" s="2">
        <f t="shared" si="35"/>
        <v>20.542965494521784</v>
      </c>
      <c r="I145" s="2">
        <f t="shared" si="35"/>
        <v>20.544675462625637</v>
      </c>
      <c r="J145" s="2">
        <f t="shared" si="35"/>
        <v>20.543515300644977</v>
      </c>
      <c r="K145" s="2">
        <f t="shared" si="35"/>
        <v>20.541742113798534</v>
      </c>
      <c r="L145" s="2">
        <f t="shared" si="35"/>
        <v>20.539126440482658</v>
      </c>
      <c r="M145" s="2">
        <f t="shared" si="35"/>
        <v>20.512107491504356</v>
      </c>
      <c r="N145" s="2">
        <f t="shared" si="35"/>
        <v>20.434719633907982</v>
      </c>
      <c r="O145" s="2">
        <f t="shared" si="35"/>
        <v>20.336435523012113</v>
      </c>
      <c r="P145" s="2">
        <f t="shared" si="35"/>
        <v>20.315593037680479</v>
      </c>
      <c r="Q145" s="2">
        <f t="shared" si="35"/>
        <v>20.29479982399058</v>
      </c>
    </row>
    <row r="146" spans="4:17" x14ac:dyDescent="0.2">
      <c r="E146" s="2" t="s">
        <v>94</v>
      </c>
    </row>
    <row r="147" spans="4:17" x14ac:dyDescent="0.2">
      <c r="E147" s="2">
        <v>1985</v>
      </c>
      <c r="F147" s="2">
        <v>1990</v>
      </c>
      <c r="G147" s="2">
        <v>1992</v>
      </c>
      <c r="H147" s="2">
        <v>1993</v>
      </c>
      <c r="I147" s="2">
        <v>1994</v>
      </c>
      <c r="J147" s="2">
        <v>1995</v>
      </c>
      <c r="K147" s="2">
        <v>2000</v>
      </c>
      <c r="L147" s="2">
        <v>2005</v>
      </c>
      <c r="M147" s="2">
        <v>2010</v>
      </c>
      <c r="N147" s="2">
        <v>2011</v>
      </c>
      <c r="O147" s="2">
        <v>2012</v>
      </c>
    </row>
    <row r="148" spans="4:17" x14ac:dyDescent="0.2">
      <c r="D148" s="2" t="s">
        <v>46</v>
      </c>
      <c r="E148" s="2">
        <f>LN(G140*D79)</f>
        <v>22.431480319716123</v>
      </c>
      <c r="F148" s="2">
        <f t="shared" ref="F148:O148" si="36">LN(H140*E79)</f>
        <v>22.791117223445085</v>
      </c>
      <c r="G148" s="2">
        <f t="shared" si="36"/>
        <v>22.929895745227881</v>
      </c>
      <c r="H148" s="2">
        <f t="shared" si="36"/>
        <v>22.892625978175282</v>
      </c>
      <c r="I148" s="2">
        <f t="shared" si="36"/>
        <v>22.929715077386682</v>
      </c>
      <c r="J148" s="2">
        <f t="shared" si="36"/>
        <v>22.941406860235453</v>
      </c>
      <c r="K148" s="2">
        <f t="shared" si="36"/>
        <v>23.210674910184469</v>
      </c>
      <c r="L148" s="2">
        <f t="shared" si="36"/>
        <v>23.661428968260619</v>
      </c>
      <c r="M148" s="2">
        <f t="shared" si="36"/>
        <v>23.883349638266129</v>
      </c>
      <c r="N148" s="2">
        <f t="shared" si="36"/>
        <v>23.925622617813314</v>
      </c>
      <c r="O148" s="2">
        <f t="shared" si="36"/>
        <v>23.969619949631415</v>
      </c>
    </row>
    <row r="149" spans="4:17" x14ac:dyDescent="0.2">
      <c r="D149" s="2" t="s">
        <v>80</v>
      </c>
      <c r="E149" s="2">
        <f>LN(D79)</f>
        <v>19.342257703074793</v>
      </c>
      <c r="F149" s="2">
        <f t="shared" ref="F149:O149" si="37">LN(E79)</f>
        <v>19.565861791612846</v>
      </c>
      <c r="G149" s="2">
        <f t="shared" si="37"/>
        <v>19.653128441943906</v>
      </c>
      <c r="H149" s="2">
        <f t="shared" si="37"/>
        <v>19.695586847916253</v>
      </c>
      <c r="I149" s="2">
        <f t="shared" si="37"/>
        <v>19.737183227858083</v>
      </c>
      <c r="J149" s="2">
        <f t="shared" si="37"/>
        <v>19.778043745297513</v>
      </c>
      <c r="K149" s="2">
        <f t="shared" si="37"/>
        <v>19.971996458020087</v>
      </c>
      <c r="L149" s="2">
        <f t="shared" si="37"/>
        <v>20.170086236747121</v>
      </c>
      <c r="M149" s="2">
        <f t="shared" si="37"/>
        <v>20.33603374847398</v>
      </c>
      <c r="N149" s="2">
        <f t="shared" si="37"/>
        <v>20.365429171327424</v>
      </c>
      <c r="O149" s="2">
        <f t="shared" si="37"/>
        <v>20.394189188025056</v>
      </c>
    </row>
    <row r="150" spans="4:17" x14ac:dyDescent="0.2">
      <c r="E150" s="2" t="s">
        <v>110</v>
      </c>
    </row>
    <row r="158" spans="4:17" x14ac:dyDescent="0.2">
      <c r="D158" s="1" t="s">
        <v>95</v>
      </c>
    </row>
    <row r="159" spans="4:17" x14ac:dyDescent="0.2">
      <c r="E159" s="2">
        <v>1978</v>
      </c>
      <c r="F159" s="2">
        <v>1980</v>
      </c>
      <c r="G159" s="2">
        <v>1985</v>
      </c>
      <c r="H159" s="2">
        <v>1990</v>
      </c>
      <c r="I159" s="2">
        <v>1992</v>
      </c>
      <c r="J159" s="2">
        <v>1993</v>
      </c>
      <c r="K159" s="2">
        <v>1994</v>
      </c>
      <c r="L159" s="2">
        <v>1995</v>
      </c>
      <c r="M159" s="2">
        <v>2000</v>
      </c>
      <c r="N159" s="2">
        <v>2005</v>
      </c>
      <c r="O159" s="2">
        <v>2010</v>
      </c>
      <c r="P159" s="2">
        <v>2011</v>
      </c>
      <c r="Q159" s="2">
        <v>2012</v>
      </c>
    </row>
    <row r="160" spans="4:17" x14ac:dyDescent="0.2">
      <c r="D160" s="2" t="s">
        <v>96</v>
      </c>
      <c r="G160" s="3">
        <f>B59</f>
        <v>6.84</v>
      </c>
      <c r="H160" s="3">
        <f t="shared" ref="H160:L160" si="38">C59</f>
        <v>7.25</v>
      </c>
      <c r="I160" s="3">
        <f t="shared" si="38"/>
        <v>9.4499999999999993</v>
      </c>
      <c r="J160" s="3">
        <f t="shared" si="38"/>
        <v>8.86</v>
      </c>
      <c r="K160" s="3">
        <f t="shared" si="38"/>
        <v>9.68</v>
      </c>
      <c r="L160" s="3">
        <f t="shared" si="38"/>
        <v>9.74</v>
      </c>
      <c r="M160" s="3">
        <f>H48</f>
        <v>11.21</v>
      </c>
      <c r="N160" s="3">
        <f t="shared" ref="N160:Q160" si="39">I48</f>
        <v>10.4</v>
      </c>
      <c r="O160" s="3">
        <f t="shared" si="39"/>
        <v>10</v>
      </c>
      <c r="P160" s="3">
        <f t="shared" si="39"/>
        <v>10.119999999999999</v>
      </c>
      <c r="Q160" s="3">
        <f t="shared" si="39"/>
        <v>10.52</v>
      </c>
    </row>
    <row r="161" spans="4:17" x14ac:dyDescent="0.2">
      <c r="D161" s="2" t="s">
        <v>97</v>
      </c>
      <c r="E161" s="2">
        <f>B28</f>
        <v>0.8</v>
      </c>
      <c r="F161" s="2">
        <f t="shared" ref="F161:H161" si="40">C28</f>
        <v>1.2</v>
      </c>
      <c r="G161" s="2">
        <f t="shared" si="40"/>
        <v>2.0499999999999998</v>
      </c>
      <c r="H161" s="2">
        <f t="shared" si="40"/>
        <v>2.41</v>
      </c>
      <c r="I161" s="2">
        <f>H161-2/3*(H161-J161)</f>
        <v>2.7233333333333332</v>
      </c>
      <c r="J161" s="19">
        <f>F28</f>
        <v>2.88</v>
      </c>
      <c r="K161" s="19">
        <f t="shared" ref="K161:L161" si="41">G28</f>
        <v>3.03</v>
      </c>
      <c r="L161" s="19">
        <f t="shared" si="41"/>
        <v>3.22</v>
      </c>
      <c r="M161" s="19">
        <f>I15</f>
        <v>4.7699999999999996</v>
      </c>
      <c r="N161" s="19">
        <f t="shared" ref="N161:Q161" si="42">J15</f>
        <v>4.7117838109870105</v>
      </c>
      <c r="O161" s="19">
        <f t="shared" si="42"/>
        <v>5.1175928464412355</v>
      </c>
      <c r="P161" s="19">
        <f t="shared" si="42"/>
        <v>5.39581867612522</v>
      </c>
      <c r="Q161" s="19">
        <f t="shared" si="42"/>
        <v>5.8679859781580088</v>
      </c>
    </row>
    <row r="163" spans="4:17" x14ac:dyDescent="0.2">
      <c r="E163" s="2">
        <v>1978</v>
      </c>
      <c r="F163" s="2">
        <v>1980</v>
      </c>
      <c r="G163" s="2">
        <v>1985</v>
      </c>
      <c r="H163" s="2">
        <v>1990</v>
      </c>
      <c r="I163" s="2">
        <v>1992</v>
      </c>
      <c r="J163" s="2">
        <v>1993</v>
      </c>
      <c r="K163" s="2">
        <v>1994</v>
      </c>
      <c r="L163" s="2">
        <v>1995</v>
      </c>
      <c r="M163" s="2">
        <v>2000</v>
      </c>
      <c r="N163" s="2">
        <v>2005</v>
      </c>
      <c r="O163" s="2">
        <v>2010</v>
      </c>
      <c r="P163" s="2">
        <v>2011</v>
      </c>
      <c r="Q163" s="2">
        <v>2012</v>
      </c>
    </row>
    <row r="164" spans="4:17" x14ac:dyDescent="0.2">
      <c r="D164" s="2" t="s">
        <v>98</v>
      </c>
      <c r="H164" s="2">
        <f t="shared" ref="H164:Q164" si="43">LN(H161*E80)</f>
        <v>21.422592242024347</v>
      </c>
      <c r="I164" s="2">
        <f t="shared" si="43"/>
        <v>21.546532082829437</v>
      </c>
      <c r="J164" s="2">
        <f t="shared" si="43"/>
        <v>21.601305594792834</v>
      </c>
      <c r="K164" s="2">
        <f t="shared" si="43"/>
        <v>21.65030473331981</v>
      </c>
      <c r="L164" s="2">
        <f t="shared" si="43"/>
        <v>21.708507800038973</v>
      </c>
      <c r="M164" s="2">
        <f t="shared" si="43"/>
        <v>22.074453796404605</v>
      </c>
      <c r="N164" s="2">
        <f t="shared" si="43"/>
        <v>21.984786198684141</v>
      </c>
      <c r="O164" s="2">
        <f t="shared" si="43"/>
        <v>21.969119704330247</v>
      </c>
      <c r="P164" s="2">
        <f t="shared" si="43"/>
        <v>22.001217372074652</v>
      </c>
      <c r="Q164" s="2">
        <f t="shared" si="43"/>
        <v>22.064311294724835</v>
      </c>
    </row>
    <row r="165" spans="4:17" x14ac:dyDescent="0.2">
      <c r="D165" s="2" t="s">
        <v>79</v>
      </c>
      <c r="E165" s="2">
        <f>LN(B80)</f>
        <v>20.481208880735572</v>
      </c>
      <c r="F165" s="2">
        <f t="shared" ref="F165:Q165" si="44">LN(C80)</f>
        <v>20.489171960313691</v>
      </c>
      <c r="G165" s="2">
        <f t="shared" si="44"/>
        <v>20.513316248732739</v>
      </c>
      <c r="H165" s="2">
        <f t="shared" si="44"/>
        <v>20.542965494521784</v>
      </c>
      <c r="I165" s="2">
        <f t="shared" si="44"/>
        <v>20.544675462625637</v>
      </c>
      <c r="J165" s="2">
        <f t="shared" si="44"/>
        <v>20.543515300644977</v>
      </c>
      <c r="K165" s="2">
        <f t="shared" si="44"/>
        <v>20.541742113798534</v>
      </c>
      <c r="L165" s="2">
        <f t="shared" si="44"/>
        <v>20.539126440482658</v>
      </c>
      <c r="M165" s="2">
        <f t="shared" si="44"/>
        <v>20.512107491504356</v>
      </c>
      <c r="N165" s="2">
        <f t="shared" si="44"/>
        <v>20.434719633907982</v>
      </c>
      <c r="O165" s="2">
        <f t="shared" si="44"/>
        <v>20.336435523012113</v>
      </c>
      <c r="P165" s="2">
        <f t="shared" si="44"/>
        <v>20.315593037680479</v>
      </c>
      <c r="Q165" s="2">
        <f t="shared" si="44"/>
        <v>20.29479982399058</v>
      </c>
    </row>
    <row r="166" spans="4:17" x14ac:dyDescent="0.2">
      <c r="E166" s="2" t="s">
        <v>112</v>
      </c>
    </row>
    <row r="167" spans="4:17" x14ac:dyDescent="0.2">
      <c r="E167" s="2">
        <v>1985</v>
      </c>
      <c r="F167" s="2">
        <v>1990</v>
      </c>
      <c r="G167" s="2">
        <v>1992</v>
      </c>
      <c r="H167" s="2">
        <v>1993</v>
      </c>
      <c r="I167" s="2">
        <v>1994</v>
      </c>
      <c r="J167" s="2">
        <v>1995</v>
      </c>
      <c r="K167" s="2">
        <v>2000</v>
      </c>
      <c r="L167" s="2">
        <v>2005</v>
      </c>
      <c r="M167" s="2">
        <v>2010</v>
      </c>
      <c r="N167" s="2">
        <v>2011</v>
      </c>
      <c r="O167" s="2">
        <v>2012</v>
      </c>
    </row>
    <row r="168" spans="4:17" x14ac:dyDescent="0.2">
      <c r="D168" s="2" t="s">
        <v>98</v>
      </c>
      <c r="E168" s="2">
        <f>LN(G160*D79)</f>
        <v>21.265045434709251</v>
      </c>
      <c r="F168" s="2">
        <f t="shared" ref="F168:O168" si="45">LN(H160*E79)</f>
        <v>21.54686326047943</v>
      </c>
      <c r="G168" s="2">
        <f t="shared" si="45"/>
        <v>21.899143183449556</v>
      </c>
      <c r="H168" s="2">
        <f t="shared" si="45"/>
        <v>21.877133612533243</v>
      </c>
      <c r="I168" s="2">
        <f t="shared" si="45"/>
        <v>22.007245129146568</v>
      </c>
      <c r="J168" s="2">
        <f t="shared" si="45"/>
        <v>22.054284862951956</v>
      </c>
      <c r="K168" s="2">
        <f t="shared" si="45"/>
        <v>22.388802695104157</v>
      </c>
      <c r="L168" s="2">
        <f t="shared" si="45"/>
        <v>22.511892042894445</v>
      </c>
      <c r="M168" s="2">
        <f t="shared" si="45"/>
        <v>22.638618841468027</v>
      </c>
      <c r="N168" s="2">
        <f t="shared" si="45"/>
        <v>22.679942835186743</v>
      </c>
      <c r="O168" s="2">
        <f t="shared" si="45"/>
        <v>22.74746739533462</v>
      </c>
    </row>
    <row r="169" spans="4:17" x14ac:dyDescent="0.2">
      <c r="D169" s="2" t="s">
        <v>80</v>
      </c>
      <c r="E169" s="2">
        <f>LN(D79)</f>
        <v>19.342257703074793</v>
      </c>
      <c r="F169" s="2">
        <f t="shared" ref="F169:O169" si="46">LN(E79)</f>
        <v>19.565861791612846</v>
      </c>
      <c r="G169" s="2">
        <f t="shared" si="46"/>
        <v>19.653128441943906</v>
      </c>
      <c r="H169" s="2">
        <f t="shared" si="46"/>
        <v>19.695586847916253</v>
      </c>
      <c r="I169" s="2">
        <f t="shared" si="46"/>
        <v>19.737183227858083</v>
      </c>
      <c r="J169" s="2">
        <f t="shared" si="46"/>
        <v>19.778043745297513</v>
      </c>
      <c r="K169" s="2">
        <f t="shared" si="46"/>
        <v>19.971996458020087</v>
      </c>
      <c r="L169" s="2">
        <f t="shared" si="46"/>
        <v>20.170086236747121</v>
      </c>
      <c r="M169" s="2">
        <f t="shared" si="46"/>
        <v>20.33603374847398</v>
      </c>
      <c r="N169" s="2">
        <f t="shared" si="46"/>
        <v>20.365429171327424</v>
      </c>
      <c r="O169" s="2">
        <f t="shared" si="46"/>
        <v>20.394189188025056</v>
      </c>
    </row>
    <row r="170" spans="4:17" x14ac:dyDescent="0.2">
      <c r="E170" s="2" t="s">
        <v>111</v>
      </c>
    </row>
    <row r="178" spans="4:17" x14ac:dyDescent="0.2">
      <c r="D178" s="1" t="s">
        <v>101</v>
      </c>
    </row>
    <row r="179" spans="4:17" x14ac:dyDescent="0.2">
      <c r="E179" s="2">
        <v>1978</v>
      </c>
      <c r="F179" s="2">
        <v>1980</v>
      </c>
      <c r="G179" s="2">
        <v>1985</v>
      </c>
      <c r="H179" s="2">
        <v>1990</v>
      </c>
      <c r="I179" s="2">
        <v>1992</v>
      </c>
      <c r="J179" s="2">
        <v>1993</v>
      </c>
      <c r="K179" s="2">
        <v>1994</v>
      </c>
      <c r="L179" s="2">
        <v>1995</v>
      </c>
      <c r="M179" s="2">
        <v>2000</v>
      </c>
      <c r="N179" s="2">
        <v>2005</v>
      </c>
      <c r="O179" s="2">
        <v>2010</v>
      </c>
      <c r="P179" s="2">
        <v>2011</v>
      </c>
      <c r="Q179" s="2">
        <v>2012</v>
      </c>
    </row>
    <row r="180" spans="4:17" x14ac:dyDescent="0.2">
      <c r="D180" s="2" t="s">
        <v>99</v>
      </c>
      <c r="G180" s="3">
        <f>B64+B66</f>
        <v>2.9699999999999998</v>
      </c>
      <c r="H180" s="3">
        <f t="shared" ref="H180:L180" si="47">C64+C66</f>
        <v>1.59</v>
      </c>
      <c r="I180" s="3">
        <f t="shared" si="47"/>
        <v>0.89999999999999991</v>
      </c>
      <c r="J180" s="3">
        <f t="shared" si="47"/>
        <v>0.8600000000000001</v>
      </c>
      <c r="K180" s="3">
        <f t="shared" si="47"/>
        <v>0.67999999999999994</v>
      </c>
      <c r="L180" s="3">
        <f t="shared" si="47"/>
        <v>0.65999999999999992</v>
      </c>
      <c r="M180" s="3"/>
      <c r="N180" s="3"/>
      <c r="O180" s="3"/>
      <c r="P180" s="3"/>
      <c r="Q180" s="3"/>
    </row>
    <row r="181" spans="4:17" x14ac:dyDescent="0.2">
      <c r="D181" s="2" t="s">
        <v>100</v>
      </c>
      <c r="E181" s="2">
        <f>B32+B33+B35+B37</f>
        <v>6.0699999999999994</v>
      </c>
      <c r="F181" s="2">
        <f>C32+C33+C35+C37</f>
        <v>4.7899999999999991</v>
      </c>
      <c r="G181" s="2">
        <f>D32+D33+D35+D37</f>
        <v>3.1500000000000004</v>
      </c>
      <c r="H181" s="2">
        <f>E32+E33+E35+E37</f>
        <v>1.36</v>
      </c>
      <c r="I181" s="2">
        <f>H181-2/3*(H181-J181)</f>
        <v>1.2266666666666668</v>
      </c>
      <c r="J181" s="19">
        <f>F32+F33+F35+F37</f>
        <v>1.1600000000000001</v>
      </c>
      <c r="K181" s="19">
        <f t="shared" ref="K181:L181" si="48">G32+G33+G35+G37</f>
        <v>0.74</v>
      </c>
      <c r="L181" s="19">
        <f t="shared" si="48"/>
        <v>0.62</v>
      </c>
      <c r="M181" s="19"/>
      <c r="N181" s="19"/>
      <c r="O181" s="19"/>
      <c r="P181" s="19"/>
      <c r="Q181" s="19"/>
    </row>
    <row r="183" spans="4:17" x14ac:dyDescent="0.2">
      <c r="E183" s="2">
        <v>1978</v>
      </c>
      <c r="F183" s="2">
        <v>1980</v>
      </c>
      <c r="G183" s="2">
        <v>1985</v>
      </c>
      <c r="H183" s="2">
        <v>1990</v>
      </c>
      <c r="I183" s="2">
        <v>1992</v>
      </c>
      <c r="J183" s="2">
        <v>1993</v>
      </c>
      <c r="K183" s="2">
        <v>1994</v>
      </c>
      <c r="L183" s="2">
        <v>1995</v>
      </c>
      <c r="M183" s="2">
        <v>2000</v>
      </c>
      <c r="N183" s="2">
        <v>2005</v>
      </c>
      <c r="O183" s="2">
        <v>2010</v>
      </c>
      <c r="P183" s="2">
        <v>2011</v>
      </c>
      <c r="Q183" s="2">
        <v>2012</v>
      </c>
    </row>
    <row r="184" spans="4:17" x14ac:dyDescent="0.2">
      <c r="D184" s="2" t="s">
        <v>102</v>
      </c>
      <c r="E184" s="2">
        <f>-LN(E181*B80)</f>
        <v>-22.284567485806978</v>
      </c>
      <c r="F184" s="2">
        <f t="shared" ref="F184:L184" si="49">-LN(F181*C80)</f>
        <v>-22.055702371736515</v>
      </c>
      <c r="G184" s="2">
        <f t="shared" si="49"/>
        <v>-21.660718701570278</v>
      </c>
      <c r="H184" s="2">
        <f t="shared" si="49"/>
        <v>-20.850450194269744</v>
      </c>
      <c r="I184" s="2">
        <f t="shared" si="49"/>
        <v>-20.748975926138367</v>
      </c>
      <c r="J184" s="2">
        <f t="shared" si="49"/>
        <v>-20.691935305763252</v>
      </c>
      <c r="K184" s="2">
        <f t="shared" si="49"/>
        <v>-20.240637021014614</v>
      </c>
      <c r="L184" s="2">
        <f t="shared" si="49"/>
        <v>-20.061090639539657</v>
      </c>
    </row>
    <row r="185" spans="4:17" x14ac:dyDescent="0.2">
      <c r="D185" s="2" t="s">
        <v>79</v>
      </c>
      <c r="E185" s="2">
        <f>LN(B80)</f>
        <v>20.481208880735572</v>
      </c>
      <c r="F185" s="2">
        <f t="shared" ref="F185:L185" si="50">LN(C80)</f>
        <v>20.489171960313691</v>
      </c>
      <c r="G185" s="2">
        <f t="shared" si="50"/>
        <v>20.513316248732739</v>
      </c>
      <c r="H185" s="2">
        <f t="shared" si="50"/>
        <v>20.542965494521784</v>
      </c>
      <c r="I185" s="2">
        <f t="shared" si="50"/>
        <v>20.544675462625637</v>
      </c>
      <c r="J185" s="2">
        <f t="shared" si="50"/>
        <v>20.543515300644977</v>
      </c>
      <c r="K185" s="2">
        <f t="shared" si="50"/>
        <v>20.541742113798534</v>
      </c>
      <c r="L185" s="2">
        <f t="shared" si="50"/>
        <v>20.539126440482658</v>
      </c>
    </row>
    <row r="186" spans="4:17" x14ac:dyDescent="0.2">
      <c r="E186" s="2" t="s">
        <v>113</v>
      </c>
    </row>
    <row r="187" spans="4:17" x14ac:dyDescent="0.2">
      <c r="E187" s="2">
        <v>1985</v>
      </c>
      <c r="F187" s="2">
        <v>1990</v>
      </c>
      <c r="G187" s="2">
        <v>1992</v>
      </c>
      <c r="H187" s="2">
        <v>1993</v>
      </c>
      <c r="I187" s="2">
        <v>1994</v>
      </c>
      <c r="J187" s="2">
        <v>1995</v>
      </c>
      <c r="K187" s="2">
        <v>2000</v>
      </c>
      <c r="L187" s="2">
        <v>2005</v>
      </c>
      <c r="M187" s="2">
        <v>2010</v>
      </c>
      <c r="N187" s="2">
        <v>2011</v>
      </c>
      <c r="O187" s="2">
        <v>2012</v>
      </c>
    </row>
    <row r="188" spans="4:17" x14ac:dyDescent="0.2">
      <c r="D188" s="2" t="s">
        <v>102</v>
      </c>
      <c r="E188" s="2">
        <f>-LN(G180*D79)</f>
        <v>-20.430819655889401</v>
      </c>
      <c r="F188" s="2">
        <f t="shared" ref="F188:J188" si="51">-LN(H180*E79)</f>
        <v>-20.029595807844984</v>
      </c>
      <c r="G188" s="2">
        <f t="shared" si="51"/>
        <v>-19.547767926286078</v>
      </c>
      <c r="H188" s="2">
        <f t="shared" si="51"/>
        <v>-19.544763958181672</v>
      </c>
      <c r="I188" s="2">
        <f t="shared" si="51"/>
        <v>-19.351520747046099</v>
      </c>
      <c r="J188" s="2">
        <f t="shared" si="51"/>
        <v>-19.362528301335846</v>
      </c>
    </row>
    <row r="189" spans="4:17" x14ac:dyDescent="0.2">
      <c r="D189" s="2" t="s">
        <v>80</v>
      </c>
      <c r="E189" s="2">
        <f t="shared" ref="E189:J189" si="52">LN(D79)</f>
        <v>19.342257703074793</v>
      </c>
      <c r="F189" s="2">
        <f t="shared" si="52"/>
        <v>19.565861791612846</v>
      </c>
      <c r="G189" s="2">
        <f t="shared" si="52"/>
        <v>19.653128441943906</v>
      </c>
      <c r="H189" s="2">
        <f t="shared" si="52"/>
        <v>19.695586847916253</v>
      </c>
      <c r="I189" s="2">
        <f t="shared" si="52"/>
        <v>19.737183227858083</v>
      </c>
      <c r="J189" s="2">
        <f t="shared" si="52"/>
        <v>19.778043745297513</v>
      </c>
    </row>
    <row r="190" spans="4:17" x14ac:dyDescent="0.2">
      <c r="E190" s="2" t="s">
        <v>114</v>
      </c>
    </row>
    <row r="199" spans="4:17" x14ac:dyDescent="0.2">
      <c r="D199" s="1" t="s">
        <v>103</v>
      </c>
    </row>
    <row r="200" spans="4:17" x14ac:dyDescent="0.2">
      <c r="E200" s="2">
        <v>1978</v>
      </c>
      <c r="F200" s="2">
        <v>1980</v>
      </c>
      <c r="G200" s="2">
        <v>1985</v>
      </c>
      <c r="H200" s="2">
        <v>1990</v>
      </c>
      <c r="I200" s="2">
        <v>1992</v>
      </c>
      <c r="J200" s="2">
        <v>1993</v>
      </c>
      <c r="K200" s="2">
        <v>1994</v>
      </c>
      <c r="L200" s="2">
        <v>1995</v>
      </c>
      <c r="M200" s="2">
        <v>2000</v>
      </c>
      <c r="N200" s="2">
        <v>2005</v>
      </c>
      <c r="O200" s="2">
        <v>2010</v>
      </c>
      <c r="P200" s="2">
        <v>2011</v>
      </c>
      <c r="Q200" s="2">
        <v>2012</v>
      </c>
    </row>
    <row r="201" spans="4:17" x14ac:dyDescent="0.2">
      <c r="D201" s="2" t="s">
        <v>104</v>
      </c>
      <c r="G201" s="3">
        <f>B60</f>
        <v>7.08</v>
      </c>
      <c r="H201" s="3">
        <f t="shared" ref="H201:L201" si="53">C60</f>
        <v>7.69</v>
      </c>
      <c r="I201" s="3">
        <f t="shared" si="53"/>
        <v>8.19</v>
      </c>
      <c r="J201" s="3">
        <f t="shared" si="53"/>
        <v>8.02</v>
      </c>
      <c r="K201" s="3">
        <f t="shared" si="53"/>
        <v>8.5299999999999994</v>
      </c>
      <c r="L201" s="3">
        <f t="shared" si="53"/>
        <v>9.1999999999999993</v>
      </c>
      <c r="M201" s="3">
        <f>H49</f>
        <v>11.74</v>
      </c>
      <c r="N201" s="3">
        <f t="shared" ref="N201:Q201" si="54">I49</f>
        <v>12.55</v>
      </c>
      <c r="O201" s="3">
        <f t="shared" si="54"/>
        <v>15.21</v>
      </c>
      <c r="P201" s="3">
        <f t="shared" si="54"/>
        <v>14.62</v>
      </c>
      <c r="Q201" s="3">
        <f t="shared" si="54"/>
        <v>15.19</v>
      </c>
    </row>
    <row r="202" spans="4:17" x14ac:dyDescent="0.2">
      <c r="D202" s="2" t="s">
        <v>105</v>
      </c>
      <c r="E202" s="2">
        <f>B29</f>
        <v>0.84</v>
      </c>
      <c r="F202" s="2">
        <f t="shared" ref="F202:H202" si="55">C29</f>
        <v>1.1000000000000001</v>
      </c>
      <c r="G202" s="2">
        <f t="shared" si="55"/>
        <v>1.64</v>
      </c>
      <c r="H202" s="2">
        <f t="shared" si="55"/>
        <v>2.13</v>
      </c>
      <c r="I202" s="2">
        <f>H202-2/3*(H202-J202)</f>
        <v>2.3566666666666669</v>
      </c>
      <c r="J202" s="19">
        <f>F29</f>
        <v>2.4700000000000002</v>
      </c>
      <c r="K202" s="19">
        <f>G29</f>
        <v>2.68</v>
      </c>
      <c r="L202" s="19">
        <f>H17</f>
        <v>3.36</v>
      </c>
      <c r="M202" s="19">
        <f t="shared" ref="M202:Q202" si="56">I17</f>
        <v>3.92</v>
      </c>
      <c r="N202" s="19">
        <f t="shared" si="56"/>
        <v>4.9370972264640063</v>
      </c>
      <c r="O202" s="19">
        <f t="shared" si="56"/>
        <v>5.1511689188959462</v>
      </c>
      <c r="P202" s="19">
        <f t="shared" si="56"/>
        <v>5.36</v>
      </c>
      <c r="Q202" s="19">
        <f t="shared" si="56"/>
        <v>5.359053745421793</v>
      </c>
    </row>
    <row r="204" spans="4:17" x14ac:dyDescent="0.2">
      <c r="E204" s="2">
        <v>1978</v>
      </c>
      <c r="F204" s="2">
        <v>1980</v>
      </c>
      <c r="G204" s="2">
        <v>1985</v>
      </c>
      <c r="H204" s="2">
        <v>1990</v>
      </c>
      <c r="I204" s="2">
        <v>1992</v>
      </c>
      <c r="J204" s="2">
        <v>1993</v>
      </c>
      <c r="K204" s="2">
        <v>1994</v>
      </c>
      <c r="L204" s="2">
        <v>1995</v>
      </c>
      <c r="M204" s="2">
        <v>2000</v>
      </c>
      <c r="N204" s="2">
        <v>2005</v>
      </c>
      <c r="O204" s="2">
        <v>2010</v>
      </c>
      <c r="P204" s="2">
        <v>2011</v>
      </c>
      <c r="Q204" s="2">
        <v>2012</v>
      </c>
    </row>
    <row r="205" spans="4:17" x14ac:dyDescent="0.2">
      <c r="D205" s="2" t="s">
        <v>106</v>
      </c>
      <c r="H205" s="2">
        <f t="shared" ref="H205:Q205" si="57">LN(H202*E80)</f>
        <v>21.299087474243116</v>
      </c>
      <c r="I205" s="2">
        <f t="shared" si="57"/>
        <v>21.401923653866007</v>
      </c>
      <c r="J205" s="2">
        <f t="shared" si="57"/>
        <v>21.447733451284865</v>
      </c>
      <c r="K205" s="2">
        <f t="shared" si="57"/>
        <v>21.5275589083213</v>
      </c>
      <c r="L205" s="2">
        <f t="shared" si="57"/>
        <v>21.751067414457768</v>
      </c>
      <c r="M205" s="2">
        <f t="shared" si="57"/>
        <v>21.878199145306727</v>
      </c>
      <c r="N205" s="2">
        <f t="shared" si="57"/>
        <v>22.031497186420815</v>
      </c>
      <c r="O205" s="2">
        <f t="shared" si="57"/>
        <v>21.975659186475838</v>
      </c>
      <c r="P205" s="2">
        <f t="shared" si="57"/>
        <v>21.994557012763188</v>
      </c>
      <c r="Q205" s="2">
        <f t="shared" si="57"/>
        <v>21.973587243455018</v>
      </c>
    </row>
    <row r="206" spans="4:17" x14ac:dyDescent="0.2">
      <c r="D206" s="2" t="s">
        <v>79</v>
      </c>
      <c r="E206" s="2">
        <f>LN(B80)</f>
        <v>20.481208880735572</v>
      </c>
      <c r="F206" s="2">
        <f t="shared" ref="F206:Q206" si="58">LN(C80)</f>
        <v>20.489171960313691</v>
      </c>
      <c r="G206" s="2">
        <f t="shared" si="58"/>
        <v>20.513316248732739</v>
      </c>
      <c r="H206" s="2">
        <f t="shared" si="58"/>
        <v>20.542965494521784</v>
      </c>
      <c r="I206" s="2">
        <f t="shared" si="58"/>
        <v>20.544675462625637</v>
      </c>
      <c r="J206" s="2">
        <f t="shared" si="58"/>
        <v>20.543515300644977</v>
      </c>
      <c r="K206" s="2">
        <f t="shared" si="58"/>
        <v>20.541742113798534</v>
      </c>
      <c r="L206" s="2">
        <f t="shared" si="58"/>
        <v>20.539126440482658</v>
      </c>
      <c r="M206" s="2">
        <f t="shared" si="58"/>
        <v>20.512107491504356</v>
      </c>
      <c r="N206" s="2">
        <f t="shared" si="58"/>
        <v>20.434719633907982</v>
      </c>
      <c r="O206" s="2">
        <f t="shared" si="58"/>
        <v>20.336435523012113</v>
      </c>
      <c r="P206" s="2">
        <f t="shared" si="58"/>
        <v>20.315593037680479</v>
      </c>
      <c r="Q206" s="2">
        <f t="shared" si="58"/>
        <v>20.29479982399058</v>
      </c>
    </row>
    <row r="207" spans="4:17" x14ac:dyDescent="0.2">
      <c r="E207" s="2" t="s">
        <v>107</v>
      </c>
    </row>
    <row r="208" spans="4:17" x14ac:dyDescent="0.2">
      <c r="E208" s="2">
        <v>1985</v>
      </c>
      <c r="F208" s="2">
        <v>1990</v>
      </c>
      <c r="G208" s="2">
        <v>1992</v>
      </c>
      <c r="H208" s="2">
        <v>1993</v>
      </c>
      <c r="I208" s="2">
        <v>1994</v>
      </c>
      <c r="J208" s="2">
        <v>1995</v>
      </c>
      <c r="K208" s="2">
        <v>2000</v>
      </c>
      <c r="L208" s="2">
        <v>2005</v>
      </c>
      <c r="M208" s="2">
        <v>2010</v>
      </c>
      <c r="N208" s="2">
        <v>2011</v>
      </c>
      <c r="O208" s="2">
        <v>2012</v>
      </c>
    </row>
    <row r="209" spans="4:17" x14ac:dyDescent="0.2">
      <c r="D209" s="2" t="s">
        <v>106</v>
      </c>
      <c r="E209" s="2">
        <f>LN(G201*D79)</f>
        <v>21.29953161078042</v>
      </c>
      <c r="F209" s="2">
        <f t="shared" ref="F209:O209" si="59">LN(H201*E79)</f>
        <v>21.605782575130398</v>
      </c>
      <c r="G209" s="2">
        <f t="shared" si="59"/>
        <v>21.756042339808882</v>
      </c>
      <c r="H209" s="2">
        <f t="shared" si="59"/>
        <v>21.777525269794676</v>
      </c>
      <c r="I209" s="2">
        <f t="shared" si="59"/>
        <v>21.880772589361673</v>
      </c>
      <c r="J209" s="2">
        <f t="shared" si="59"/>
        <v>21.997247229352507</v>
      </c>
      <c r="K209" s="2">
        <f t="shared" si="59"/>
        <v>22.434998272420039</v>
      </c>
      <c r="L209" s="2">
        <f t="shared" si="59"/>
        <v>22.699806902324912</v>
      </c>
      <c r="M209" s="2">
        <f t="shared" si="59"/>
        <v>23.057986854745181</v>
      </c>
      <c r="N209" s="2">
        <f t="shared" si="59"/>
        <v>23.047819625649055</v>
      </c>
      <c r="O209" s="2">
        <f t="shared" si="59"/>
        <v>23.114826504632738</v>
      </c>
    </row>
    <row r="210" spans="4:17" x14ac:dyDescent="0.2">
      <c r="D210" s="2" t="s">
        <v>80</v>
      </c>
      <c r="E210" s="2">
        <f>LN(D79)</f>
        <v>19.342257703074793</v>
      </c>
      <c r="F210" s="2">
        <f t="shared" ref="F210:O210" si="60">LN(E79)</f>
        <v>19.565861791612846</v>
      </c>
      <c r="G210" s="2">
        <f t="shared" si="60"/>
        <v>19.653128441943906</v>
      </c>
      <c r="H210" s="2">
        <f t="shared" si="60"/>
        <v>19.695586847916253</v>
      </c>
      <c r="I210" s="2">
        <f t="shared" si="60"/>
        <v>19.737183227858083</v>
      </c>
      <c r="J210" s="2">
        <f t="shared" si="60"/>
        <v>19.778043745297513</v>
      </c>
      <c r="K210" s="2">
        <f t="shared" si="60"/>
        <v>19.971996458020087</v>
      </c>
      <c r="L210" s="2">
        <f t="shared" si="60"/>
        <v>20.170086236747121</v>
      </c>
      <c r="M210" s="2">
        <f t="shared" si="60"/>
        <v>20.33603374847398</v>
      </c>
      <c r="N210" s="2">
        <f t="shared" si="60"/>
        <v>20.365429171327424</v>
      </c>
      <c r="O210" s="2">
        <f t="shared" si="60"/>
        <v>20.394189188025056</v>
      </c>
    </row>
    <row r="211" spans="4:17" x14ac:dyDescent="0.2">
      <c r="E211" s="2" t="s">
        <v>108</v>
      </c>
    </row>
    <row r="219" spans="4:17" x14ac:dyDescent="0.2">
      <c r="D219" s="1" t="s">
        <v>115</v>
      </c>
    </row>
    <row r="220" spans="4:17" x14ac:dyDescent="0.2">
      <c r="E220" s="2">
        <v>1978</v>
      </c>
      <c r="F220" s="2">
        <v>1980</v>
      </c>
      <c r="G220" s="2">
        <v>1985</v>
      </c>
      <c r="H220" s="2">
        <v>1990</v>
      </c>
      <c r="I220" s="2">
        <v>1992</v>
      </c>
      <c r="J220" s="2">
        <v>1993</v>
      </c>
      <c r="K220" s="2">
        <v>1994</v>
      </c>
      <c r="L220" s="2">
        <v>1995</v>
      </c>
      <c r="M220" s="2">
        <v>2000</v>
      </c>
      <c r="N220" s="2">
        <v>2005</v>
      </c>
      <c r="O220" s="2">
        <v>2010</v>
      </c>
      <c r="P220" s="2">
        <v>2011</v>
      </c>
      <c r="Q220" s="2">
        <v>2012</v>
      </c>
    </row>
    <row r="221" spans="4:17" x14ac:dyDescent="0.2">
      <c r="D221" s="2" t="s">
        <v>116</v>
      </c>
      <c r="G221" s="3">
        <f>B55</f>
        <v>5.76</v>
      </c>
      <c r="H221" s="3">
        <f t="shared" ref="H221:I221" si="61">C55</f>
        <v>6.4</v>
      </c>
      <c r="I221" s="3">
        <f t="shared" si="61"/>
        <v>6.65</v>
      </c>
      <c r="J221" s="3">
        <f t="shared" ref="J221" si="62">E55</f>
        <v>7.14</v>
      </c>
      <c r="K221" s="3">
        <f t="shared" ref="K221" si="63">F55</f>
        <v>7.53</v>
      </c>
      <c r="L221" s="3">
        <f t="shared" ref="L221" si="64">G55</f>
        <v>7.11</v>
      </c>
      <c r="M221" s="3">
        <f>H44</f>
        <v>8.16</v>
      </c>
      <c r="N221" s="3">
        <f t="shared" ref="N221:Q221" si="65">I44</f>
        <v>9.25</v>
      </c>
      <c r="O221" s="3">
        <f t="shared" si="65"/>
        <v>8.84</v>
      </c>
      <c r="P221" s="3">
        <f t="shared" si="65"/>
        <v>9.26</v>
      </c>
      <c r="Q221" s="3">
        <f t="shared" si="65"/>
        <v>9.14</v>
      </c>
    </row>
    <row r="222" spans="4:17" x14ac:dyDescent="0.2">
      <c r="D222" s="2" t="s">
        <v>117</v>
      </c>
      <c r="E222" s="2">
        <f>B25</f>
        <v>1.97</v>
      </c>
      <c r="F222" s="2">
        <f t="shared" ref="F222:H222" si="66">C25</f>
        <v>2.4900000000000002</v>
      </c>
      <c r="G222" s="2">
        <f t="shared" si="66"/>
        <v>4.04</v>
      </c>
      <c r="H222" s="2">
        <f t="shared" si="66"/>
        <v>5.17</v>
      </c>
      <c r="I222" s="2">
        <f>H222-2/3*(H222-J222)</f>
        <v>5.496666666666667</v>
      </c>
      <c r="J222" s="19">
        <f>F25</f>
        <v>5.66</v>
      </c>
      <c r="K222" s="19">
        <f t="shared" ref="K222:L222" si="67">G25</f>
        <v>5.66</v>
      </c>
      <c r="L222" s="19">
        <f t="shared" si="67"/>
        <v>5.8</v>
      </c>
      <c r="M222" s="19">
        <f>I8</f>
        <v>7.06</v>
      </c>
      <c r="N222" s="19">
        <f t="shared" ref="N222:Q222" si="68">J8</f>
        <v>6.01</v>
      </c>
      <c r="O222" s="19">
        <f t="shared" si="68"/>
        <v>6.3056534163946818</v>
      </c>
      <c r="P222" s="19">
        <f t="shared" si="68"/>
        <v>7.48</v>
      </c>
      <c r="Q222" s="19">
        <f t="shared" si="68"/>
        <v>7.8263897905626392</v>
      </c>
    </row>
    <row r="224" spans="4:17" x14ac:dyDescent="0.2">
      <c r="E224" s="2">
        <v>1978</v>
      </c>
      <c r="F224" s="2">
        <v>1980</v>
      </c>
      <c r="G224" s="2">
        <v>1985</v>
      </c>
      <c r="H224" s="2">
        <v>1990</v>
      </c>
      <c r="I224" s="2">
        <v>1992</v>
      </c>
      <c r="J224" s="2">
        <v>1993</v>
      </c>
      <c r="K224" s="2">
        <v>1994</v>
      </c>
      <c r="L224" s="2">
        <v>1995</v>
      </c>
      <c r="M224" s="2">
        <v>2000</v>
      </c>
      <c r="N224" s="2">
        <v>2005</v>
      </c>
      <c r="O224" s="2">
        <v>2010</v>
      </c>
      <c r="P224" s="2">
        <v>2011</v>
      </c>
      <c r="Q224" s="2">
        <v>2012</v>
      </c>
    </row>
    <row r="225" spans="4:17" x14ac:dyDescent="0.2">
      <c r="D225" s="2" t="s">
        <v>118</v>
      </c>
      <c r="H225" s="2">
        <f t="shared" ref="H225:Q225" si="69">LN(H222*E80)</f>
        <v>22.185838183042122</v>
      </c>
      <c r="I225" s="2">
        <f t="shared" si="69"/>
        <v>22.248817310529034</v>
      </c>
      <c r="J225" s="2">
        <f t="shared" si="69"/>
        <v>22.27693919286007</v>
      </c>
      <c r="K225" s="2">
        <f t="shared" si="69"/>
        <v>22.275166006013627</v>
      </c>
      <c r="L225" s="2">
        <f t="shared" si="69"/>
        <v>22.296984358035029</v>
      </c>
      <c r="M225" s="2">
        <f t="shared" si="69"/>
        <v>22.466552543009506</v>
      </c>
      <c r="N225" s="2">
        <f t="shared" si="69"/>
        <v>22.228144382455099</v>
      </c>
      <c r="O225" s="2">
        <f t="shared" si="69"/>
        <v>22.177882121697632</v>
      </c>
      <c r="P225" s="2">
        <f t="shared" si="69"/>
        <v>22.327825829666864</v>
      </c>
      <c r="Q225" s="2">
        <f t="shared" si="69"/>
        <v>22.352301153663774</v>
      </c>
    </row>
    <row r="226" spans="4:17" x14ac:dyDescent="0.2">
      <c r="D226" s="2" t="s">
        <v>79</v>
      </c>
      <c r="E226" s="2">
        <f>LN(B80)</f>
        <v>20.481208880735572</v>
      </c>
      <c r="F226" s="2">
        <f t="shared" ref="F226:Q226" si="70">LN(C80)</f>
        <v>20.489171960313691</v>
      </c>
      <c r="G226" s="2">
        <f t="shared" si="70"/>
        <v>20.513316248732739</v>
      </c>
      <c r="H226" s="2">
        <f t="shared" si="70"/>
        <v>20.542965494521784</v>
      </c>
      <c r="I226" s="2">
        <f t="shared" si="70"/>
        <v>20.544675462625637</v>
      </c>
      <c r="J226" s="2">
        <f t="shared" si="70"/>
        <v>20.543515300644977</v>
      </c>
      <c r="K226" s="2">
        <f t="shared" si="70"/>
        <v>20.541742113798534</v>
      </c>
      <c r="L226" s="2">
        <f t="shared" si="70"/>
        <v>20.539126440482658</v>
      </c>
      <c r="M226" s="2">
        <f t="shared" si="70"/>
        <v>20.512107491504356</v>
      </c>
      <c r="N226" s="2">
        <f t="shared" si="70"/>
        <v>20.434719633907982</v>
      </c>
      <c r="O226" s="2">
        <f t="shared" si="70"/>
        <v>20.336435523012113</v>
      </c>
      <c r="P226" s="2">
        <f t="shared" si="70"/>
        <v>20.315593037680479</v>
      </c>
      <c r="Q226" s="2">
        <f t="shared" si="70"/>
        <v>20.29479982399058</v>
      </c>
    </row>
    <row r="227" spans="4:17" x14ac:dyDescent="0.2">
      <c r="E227" s="2" t="s">
        <v>119</v>
      </c>
    </row>
    <row r="228" spans="4:17" x14ac:dyDescent="0.2">
      <c r="E228" s="2">
        <v>1985</v>
      </c>
      <c r="F228" s="2">
        <v>1990</v>
      </c>
      <c r="G228" s="2">
        <v>1992</v>
      </c>
      <c r="H228" s="2">
        <v>1993</v>
      </c>
      <c r="I228" s="2">
        <v>1994</v>
      </c>
      <c r="J228" s="2">
        <v>1995</v>
      </c>
      <c r="K228" s="2">
        <v>2000</v>
      </c>
      <c r="L228" s="2">
        <v>2005</v>
      </c>
      <c r="M228" s="2">
        <v>2010</v>
      </c>
      <c r="N228" s="2">
        <v>2011</v>
      </c>
      <c r="O228" s="2">
        <v>2012</v>
      </c>
    </row>
    <row r="229" spans="4:17" x14ac:dyDescent="0.2">
      <c r="D229" s="2" t="s">
        <v>118</v>
      </c>
      <c r="E229" s="2">
        <f>LN(G221*D79)</f>
        <v>21.09319517778259</v>
      </c>
      <c r="F229" s="2">
        <f t="shared" ref="F229:O229" si="71">LN(H221*E79)</f>
        <v>21.422159781978472</v>
      </c>
      <c r="G229" s="2">
        <f t="shared" si="71"/>
        <v>21.547745296611666</v>
      </c>
      <c r="H229" s="2">
        <f t="shared" si="71"/>
        <v>21.661299624267748</v>
      </c>
      <c r="I229" s="2">
        <f t="shared" si="71"/>
        <v>21.756078269669885</v>
      </c>
      <c r="J229" s="2">
        <f t="shared" si="71"/>
        <v>21.73954598911266</v>
      </c>
      <c r="K229" s="2">
        <f t="shared" si="71"/>
        <v>22.071240626996104</v>
      </c>
      <c r="L229" s="2">
        <f t="shared" si="71"/>
        <v>22.394709788271452</v>
      </c>
      <c r="M229" s="2">
        <f t="shared" si="71"/>
        <v>22.515320625123532</v>
      </c>
      <c r="N229" s="2">
        <f t="shared" si="71"/>
        <v>22.591133219985512</v>
      </c>
      <c r="O229" s="2">
        <f t="shared" si="71"/>
        <v>22.606849573491115</v>
      </c>
    </row>
    <row r="230" spans="4:17" x14ac:dyDescent="0.2">
      <c r="D230" s="2" t="s">
        <v>80</v>
      </c>
      <c r="E230" s="2">
        <f>LN(D79)</f>
        <v>19.342257703074793</v>
      </c>
      <c r="F230" s="2">
        <f t="shared" ref="F230:O230" si="72">LN(E79)</f>
        <v>19.565861791612846</v>
      </c>
      <c r="G230" s="2">
        <f t="shared" si="72"/>
        <v>19.653128441943906</v>
      </c>
      <c r="H230" s="2">
        <f t="shared" si="72"/>
        <v>19.695586847916253</v>
      </c>
      <c r="I230" s="2">
        <f t="shared" si="72"/>
        <v>19.737183227858083</v>
      </c>
      <c r="J230" s="2">
        <f t="shared" si="72"/>
        <v>19.778043745297513</v>
      </c>
      <c r="K230" s="2">
        <f t="shared" si="72"/>
        <v>19.971996458020087</v>
      </c>
      <c r="L230" s="2">
        <f t="shared" si="72"/>
        <v>20.170086236747121</v>
      </c>
      <c r="M230" s="2">
        <f t="shared" si="72"/>
        <v>20.33603374847398</v>
      </c>
      <c r="N230" s="2">
        <f t="shared" si="72"/>
        <v>20.365429171327424</v>
      </c>
      <c r="O230" s="2">
        <f t="shared" si="72"/>
        <v>20.394189188025056</v>
      </c>
    </row>
    <row r="231" spans="4:17" x14ac:dyDescent="0.2">
      <c r="E231" s="2" t="s">
        <v>108</v>
      </c>
    </row>
    <row r="233" spans="4:17" x14ac:dyDescent="0.2">
      <c r="G233" s="19"/>
    </row>
    <row r="234" spans="4:17" x14ac:dyDescent="0.2">
      <c r="G234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8"/>
  <sheetViews>
    <sheetView workbookViewId="0">
      <selection activeCell="K2" sqref="K2"/>
    </sheetView>
  </sheetViews>
  <sheetFormatPr defaultRowHeight="12" x14ac:dyDescent="0.2"/>
  <cols>
    <col min="1" max="1" width="37.140625" style="6" bestFit="1" customWidth="1"/>
    <col min="2" max="3" width="9.140625" style="6"/>
    <col min="4" max="4" width="23.7109375" style="6" bestFit="1" customWidth="1"/>
    <col min="5" max="7" width="9.140625" style="6"/>
    <col min="8" max="8" width="36.7109375" style="6" bestFit="1" customWidth="1"/>
    <col min="9" max="16384" width="9.140625" style="6"/>
  </cols>
  <sheetData>
    <row r="1" spans="1:14" x14ac:dyDescent="0.2">
      <c r="A1" s="8" t="s">
        <v>0</v>
      </c>
      <c r="B1" s="9"/>
      <c r="C1" s="9"/>
      <c r="D1" s="8" t="s">
        <v>2</v>
      </c>
      <c r="I1" s="8" t="s">
        <v>0</v>
      </c>
      <c r="J1" s="10" t="s">
        <v>54</v>
      </c>
      <c r="K1" s="10" t="s">
        <v>55</v>
      </c>
      <c r="L1" s="8" t="s">
        <v>2</v>
      </c>
      <c r="M1" s="10" t="s">
        <v>54</v>
      </c>
      <c r="N1" s="10" t="s">
        <v>55</v>
      </c>
    </row>
    <row r="2" spans="1:14" x14ac:dyDescent="0.2">
      <c r="A2" s="6" t="s">
        <v>1</v>
      </c>
      <c r="D2" s="6" t="s">
        <v>1</v>
      </c>
      <c r="H2" s="6" t="s">
        <v>38</v>
      </c>
      <c r="I2" s="7">
        <f>C3</f>
        <v>-0.46715175394001279</v>
      </c>
      <c r="J2" s="6">
        <v>22</v>
      </c>
      <c r="L2" s="7">
        <f>F3</f>
        <v>-0.53709016476742721</v>
      </c>
      <c r="M2" s="6">
        <v>27</v>
      </c>
    </row>
    <row r="3" spans="1:14" x14ac:dyDescent="0.2">
      <c r="A3" s="6" t="s">
        <v>38</v>
      </c>
      <c r="C3" s="7">
        <f>'raw calcs'!P3</f>
        <v>-0.46715175394001279</v>
      </c>
      <c r="D3" s="6" t="s">
        <v>19</v>
      </c>
      <c r="F3" s="7">
        <f>'raw calcs'!P42</f>
        <v>-0.53709016476742721</v>
      </c>
      <c r="H3" s="6" t="s">
        <v>39</v>
      </c>
      <c r="I3" s="7">
        <f>C4</f>
        <v>-0.42492010154332599</v>
      </c>
      <c r="J3" s="6">
        <v>22</v>
      </c>
    </row>
    <row r="4" spans="1:14" x14ac:dyDescent="0.2">
      <c r="A4" s="6" t="s">
        <v>39</v>
      </c>
      <c r="C4" s="7">
        <f>'raw calcs'!P4</f>
        <v>-0.42492010154332599</v>
      </c>
      <c r="H4" s="6" t="s">
        <v>40</v>
      </c>
    </row>
    <row r="5" spans="1:14" x14ac:dyDescent="0.2">
      <c r="A5" s="6" t="s">
        <v>40</v>
      </c>
      <c r="C5" s="7">
        <f>'raw calcs'!P5</f>
        <v>-0.37705783367506296</v>
      </c>
      <c r="H5" s="6" t="s">
        <v>41</v>
      </c>
    </row>
    <row r="6" spans="1:14" x14ac:dyDescent="0.2">
      <c r="A6" s="6" t="s">
        <v>41</v>
      </c>
      <c r="C6" s="7">
        <f>'raw calcs'!P6</f>
        <v>0</v>
      </c>
      <c r="H6" s="6" t="s">
        <v>20</v>
      </c>
    </row>
    <row r="7" spans="1:14" x14ac:dyDescent="0.2">
      <c r="A7" s="6" t="s">
        <v>20</v>
      </c>
      <c r="C7" s="7">
        <f>'raw calcs'!P7</f>
        <v>-0.45853437119292334</v>
      </c>
      <c r="D7" s="6" t="s">
        <v>20</v>
      </c>
      <c r="F7" s="7">
        <f>'raw calcs'!P43</f>
        <v>-0.25086921212110996</v>
      </c>
      <c r="H7" s="6" t="s">
        <v>42</v>
      </c>
    </row>
    <row r="8" spans="1:14" x14ac:dyDescent="0.2">
      <c r="A8" s="6" t="s">
        <v>42</v>
      </c>
      <c r="C8" s="7">
        <f>'raw calcs'!P8</f>
        <v>0.41462864115285453</v>
      </c>
      <c r="H8" s="6" t="s">
        <v>43</v>
      </c>
    </row>
    <row r="9" spans="1:14" x14ac:dyDescent="0.2">
      <c r="A9" s="6" t="s">
        <v>43</v>
      </c>
      <c r="C9" s="7">
        <f>'raw calcs'!P9</f>
        <v>0.67116005824281111</v>
      </c>
      <c r="D9" s="6" t="s">
        <v>21</v>
      </c>
      <c r="F9" s="7">
        <f>'raw calcs'!P44</f>
        <v>0.46172291075825894</v>
      </c>
      <c r="H9" s="6" t="s">
        <v>44</v>
      </c>
    </row>
    <row r="10" spans="1:14" x14ac:dyDescent="0.2">
      <c r="A10" s="6" t="s">
        <v>44</v>
      </c>
      <c r="C10" s="7">
        <f>'raw calcs'!P10</f>
        <v>0.62216838133313346</v>
      </c>
      <c r="H10" s="6" t="s">
        <v>45</v>
      </c>
    </row>
    <row r="11" spans="1:14" x14ac:dyDescent="0.2">
      <c r="A11" s="6" t="s">
        <v>45</v>
      </c>
      <c r="C11" s="7">
        <f>'raw calcs'!P11</f>
        <v>0.31190688162354235</v>
      </c>
      <c r="D11" s="6" t="s">
        <v>22</v>
      </c>
      <c r="F11" s="7">
        <f>'raw calcs'!P45</f>
        <v>0.24120487878456409</v>
      </c>
      <c r="H11" s="6" t="s">
        <v>46</v>
      </c>
    </row>
    <row r="12" spans="1:14" x14ac:dyDescent="0.2">
      <c r="A12" s="6" t="s">
        <v>46</v>
      </c>
      <c r="C12" s="7">
        <f>'raw calcs'!P12</f>
        <v>0.93817301654311491</v>
      </c>
      <c r="D12" s="6" t="s">
        <v>23</v>
      </c>
      <c r="F12" s="7">
        <f>'raw calcs'!P46</f>
        <v>0.60345842579959907</v>
      </c>
      <c r="H12" s="6" t="s">
        <v>47</v>
      </c>
    </row>
    <row r="13" spans="1:14" x14ac:dyDescent="0.2">
      <c r="A13" s="6" t="s">
        <v>47</v>
      </c>
      <c r="C13" s="7">
        <f>'raw calcs'!P13</f>
        <v>0.85511796683199359</v>
      </c>
      <c r="H13" s="6" t="s">
        <v>48</v>
      </c>
    </row>
    <row r="14" spans="1:14" x14ac:dyDescent="0.2">
      <c r="A14" s="6" t="s">
        <v>48</v>
      </c>
      <c r="C14" s="7">
        <f>'raw calcs'!P14</f>
        <v>1.2786385641337055</v>
      </c>
      <c r="D14" s="6" t="s">
        <v>24</v>
      </c>
      <c r="F14" s="7">
        <f>'raw calcs'!P47</f>
        <v>1.1993324247694337</v>
      </c>
      <c r="H14" s="6" t="s">
        <v>49</v>
      </c>
    </row>
    <row r="15" spans="1:14" x14ac:dyDescent="0.2">
      <c r="A15" s="6" t="s">
        <v>49</v>
      </c>
      <c r="C15" s="7">
        <f>'raw calcs'!P15</f>
        <v>0.88988472323169177</v>
      </c>
      <c r="D15" s="6" t="s">
        <v>25</v>
      </c>
      <c r="F15" s="7">
        <f>'raw calcs'!P48</f>
        <v>0.43049047567510468</v>
      </c>
      <c r="H15" s="6" t="s">
        <v>50</v>
      </c>
    </row>
    <row r="16" spans="1:14" x14ac:dyDescent="0.2">
      <c r="A16" s="6" t="s">
        <v>50</v>
      </c>
      <c r="C16" s="7">
        <f>'raw calcs'!P16</f>
        <v>1.5695785034164893</v>
      </c>
      <c r="D16" s="6" t="s">
        <v>36</v>
      </c>
      <c r="F16" s="7">
        <f>'raw calcs'!P50</f>
        <v>1.105084803173727</v>
      </c>
      <c r="H16" s="6" t="s">
        <v>26</v>
      </c>
    </row>
    <row r="17" spans="1:8" x14ac:dyDescent="0.2">
      <c r="A17" s="6" t="s">
        <v>26</v>
      </c>
      <c r="C17" s="7">
        <f>'raw calcs'!P17</f>
        <v>0.92266543974310344</v>
      </c>
      <c r="D17" s="6" t="s">
        <v>26</v>
      </c>
      <c r="F17" s="7">
        <f>'raw calcs'!P49</f>
        <v>0.7633634089020529</v>
      </c>
      <c r="H17" s="6" t="s">
        <v>27</v>
      </c>
    </row>
    <row r="18" spans="1:8" x14ac:dyDescent="0.2">
      <c r="A18" s="6" t="s">
        <v>27</v>
      </c>
      <c r="C18" s="7">
        <f>'raw calcs'!P18</f>
        <v>-0.23479263730676433</v>
      </c>
      <c r="D18" s="6" t="s">
        <v>27</v>
      </c>
      <c r="E18" s="7">
        <f>'raw calcs'!O61</f>
        <v>-0.40546510810816444</v>
      </c>
      <c r="H18" s="6" t="s">
        <v>29</v>
      </c>
    </row>
    <row r="19" spans="1:8" x14ac:dyDescent="0.2">
      <c r="A19" s="6" t="s">
        <v>29</v>
      </c>
      <c r="C19" s="7">
        <f>'raw calcs'!P19</f>
        <v>0.49170824197644025</v>
      </c>
      <c r="H19" s="6" t="s">
        <v>51</v>
      </c>
    </row>
    <row r="20" spans="1:8" x14ac:dyDescent="0.2">
      <c r="A20" s="6" t="s">
        <v>51</v>
      </c>
      <c r="C20" s="7">
        <f>'raw calcs'!P20</f>
        <v>1.3540530504338626</v>
      </c>
      <c r="D20" s="6" t="s">
        <v>37</v>
      </c>
      <c r="F20" s="7">
        <f>'raw calcs'!P51</f>
        <v>0.22047094393273323</v>
      </c>
      <c r="H20" s="6" t="s">
        <v>52</v>
      </c>
    </row>
    <row r="21" spans="1:8" x14ac:dyDescent="0.2">
      <c r="A21" s="6" t="s">
        <v>52</v>
      </c>
      <c r="C21" s="7">
        <f>'raw calcs'!P21</f>
        <v>0.5654209560054374</v>
      </c>
      <c r="D21" s="6" t="s">
        <v>29</v>
      </c>
      <c r="F21" s="7">
        <f>'raw calcs'!P52</f>
        <v>-0.12550508175029379</v>
      </c>
      <c r="H21" s="6" t="s">
        <v>3</v>
      </c>
    </row>
    <row r="22" spans="1:8" x14ac:dyDescent="0.2">
      <c r="A22" s="6" t="s">
        <v>3</v>
      </c>
      <c r="B22" s="7">
        <f>'raw calcs'!O22</f>
        <v>4.3776106434785807E-2</v>
      </c>
      <c r="C22" s="7"/>
      <c r="D22" s="6" t="s">
        <v>19</v>
      </c>
      <c r="E22" s="7">
        <f>'raw calcs'!O53</f>
        <v>-0.32878444003496921</v>
      </c>
      <c r="F22" s="7"/>
      <c r="H22" s="6" t="s">
        <v>53</v>
      </c>
    </row>
    <row r="23" spans="1:8" x14ac:dyDescent="0.2">
      <c r="A23" s="6" t="s">
        <v>53</v>
      </c>
      <c r="B23" s="7">
        <f>'raw calcs'!O23</f>
        <v>0.54243248686530232</v>
      </c>
      <c r="C23" s="7"/>
      <c r="E23" s="7"/>
      <c r="F23" s="7"/>
      <c r="H23" s="6" t="s">
        <v>4</v>
      </c>
    </row>
    <row r="24" spans="1:8" x14ac:dyDescent="0.2">
      <c r="A24" s="6" t="s">
        <v>4</v>
      </c>
      <c r="B24" s="7">
        <f>'raw calcs'!O24</f>
        <v>-0.30196497914082721</v>
      </c>
      <c r="C24" s="7"/>
      <c r="E24" s="7"/>
      <c r="F24" s="7"/>
      <c r="H24" s="6" t="s">
        <v>9</v>
      </c>
    </row>
    <row r="25" spans="1:8" x14ac:dyDescent="0.2">
      <c r="A25" s="6" t="s">
        <v>9</v>
      </c>
      <c r="B25" s="7">
        <f>'raw calcs'!O29</f>
        <v>1.2927683031090673</v>
      </c>
      <c r="C25" s="7"/>
      <c r="E25" s="7"/>
      <c r="F25" s="7"/>
      <c r="H25" s="6" t="s">
        <v>10</v>
      </c>
    </row>
    <row r="26" spans="1:8" x14ac:dyDescent="0.2">
      <c r="A26" s="6" t="s">
        <v>10</v>
      </c>
      <c r="B26" s="7">
        <f>'raw calcs'!O30</f>
        <v>0.56157082277122605</v>
      </c>
      <c r="C26" s="7"/>
      <c r="H26" s="6" t="s">
        <v>11</v>
      </c>
    </row>
    <row r="27" spans="1:8" x14ac:dyDescent="0.2">
      <c r="A27" s="6" t="s">
        <v>11</v>
      </c>
      <c r="B27" s="7">
        <f>'raw calcs'!O31</f>
        <v>1.6775560845431745</v>
      </c>
      <c r="D27" s="6" t="s">
        <v>29</v>
      </c>
      <c r="E27" s="7">
        <f>'raw calcs'!O63</f>
        <v>0.24143674436153512</v>
      </c>
      <c r="H27" s="6" t="s">
        <v>12</v>
      </c>
    </row>
    <row r="28" spans="1:8" x14ac:dyDescent="0.2">
      <c r="A28" s="6" t="s">
        <v>12</v>
      </c>
      <c r="B28" s="7">
        <f>'raw calcs'!O32</f>
        <v>-2.5490899942214291</v>
      </c>
      <c r="D28" s="6" t="s">
        <v>30</v>
      </c>
      <c r="E28" s="7">
        <f>'raw calcs'!O64</f>
        <v>-1.7143728056126348</v>
      </c>
      <c r="H28" s="6" t="s">
        <v>13</v>
      </c>
    </row>
    <row r="29" spans="1:8" x14ac:dyDescent="0.2">
      <c r="A29" s="6" t="s">
        <v>13</v>
      </c>
      <c r="B29" s="7">
        <f>'raw calcs'!O33</f>
        <v>0</v>
      </c>
      <c r="H29" s="6" t="s">
        <v>14</v>
      </c>
    </row>
    <row r="30" spans="1:8" x14ac:dyDescent="0.2">
      <c r="A30" s="6" t="s">
        <v>14</v>
      </c>
      <c r="B30" s="7">
        <f>'raw calcs'!O34</f>
        <v>1.4222263703459539</v>
      </c>
      <c r="D30" s="6" t="s">
        <v>31</v>
      </c>
      <c r="E30" s="7">
        <f>'raw calcs'!O65</f>
        <v>-0.34604168763736365</v>
      </c>
      <c r="H30" s="6" t="s">
        <v>15</v>
      </c>
    </row>
    <row r="31" spans="1:8" x14ac:dyDescent="0.2">
      <c r="A31" s="6" t="s">
        <v>15</v>
      </c>
      <c r="B31" s="7">
        <f>'raw calcs'!O35</f>
        <v>1.0986122886681098</v>
      </c>
      <c r="D31" s="6" t="s">
        <v>32</v>
      </c>
      <c r="E31" s="7">
        <f>'raw calcs'!O66</f>
        <v>-0.63907995928966954</v>
      </c>
      <c r="H31" s="6" t="s">
        <v>16</v>
      </c>
    </row>
    <row r="32" spans="1:8" x14ac:dyDescent="0.2">
      <c r="A32" s="6" t="s">
        <v>16</v>
      </c>
      <c r="B32" s="7">
        <f>'raw calcs'!O36</f>
        <v>0</v>
      </c>
      <c r="D32" s="6" t="s">
        <v>33</v>
      </c>
      <c r="E32" s="7">
        <f>'raw calcs'!O67</f>
        <v>-1.0216512475319814</v>
      </c>
      <c r="H32" s="6" t="s">
        <v>17</v>
      </c>
    </row>
    <row r="33" spans="1:8" x14ac:dyDescent="0.2">
      <c r="A33" s="6" t="s">
        <v>17</v>
      </c>
      <c r="B33" s="7">
        <f>'raw calcs'!O37</f>
        <v>1.791759469228055</v>
      </c>
      <c r="H33" s="6" t="s">
        <v>18</v>
      </c>
    </row>
    <row r="34" spans="1:8" x14ac:dyDescent="0.2">
      <c r="A34" s="6" t="s">
        <v>18</v>
      </c>
      <c r="B34" s="7">
        <f>'raw calcs'!O38</f>
        <v>0.7683706017975328</v>
      </c>
      <c r="D34" s="6" t="s">
        <v>34</v>
      </c>
      <c r="E34" s="7">
        <f>'raw calcs'!O68</f>
        <v>0.39938606203178206</v>
      </c>
    </row>
    <row r="37" spans="1:8" x14ac:dyDescent="0.2">
      <c r="E37" s="7"/>
    </row>
    <row r="38" spans="1:8" x14ac:dyDescent="0.2">
      <c r="E3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calcs</vt:lpstr>
      <vt:lpstr>side by side</vt:lpstr>
      <vt:lpstr>Sheet3</vt:lpstr>
    </vt:vector>
  </TitlesOfParts>
  <Company>Suncorp-Metway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WEST, Jason</dc:creator>
  <cp:lastModifiedBy>Jason West</cp:lastModifiedBy>
  <dcterms:created xsi:type="dcterms:W3CDTF">2017-12-20T22:38:38Z</dcterms:created>
  <dcterms:modified xsi:type="dcterms:W3CDTF">2022-06-18T06:51:56Z</dcterms:modified>
</cp:coreProperties>
</file>