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NW/Desktop/On-The-Go/"/>
    </mc:Choice>
  </mc:AlternateContent>
  <xr:revisionPtr revIDLastSave="0" documentId="13_ncr:1_{AEEEC863-0B22-CB47-A0AC-F22FBB643256}" xr6:coauthVersionLast="45" xr6:coauthVersionMax="45" xr10:uidLastSave="{00000000-0000-0000-0000-000000000000}"/>
  <bookViews>
    <workbookView xWindow="7780" yWindow="460" windowWidth="19080" windowHeight="17540" xr2:uid="{D3204D85-D820-BF42-A505-D1A8AF18907F}"/>
  </bookViews>
  <sheets>
    <sheet name="Instructions and Point Tally" sheetId="1" r:id="rId1"/>
    <sheet name="Group Stage Predictions" sheetId="2" r:id="rId2"/>
    <sheet name="Group Stage Result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L3" i="1"/>
  <c r="V92" i="2"/>
  <c r="V93" i="2"/>
  <c r="V94" i="2"/>
  <c r="V91" i="2"/>
  <c r="V82" i="2"/>
  <c r="V80" i="2"/>
  <c r="V81" i="2"/>
  <c r="V79" i="2"/>
  <c r="V68" i="2"/>
  <c r="V69" i="2"/>
  <c r="V70" i="2"/>
  <c r="V67" i="2"/>
  <c r="V56" i="2"/>
  <c r="V57" i="2"/>
  <c r="V58" i="2"/>
  <c r="V55" i="2"/>
  <c r="V44" i="2"/>
  <c r="V45" i="2"/>
  <c r="V46" i="2"/>
  <c r="V43" i="2"/>
  <c r="V32" i="2"/>
  <c r="V33" i="2"/>
  <c r="V34" i="2"/>
  <c r="V31" i="2"/>
  <c r="V20" i="2"/>
  <c r="V21" i="2"/>
  <c r="V22" i="2"/>
  <c r="V19" i="2"/>
  <c r="V8" i="2"/>
  <c r="V9" i="2"/>
  <c r="V10" i="2"/>
  <c r="V7" i="2"/>
  <c r="Q20" i="2"/>
  <c r="R20" i="2"/>
  <c r="Q21" i="2"/>
  <c r="R21" i="2"/>
  <c r="Q22" i="2"/>
  <c r="R22" i="2"/>
  <c r="Q92" i="2"/>
  <c r="R92" i="2"/>
  <c r="Q93" i="2"/>
  <c r="R93" i="2"/>
  <c r="Q94" i="2"/>
  <c r="R94" i="2"/>
  <c r="R91" i="2"/>
  <c r="Q91" i="2"/>
  <c r="Q80" i="2"/>
  <c r="R80" i="2"/>
  <c r="Q81" i="2"/>
  <c r="R81" i="2"/>
  <c r="Q82" i="2"/>
  <c r="R82" i="2"/>
  <c r="R79" i="2"/>
  <c r="Q79" i="2"/>
  <c r="Q68" i="2"/>
  <c r="R68" i="2"/>
  <c r="Q69" i="2"/>
  <c r="R69" i="2"/>
  <c r="Q70" i="2"/>
  <c r="R70" i="2"/>
  <c r="R67" i="2"/>
  <c r="Q67" i="2"/>
  <c r="Q56" i="2"/>
  <c r="R56" i="2"/>
  <c r="Q57" i="2"/>
  <c r="R57" i="2"/>
  <c r="Q58" i="2"/>
  <c r="R58" i="2"/>
  <c r="R55" i="2"/>
  <c r="Q55" i="2"/>
  <c r="Q44" i="2"/>
  <c r="R44" i="2"/>
  <c r="Q45" i="2"/>
  <c r="R45" i="2"/>
  <c r="Q46" i="2"/>
  <c r="R46" i="2"/>
  <c r="R43" i="2"/>
  <c r="Q43" i="2"/>
  <c r="Q43" i="4"/>
  <c r="R43" i="4"/>
  <c r="S43" i="4" s="1"/>
  <c r="Q44" i="4"/>
  <c r="R44" i="4"/>
  <c r="Q45" i="4"/>
  <c r="R45" i="4"/>
  <c r="Q46" i="4"/>
  <c r="S46" i="4" s="1"/>
  <c r="R46" i="4"/>
  <c r="Q32" i="2"/>
  <c r="R32" i="2"/>
  <c r="Q33" i="2"/>
  <c r="R33" i="2"/>
  <c r="Q34" i="2"/>
  <c r="R34" i="2"/>
  <c r="R31" i="2"/>
  <c r="Q31" i="2"/>
  <c r="R19" i="2"/>
  <c r="Q19" i="2"/>
  <c r="Q8" i="2"/>
  <c r="R8" i="2"/>
  <c r="Q9" i="2"/>
  <c r="R9" i="2"/>
  <c r="Q10" i="2"/>
  <c r="R10" i="2"/>
  <c r="R7" i="2"/>
  <c r="Q7" i="2"/>
  <c r="Q7" i="4"/>
  <c r="R7" i="4"/>
  <c r="Q8" i="4"/>
  <c r="R8" i="4"/>
  <c r="S8" i="4" s="1"/>
  <c r="Q9" i="4"/>
  <c r="R9" i="4"/>
  <c r="Q10" i="4"/>
  <c r="R10" i="4"/>
  <c r="Q19" i="4"/>
  <c r="R19" i="4"/>
  <c r="Q20" i="4"/>
  <c r="R20" i="4"/>
  <c r="Q21" i="4"/>
  <c r="R21" i="4"/>
  <c r="Q22" i="4"/>
  <c r="S22" i="4" s="1"/>
  <c r="R22" i="4"/>
  <c r="Q31" i="4"/>
  <c r="R31" i="4"/>
  <c r="Q32" i="4"/>
  <c r="R32" i="4"/>
  <c r="Q33" i="4"/>
  <c r="R33" i="4"/>
  <c r="Q34" i="4"/>
  <c r="R34" i="4"/>
  <c r="Q55" i="4"/>
  <c r="S55" i="4" s="1"/>
  <c r="R55" i="4"/>
  <c r="Q56" i="4"/>
  <c r="R56" i="4"/>
  <c r="S56" i="4" s="1"/>
  <c r="Q57" i="4"/>
  <c r="R57" i="4"/>
  <c r="Q58" i="4"/>
  <c r="R58" i="4"/>
  <c r="Q67" i="4"/>
  <c r="R67" i="4"/>
  <c r="S67" i="4" s="1"/>
  <c r="Q68" i="4"/>
  <c r="R68" i="4"/>
  <c r="Q69" i="4"/>
  <c r="R69" i="4"/>
  <c r="Q70" i="4"/>
  <c r="R70" i="4"/>
  <c r="Q79" i="4"/>
  <c r="R79" i="4"/>
  <c r="Q80" i="4"/>
  <c r="R80" i="4"/>
  <c r="Q81" i="4"/>
  <c r="R81" i="4"/>
  <c r="Q82" i="4"/>
  <c r="R82" i="4"/>
  <c r="Q91" i="4"/>
  <c r="R91" i="4"/>
  <c r="S91" i="4" s="1"/>
  <c r="Q92" i="4"/>
  <c r="R92" i="4"/>
  <c r="Q93" i="4"/>
  <c r="R93" i="4"/>
  <c r="Q94" i="4"/>
  <c r="R94" i="4"/>
  <c r="S94" i="4" s="1"/>
  <c r="I95" i="4"/>
  <c r="F95" i="4"/>
  <c r="H95" i="4" s="1"/>
  <c r="I94" i="4"/>
  <c r="F94" i="4"/>
  <c r="H94" i="4" s="1"/>
  <c r="I93" i="4"/>
  <c r="G93" i="4"/>
  <c r="F93" i="4"/>
  <c r="H93" i="4" s="1"/>
  <c r="I92" i="4"/>
  <c r="F92" i="4"/>
  <c r="H92" i="4" s="1"/>
  <c r="I91" i="4"/>
  <c r="F91" i="4"/>
  <c r="H91" i="4" s="1"/>
  <c r="I90" i="4"/>
  <c r="F90" i="4"/>
  <c r="H90" i="4" s="1"/>
  <c r="I83" i="4"/>
  <c r="F83" i="4"/>
  <c r="H83" i="4" s="1"/>
  <c r="I82" i="4"/>
  <c r="F82" i="4"/>
  <c r="H82" i="4" s="1"/>
  <c r="I81" i="4"/>
  <c r="F81" i="4"/>
  <c r="H81" i="4" s="1"/>
  <c r="I80" i="4"/>
  <c r="F80" i="4"/>
  <c r="H80" i="4" s="1"/>
  <c r="I79" i="4"/>
  <c r="F79" i="4"/>
  <c r="H79" i="4" s="1"/>
  <c r="I78" i="4"/>
  <c r="G78" i="4"/>
  <c r="F78" i="4"/>
  <c r="H78" i="4" s="1"/>
  <c r="I71" i="4"/>
  <c r="F71" i="4"/>
  <c r="H71" i="4" s="1"/>
  <c r="I70" i="4"/>
  <c r="F70" i="4"/>
  <c r="H70" i="4" s="1"/>
  <c r="I69" i="4"/>
  <c r="G69" i="4"/>
  <c r="F69" i="4"/>
  <c r="H69" i="4" s="1"/>
  <c r="I68" i="4"/>
  <c r="F68" i="4"/>
  <c r="H68" i="4" s="1"/>
  <c r="I67" i="4"/>
  <c r="F67" i="4"/>
  <c r="H67" i="4" s="1"/>
  <c r="I66" i="4"/>
  <c r="O70" i="4" s="1"/>
  <c r="G66" i="4"/>
  <c r="F66" i="4"/>
  <c r="I59" i="4"/>
  <c r="F59" i="4"/>
  <c r="H59" i="4" s="1"/>
  <c r="I58" i="4"/>
  <c r="G58" i="4"/>
  <c r="F58" i="4"/>
  <c r="H58" i="4" s="1"/>
  <c r="I57" i="4"/>
  <c r="F57" i="4"/>
  <c r="H57" i="4" s="1"/>
  <c r="I56" i="4"/>
  <c r="F56" i="4"/>
  <c r="H56" i="4" s="1"/>
  <c r="I55" i="4"/>
  <c r="F55" i="4"/>
  <c r="H55" i="4" s="1"/>
  <c r="I54" i="4"/>
  <c r="F54" i="4"/>
  <c r="H54" i="4" s="1"/>
  <c r="I47" i="4"/>
  <c r="F47" i="4"/>
  <c r="H47" i="4" s="1"/>
  <c r="I46" i="4"/>
  <c r="H46" i="4"/>
  <c r="G46" i="4"/>
  <c r="F46" i="4"/>
  <c r="I45" i="4"/>
  <c r="G45" i="4"/>
  <c r="F45" i="4"/>
  <c r="H45" i="4" s="1"/>
  <c r="I44" i="4"/>
  <c r="F44" i="4"/>
  <c r="H44" i="4" s="1"/>
  <c r="I43" i="4"/>
  <c r="F43" i="4"/>
  <c r="H43" i="4" s="1"/>
  <c r="I42" i="4"/>
  <c r="O45" i="4" s="1"/>
  <c r="F42" i="4"/>
  <c r="H42" i="4" s="1"/>
  <c r="I35" i="4"/>
  <c r="F35" i="4"/>
  <c r="H35" i="4" s="1"/>
  <c r="I34" i="4"/>
  <c r="F34" i="4"/>
  <c r="H34" i="4" s="1"/>
  <c r="I33" i="4"/>
  <c r="F33" i="4"/>
  <c r="H33" i="4" s="1"/>
  <c r="I32" i="4"/>
  <c r="F32" i="4"/>
  <c r="H32" i="4" s="1"/>
  <c r="I31" i="4"/>
  <c r="F31" i="4"/>
  <c r="H31" i="4" s="1"/>
  <c r="I30" i="4"/>
  <c r="G30" i="4"/>
  <c r="F30" i="4"/>
  <c r="I23" i="4"/>
  <c r="F23" i="4"/>
  <c r="H23" i="4" s="1"/>
  <c r="I22" i="4"/>
  <c r="F22" i="4"/>
  <c r="H22" i="4" s="1"/>
  <c r="I21" i="4"/>
  <c r="F21" i="4"/>
  <c r="H21" i="4" s="1"/>
  <c r="I20" i="4"/>
  <c r="F20" i="4"/>
  <c r="H20" i="4" s="1"/>
  <c r="I19" i="4"/>
  <c r="F19" i="4"/>
  <c r="H19" i="4" s="1"/>
  <c r="I18" i="4"/>
  <c r="H18" i="4"/>
  <c r="F18" i="4"/>
  <c r="I11" i="4"/>
  <c r="F11" i="4"/>
  <c r="H11" i="4" s="1"/>
  <c r="I10" i="4"/>
  <c r="F10" i="4"/>
  <c r="H10" i="4" s="1"/>
  <c r="I9" i="4"/>
  <c r="F9" i="4"/>
  <c r="H9" i="4" s="1"/>
  <c r="I8" i="4"/>
  <c r="F8" i="4"/>
  <c r="H8" i="4" s="1"/>
  <c r="I7" i="4"/>
  <c r="F7" i="4"/>
  <c r="H7" i="4" s="1"/>
  <c r="I6" i="4"/>
  <c r="F6" i="4"/>
  <c r="J91" i="2"/>
  <c r="J92" i="2"/>
  <c r="J93" i="2"/>
  <c r="J94" i="2"/>
  <c r="J95" i="2"/>
  <c r="J90" i="2"/>
  <c r="J79" i="2"/>
  <c r="J80" i="2"/>
  <c r="J81" i="2"/>
  <c r="J82" i="2"/>
  <c r="J83" i="2"/>
  <c r="J78" i="2"/>
  <c r="J67" i="2"/>
  <c r="J68" i="2"/>
  <c r="J69" i="2"/>
  <c r="J70" i="2"/>
  <c r="J71" i="2"/>
  <c r="J66" i="2"/>
  <c r="J55" i="2"/>
  <c r="J56" i="2"/>
  <c r="J57" i="2"/>
  <c r="J58" i="2"/>
  <c r="J59" i="2"/>
  <c r="J54" i="2"/>
  <c r="J43" i="2"/>
  <c r="J44" i="2"/>
  <c r="J45" i="2"/>
  <c r="J46" i="2"/>
  <c r="J47" i="2"/>
  <c r="J42" i="2"/>
  <c r="J31" i="2"/>
  <c r="J32" i="2"/>
  <c r="J33" i="2"/>
  <c r="J34" i="2"/>
  <c r="J35" i="2"/>
  <c r="J30" i="2"/>
  <c r="J19" i="2"/>
  <c r="J20" i="2"/>
  <c r="J21" i="2"/>
  <c r="J22" i="2"/>
  <c r="J23" i="2"/>
  <c r="J18" i="2"/>
  <c r="J7" i="2"/>
  <c r="J8" i="2"/>
  <c r="J9" i="2"/>
  <c r="J10" i="2"/>
  <c r="J11" i="2"/>
  <c r="B6" i="1"/>
  <c r="S81" i="2" l="1"/>
  <c r="S32" i="2"/>
  <c r="O8" i="4"/>
  <c r="S10" i="4"/>
  <c r="S92" i="4"/>
  <c r="G94" i="4"/>
  <c r="G92" i="4"/>
  <c r="G91" i="4"/>
  <c r="O93" i="4"/>
  <c r="O81" i="4"/>
  <c r="G80" i="4"/>
  <c r="G83" i="4"/>
  <c r="O68" i="4"/>
  <c r="S68" i="4"/>
  <c r="M68" i="4"/>
  <c r="H66" i="4"/>
  <c r="S70" i="4"/>
  <c r="G55" i="4"/>
  <c r="S57" i="4"/>
  <c r="O58" i="4"/>
  <c r="G59" i="4"/>
  <c r="O55" i="4"/>
  <c r="S58" i="4"/>
  <c r="G44" i="4"/>
  <c r="S44" i="4"/>
  <c r="S31" i="4"/>
  <c r="O33" i="4"/>
  <c r="G32" i="4"/>
  <c r="G35" i="4"/>
  <c r="M31" i="4"/>
  <c r="O32" i="4"/>
  <c r="G31" i="4"/>
  <c r="S33" i="4"/>
  <c r="M19" i="4"/>
  <c r="G21" i="4"/>
  <c r="O20" i="4"/>
  <c r="S19" i="4"/>
  <c r="G18" i="4"/>
  <c r="G7" i="4"/>
  <c r="G11" i="4"/>
  <c r="G10" i="4"/>
  <c r="M8" i="4"/>
  <c r="S7" i="4"/>
  <c r="S9" i="4"/>
  <c r="O94" i="4"/>
  <c r="M58" i="4"/>
  <c r="O21" i="4"/>
  <c r="M20" i="4"/>
  <c r="O9" i="4"/>
  <c r="M45" i="4"/>
  <c r="S57" i="2"/>
  <c r="O91" i="4"/>
  <c r="M70" i="4"/>
  <c r="O67" i="4"/>
  <c r="O56" i="4"/>
  <c r="M55" i="4"/>
  <c r="M32" i="4"/>
  <c r="M9" i="4"/>
  <c r="O46" i="4"/>
  <c r="O43" i="4"/>
  <c r="M94" i="4"/>
  <c r="O92" i="4"/>
  <c r="M21" i="4"/>
  <c r="O10" i="4"/>
  <c r="O7" i="4"/>
  <c r="H30" i="4"/>
  <c r="G90" i="4"/>
  <c r="M91" i="4"/>
  <c r="S79" i="4"/>
  <c r="S69" i="4"/>
  <c r="M67" i="4"/>
  <c r="O57" i="4"/>
  <c r="M56" i="4"/>
  <c r="S34" i="4"/>
  <c r="M33" i="4"/>
  <c r="O22" i="4"/>
  <c r="M46" i="4"/>
  <c r="O44" i="4"/>
  <c r="M43" i="4"/>
  <c r="S80" i="2"/>
  <c r="G8" i="4"/>
  <c r="G22" i="4"/>
  <c r="G42" i="4"/>
  <c r="G56" i="4"/>
  <c r="G70" i="4"/>
  <c r="S93" i="4"/>
  <c r="M92" i="4"/>
  <c r="O69" i="4"/>
  <c r="O34" i="4"/>
  <c r="S32" i="4"/>
  <c r="S20" i="4"/>
  <c r="M10" i="4"/>
  <c r="M7" i="4"/>
  <c r="S45" i="4"/>
  <c r="S55" i="2"/>
  <c r="S79" i="2"/>
  <c r="S20" i="2"/>
  <c r="M57" i="4"/>
  <c r="O31" i="4"/>
  <c r="M22" i="4"/>
  <c r="O19" i="4"/>
  <c r="M44" i="4"/>
  <c r="M69" i="4"/>
  <c r="M34" i="4"/>
  <c r="G9" i="4"/>
  <c r="G23" i="4"/>
  <c r="G43" i="4"/>
  <c r="G57" i="4"/>
  <c r="G71" i="4"/>
  <c r="M93" i="4"/>
  <c r="S81" i="4"/>
  <c r="S21" i="4"/>
  <c r="S31" i="2"/>
  <c r="S58" i="2"/>
  <c r="B97" i="2"/>
  <c r="L12" i="1" s="1"/>
  <c r="B85" i="2"/>
  <c r="L11" i="1" s="1"/>
  <c r="B73" i="2"/>
  <c r="L10" i="1" s="1"/>
  <c r="B61" i="2"/>
  <c r="L9" i="1" s="1"/>
  <c r="B49" i="2"/>
  <c r="L8" i="1" s="1"/>
  <c r="B37" i="2"/>
  <c r="L7" i="1" s="1"/>
  <c r="B25" i="2"/>
  <c r="L6" i="1" s="1"/>
  <c r="S82" i="2"/>
  <c r="S56" i="2"/>
  <c r="S80" i="4"/>
  <c r="G79" i="4"/>
  <c r="S82" i="4"/>
  <c r="M81" i="4"/>
  <c r="O82" i="4"/>
  <c r="M82" i="4"/>
  <c r="O79" i="4"/>
  <c r="O80" i="4"/>
  <c r="M79" i="4"/>
  <c r="M80" i="4"/>
  <c r="S22" i="2"/>
  <c r="S21" i="2"/>
  <c r="S94" i="2"/>
  <c r="S92" i="2"/>
  <c r="S91" i="2"/>
  <c r="S93" i="2"/>
  <c r="S67" i="2"/>
  <c r="S70" i="2"/>
  <c r="S68" i="2"/>
  <c r="S69" i="2"/>
  <c r="S45" i="2"/>
  <c r="S44" i="2"/>
  <c r="S46" i="2"/>
  <c r="S43" i="2"/>
  <c r="S33" i="2"/>
  <c r="S34" i="2"/>
  <c r="S19" i="2"/>
  <c r="S10" i="2"/>
  <c r="S8" i="2"/>
  <c r="S7" i="2"/>
  <c r="S9" i="2"/>
  <c r="G6" i="4"/>
  <c r="G20" i="4"/>
  <c r="N22" i="4" s="1"/>
  <c r="P22" i="4" s="1"/>
  <c r="G34" i="4"/>
  <c r="G54" i="4"/>
  <c r="G68" i="4"/>
  <c r="G82" i="4"/>
  <c r="N80" i="4" s="1"/>
  <c r="H6" i="4"/>
  <c r="G19" i="4"/>
  <c r="G33" i="4"/>
  <c r="G47" i="4"/>
  <c r="G67" i="4"/>
  <c r="N70" i="4" s="1"/>
  <c r="G81" i="4"/>
  <c r="N82" i="4" s="1"/>
  <c r="G95" i="4"/>
  <c r="I91" i="2"/>
  <c r="I92" i="2"/>
  <c r="I93" i="2"/>
  <c r="I94" i="2"/>
  <c r="I95" i="2"/>
  <c r="I79" i="2"/>
  <c r="I80" i="2"/>
  <c r="I81" i="2"/>
  <c r="I82" i="2"/>
  <c r="I83" i="2"/>
  <c r="I67" i="2"/>
  <c r="I68" i="2"/>
  <c r="I69" i="2"/>
  <c r="I70" i="2"/>
  <c r="I71" i="2"/>
  <c r="I55" i="2"/>
  <c r="I56" i="2"/>
  <c r="I57" i="2"/>
  <c r="I58" i="2"/>
  <c r="I59" i="2"/>
  <c r="I43" i="2"/>
  <c r="I44" i="2"/>
  <c r="I45" i="2"/>
  <c r="I46" i="2"/>
  <c r="I47" i="2"/>
  <c r="I31" i="2"/>
  <c r="I32" i="2"/>
  <c r="I33" i="2"/>
  <c r="I34" i="2"/>
  <c r="I35" i="2"/>
  <c r="I19" i="2"/>
  <c r="I20" i="2"/>
  <c r="I21" i="2"/>
  <c r="I22" i="2"/>
  <c r="I23" i="2"/>
  <c r="I90" i="2"/>
  <c r="I78" i="2"/>
  <c r="I66" i="2"/>
  <c r="I54" i="2"/>
  <c r="I42" i="2"/>
  <c r="I30" i="2"/>
  <c r="I18" i="2"/>
  <c r="I7" i="2"/>
  <c r="I8" i="2"/>
  <c r="I9" i="2"/>
  <c r="I10" i="2"/>
  <c r="I11" i="2"/>
  <c r="I6" i="2"/>
  <c r="F95" i="2"/>
  <c r="G95" i="2" s="1"/>
  <c r="F94" i="2"/>
  <c r="H94" i="2" s="1"/>
  <c r="F93" i="2"/>
  <c r="G93" i="2" s="1"/>
  <c r="F92" i="2"/>
  <c r="H92" i="2" s="1"/>
  <c r="F91" i="2"/>
  <c r="H91" i="2" s="1"/>
  <c r="F90" i="2"/>
  <c r="F83" i="2"/>
  <c r="G83" i="2" s="1"/>
  <c r="F82" i="2"/>
  <c r="H82" i="2" s="1"/>
  <c r="F81" i="2"/>
  <c r="G81" i="2" s="1"/>
  <c r="F80" i="2"/>
  <c r="H80" i="2" s="1"/>
  <c r="F79" i="2"/>
  <c r="G79" i="2" s="1"/>
  <c r="F78" i="2"/>
  <c r="F71" i="2"/>
  <c r="G71" i="2" s="1"/>
  <c r="F70" i="2"/>
  <c r="H70" i="2" s="1"/>
  <c r="F69" i="2"/>
  <c r="H69" i="2" s="1"/>
  <c r="F68" i="2"/>
  <c r="H68" i="2" s="1"/>
  <c r="F67" i="2"/>
  <c r="F66" i="2"/>
  <c r="F59" i="2"/>
  <c r="G59" i="2" s="1"/>
  <c r="F58" i="2"/>
  <c r="F57" i="2"/>
  <c r="G57" i="2" s="1"/>
  <c r="F56" i="2"/>
  <c r="H56" i="2" s="1"/>
  <c r="F55" i="2"/>
  <c r="H55" i="2" s="1"/>
  <c r="F54" i="2"/>
  <c r="F47" i="2"/>
  <c r="G47" i="2" s="1"/>
  <c r="F46" i="2"/>
  <c r="G46" i="2" s="1"/>
  <c r="F45" i="2"/>
  <c r="G45" i="2" s="1"/>
  <c r="F44" i="2"/>
  <c r="F43" i="2"/>
  <c r="G43" i="2" s="1"/>
  <c r="F42" i="2"/>
  <c r="H42" i="2" s="1"/>
  <c r="F35" i="2"/>
  <c r="F34" i="2"/>
  <c r="F33" i="2"/>
  <c r="F32" i="2"/>
  <c r="F31" i="2"/>
  <c r="F30" i="2"/>
  <c r="F23" i="2"/>
  <c r="F22" i="2"/>
  <c r="F21" i="2"/>
  <c r="F20" i="2"/>
  <c r="F19" i="2"/>
  <c r="F18" i="2"/>
  <c r="F11" i="2"/>
  <c r="F10" i="2"/>
  <c r="H10" i="2" s="1"/>
  <c r="F9" i="2"/>
  <c r="F8" i="2"/>
  <c r="F7" i="2"/>
  <c r="F6" i="2"/>
  <c r="B27" i="1"/>
  <c r="N32" i="4" l="1"/>
  <c r="P32" i="4" s="1"/>
  <c r="N20" i="4"/>
  <c r="P20" i="4" s="1"/>
  <c r="N79" i="4"/>
  <c r="P79" i="4" s="1"/>
  <c r="N68" i="4"/>
  <c r="P68" i="4" s="1"/>
  <c r="N21" i="4"/>
  <c r="P21" i="4" s="1"/>
  <c r="N58" i="4"/>
  <c r="P58" i="4" s="1"/>
  <c r="N57" i="4"/>
  <c r="P57" i="4" s="1"/>
  <c r="N56" i="4"/>
  <c r="P56" i="4" s="1"/>
  <c r="T56" i="4" s="1"/>
  <c r="N55" i="4"/>
  <c r="N33" i="4"/>
  <c r="P33" i="4" s="1"/>
  <c r="N34" i="4"/>
  <c r="P34" i="4" s="1"/>
  <c r="N67" i="4"/>
  <c r="P67" i="4" s="1"/>
  <c r="P55" i="4"/>
  <c r="N31" i="4"/>
  <c r="P31" i="4" s="1"/>
  <c r="N19" i="4"/>
  <c r="P19" i="4" s="1"/>
  <c r="N45" i="4"/>
  <c r="P45" i="4" s="1"/>
  <c r="N44" i="4"/>
  <c r="N43" i="4"/>
  <c r="P43" i="4" s="1"/>
  <c r="T43" i="4" s="1"/>
  <c r="N46" i="4"/>
  <c r="P46" i="4" s="1"/>
  <c r="N9" i="4"/>
  <c r="P9" i="4" s="1"/>
  <c r="N8" i="4"/>
  <c r="P8" i="4" s="1"/>
  <c r="N7" i="4"/>
  <c r="P7" i="4" s="1"/>
  <c r="N10" i="4"/>
  <c r="P10" i="4" s="1"/>
  <c r="N93" i="4"/>
  <c r="P93" i="4" s="1"/>
  <c r="N92" i="4"/>
  <c r="P92" i="4" s="1"/>
  <c r="N91" i="4"/>
  <c r="P91" i="4" s="1"/>
  <c r="N94" i="4"/>
  <c r="P94" i="4" s="1"/>
  <c r="N69" i="4"/>
  <c r="P69" i="4" s="1"/>
  <c r="T69" i="4" s="1"/>
  <c r="P70" i="4"/>
  <c r="M19" i="2"/>
  <c r="N81" i="4"/>
  <c r="P81" i="4" s="1"/>
  <c r="T81" i="4" s="1"/>
  <c r="P44" i="4"/>
  <c r="O81" i="2"/>
  <c r="O79" i="2"/>
  <c r="O80" i="2"/>
  <c r="O82" i="2"/>
  <c r="M81" i="2"/>
  <c r="M80" i="2"/>
  <c r="M82" i="2"/>
  <c r="M79" i="2"/>
  <c r="O19" i="2"/>
  <c r="H54" i="2"/>
  <c r="M58" i="2"/>
  <c r="M55" i="2"/>
  <c r="M57" i="2"/>
  <c r="M56" i="2"/>
  <c r="O56" i="2"/>
  <c r="O58" i="2"/>
  <c r="O57" i="2"/>
  <c r="O55" i="2"/>
  <c r="P82" i="4"/>
  <c r="P80" i="4"/>
  <c r="M20" i="2"/>
  <c r="M22" i="2"/>
  <c r="M21" i="2"/>
  <c r="O20" i="2"/>
  <c r="O22" i="2"/>
  <c r="O21" i="2"/>
  <c r="M92" i="2"/>
  <c r="M94" i="2"/>
  <c r="M91" i="2"/>
  <c r="M93" i="2"/>
  <c r="O91" i="2"/>
  <c r="O92" i="2"/>
  <c r="O94" i="2"/>
  <c r="O93" i="2"/>
  <c r="O70" i="2"/>
  <c r="O69" i="2"/>
  <c r="O67" i="2"/>
  <c r="O68" i="2"/>
  <c r="M69" i="2"/>
  <c r="M68" i="2"/>
  <c r="M70" i="2"/>
  <c r="M67" i="2"/>
  <c r="G44" i="2"/>
  <c r="M44" i="2"/>
  <c r="M46" i="2"/>
  <c r="M43" i="2"/>
  <c r="M45" i="2"/>
  <c r="O43" i="2"/>
  <c r="O44" i="2"/>
  <c r="O46" i="2"/>
  <c r="O45" i="2"/>
  <c r="O32" i="2"/>
  <c r="O31" i="2"/>
  <c r="O34" i="2"/>
  <c r="O33" i="2"/>
  <c r="G35" i="2"/>
  <c r="M32" i="2"/>
  <c r="M34" i="2"/>
  <c r="M31" i="2"/>
  <c r="M33" i="2"/>
  <c r="J6" i="2"/>
  <c r="M8" i="2"/>
  <c r="M10" i="2"/>
  <c r="M7" i="2"/>
  <c r="M9" i="2"/>
  <c r="O7" i="2"/>
  <c r="O8" i="2"/>
  <c r="O10" i="2"/>
  <c r="O9" i="2"/>
  <c r="G91" i="2"/>
  <c r="H83" i="2"/>
  <c r="G68" i="2"/>
  <c r="G56" i="2"/>
  <c r="G82" i="2"/>
  <c r="G80" i="2"/>
  <c r="H66" i="2"/>
  <c r="H79" i="2"/>
  <c r="H71" i="2"/>
  <c r="H90" i="2"/>
  <c r="G70" i="2"/>
  <c r="G54" i="2"/>
  <c r="H67" i="2"/>
  <c r="H81" i="2"/>
  <c r="H78" i="2"/>
  <c r="G55" i="2"/>
  <c r="G69" i="2"/>
  <c r="G92" i="2"/>
  <c r="G66" i="2"/>
  <c r="G90" i="2"/>
  <c r="G67" i="2"/>
  <c r="G94" i="2"/>
  <c r="G78" i="2"/>
  <c r="H93" i="2"/>
  <c r="H95" i="2"/>
  <c r="H59" i="2"/>
  <c r="H57" i="2"/>
  <c r="G58" i="2"/>
  <c r="H58" i="2"/>
  <c r="H22" i="2"/>
  <c r="G30" i="2"/>
  <c r="H32" i="2"/>
  <c r="H46" i="2"/>
  <c r="G22" i="2"/>
  <c r="H30" i="2"/>
  <c r="G32" i="2"/>
  <c r="H21" i="2"/>
  <c r="H35" i="2"/>
  <c r="H31" i="2"/>
  <c r="H45" i="2"/>
  <c r="G21" i="2"/>
  <c r="G31" i="2"/>
  <c r="H20" i="2"/>
  <c r="H34" i="2"/>
  <c r="G42" i="2"/>
  <c r="H44" i="2"/>
  <c r="G20" i="2"/>
  <c r="G34" i="2"/>
  <c r="G18" i="2"/>
  <c r="H19" i="2"/>
  <c r="H33" i="2"/>
  <c r="H47" i="2"/>
  <c r="H43" i="2"/>
  <c r="H18" i="2"/>
  <c r="G19" i="2"/>
  <c r="G33" i="2"/>
  <c r="H23" i="2"/>
  <c r="G23" i="2"/>
  <c r="G8" i="2"/>
  <c r="G11" i="2"/>
  <c r="H11" i="2"/>
  <c r="G10" i="2"/>
  <c r="G9" i="2"/>
  <c r="H9" i="2"/>
  <c r="G7" i="2"/>
  <c r="H7" i="2"/>
  <c r="H8" i="2"/>
  <c r="G6" i="2"/>
  <c r="H6" i="2"/>
  <c r="B29" i="1"/>
  <c r="T91" i="4" l="1"/>
  <c r="T92" i="4"/>
  <c r="T33" i="4"/>
  <c r="T21" i="4"/>
  <c r="T7" i="4"/>
  <c r="T9" i="4"/>
  <c r="T8" i="4"/>
  <c r="T67" i="4"/>
  <c r="T93" i="4"/>
  <c r="T44" i="4"/>
  <c r="T94" i="4"/>
  <c r="T57" i="4"/>
  <c r="T68" i="4"/>
  <c r="T10" i="4"/>
  <c r="T19" i="4"/>
  <c r="T32" i="4"/>
  <c r="T58" i="4"/>
  <c r="T31" i="4"/>
  <c r="T45" i="4"/>
  <c r="T70" i="4"/>
  <c r="T20" i="4"/>
  <c r="T46" i="4"/>
  <c r="T55" i="4"/>
  <c r="T34" i="4"/>
  <c r="T22" i="4"/>
  <c r="N55" i="2"/>
  <c r="P55" i="2" s="1"/>
  <c r="N58" i="2"/>
  <c r="P58" i="2" s="1"/>
  <c r="N57" i="2"/>
  <c r="P57" i="2" s="1"/>
  <c r="N56" i="2"/>
  <c r="P56" i="2" s="1"/>
  <c r="N81" i="2"/>
  <c r="P81" i="2" s="1"/>
  <c r="N82" i="2"/>
  <c r="P82" i="2" s="1"/>
  <c r="N80" i="2"/>
  <c r="P80" i="2" s="1"/>
  <c r="N79" i="2"/>
  <c r="P79" i="2" s="1"/>
  <c r="T80" i="4"/>
  <c r="T82" i="4"/>
  <c r="T79" i="4"/>
  <c r="N20" i="2"/>
  <c r="P20" i="2" s="1"/>
  <c r="N22" i="2"/>
  <c r="P22" i="2" s="1"/>
  <c r="N21" i="2"/>
  <c r="P21" i="2" s="1"/>
  <c r="N19" i="2"/>
  <c r="P19" i="2" s="1"/>
  <c r="N92" i="2"/>
  <c r="P92" i="2" s="1"/>
  <c r="N91" i="2"/>
  <c r="P91" i="2" s="1"/>
  <c r="N94" i="2"/>
  <c r="P94" i="2" s="1"/>
  <c r="N93" i="2"/>
  <c r="P93" i="2" s="1"/>
  <c r="N69" i="2"/>
  <c r="P69" i="2" s="1"/>
  <c r="N68" i="2"/>
  <c r="P68" i="2" s="1"/>
  <c r="N67" i="2"/>
  <c r="P67" i="2" s="1"/>
  <c r="N70" i="2"/>
  <c r="P70" i="2" s="1"/>
  <c r="N44" i="2"/>
  <c r="P44" i="2" s="1"/>
  <c r="N43" i="2"/>
  <c r="P43" i="2" s="1"/>
  <c r="N46" i="2"/>
  <c r="P46" i="2" s="1"/>
  <c r="N45" i="2"/>
  <c r="P45" i="2" s="1"/>
  <c r="N32" i="2"/>
  <c r="P32" i="2" s="1"/>
  <c r="N34" i="2"/>
  <c r="P34" i="2" s="1"/>
  <c r="N31" i="2"/>
  <c r="P31" i="2" s="1"/>
  <c r="N33" i="2"/>
  <c r="P33" i="2" s="1"/>
  <c r="N8" i="2"/>
  <c r="P8" i="2" s="1"/>
  <c r="N7" i="2"/>
  <c r="P7" i="2" s="1"/>
  <c r="N10" i="2"/>
  <c r="P10" i="2" s="1"/>
  <c r="N9" i="2"/>
  <c r="P9" i="2" s="1"/>
  <c r="T20" i="2" l="1"/>
  <c r="T81" i="2"/>
  <c r="T57" i="2"/>
  <c r="T56" i="2"/>
  <c r="T80" i="2"/>
  <c r="T33" i="2"/>
  <c r="T70" i="2"/>
  <c r="T31" i="2"/>
  <c r="T67" i="2"/>
  <c r="T19" i="2"/>
  <c r="T34" i="2"/>
  <c r="T68" i="2"/>
  <c r="T21" i="2"/>
  <c r="T82" i="2"/>
  <c r="T79" i="2"/>
  <c r="T69" i="2"/>
  <c r="T22" i="2"/>
  <c r="T93" i="2"/>
  <c r="T55" i="2"/>
  <c r="T32" i="2"/>
  <c r="T94" i="2"/>
  <c r="T58" i="2"/>
  <c r="T92" i="2"/>
  <c r="T91" i="2"/>
  <c r="T7" i="2"/>
  <c r="T9" i="2"/>
  <c r="T10" i="2"/>
  <c r="T8" i="2"/>
  <c r="T45" i="2"/>
  <c r="T46" i="2"/>
  <c r="T43" i="2"/>
  <c r="T44" i="2"/>
  <c r="B13" i="2" l="1"/>
  <c r="N5" i="1" l="1"/>
  <c r="N6" i="1" s="1"/>
  <c r="L5" i="1"/>
</calcChain>
</file>

<file path=xl/sharedStrings.xml><?xml version="1.0" encoding="utf-8"?>
<sst xmlns="http://schemas.openxmlformats.org/spreadsheetml/2006/main" count="588" uniqueCount="95">
  <si>
    <t>Name:</t>
  </si>
  <si>
    <t>Group A</t>
  </si>
  <si>
    <t>Qatar</t>
  </si>
  <si>
    <t>Senegal</t>
  </si>
  <si>
    <t>Date</t>
  </si>
  <si>
    <t>Score</t>
  </si>
  <si>
    <t>Ecuador</t>
  </si>
  <si>
    <t>Netherlands</t>
  </si>
  <si>
    <t>Team 1</t>
  </si>
  <si>
    <t>Team 2</t>
  </si>
  <si>
    <t>Group B</t>
  </si>
  <si>
    <t>England</t>
  </si>
  <si>
    <t>Iran</t>
  </si>
  <si>
    <t>USA</t>
  </si>
  <si>
    <t>Wales</t>
  </si>
  <si>
    <t>Group C</t>
  </si>
  <si>
    <t>Results Table:</t>
  </si>
  <si>
    <t>Wins</t>
  </si>
  <si>
    <t>Losses</t>
  </si>
  <si>
    <t>Draw</t>
  </si>
  <si>
    <t>Group D</t>
  </si>
  <si>
    <t>Argentina</t>
  </si>
  <si>
    <t>Saudi Arabia</t>
  </si>
  <si>
    <t>Mexico</t>
  </si>
  <si>
    <t>Poland</t>
  </si>
  <si>
    <t>Denmark</t>
  </si>
  <si>
    <t>Tunisia</t>
  </si>
  <si>
    <t>France</t>
  </si>
  <si>
    <t>Australia</t>
  </si>
  <si>
    <t>Group E</t>
  </si>
  <si>
    <t>Germany</t>
  </si>
  <si>
    <t>Japan</t>
  </si>
  <si>
    <t>Spain</t>
  </si>
  <si>
    <t>Costa Rica</t>
  </si>
  <si>
    <t>Group F</t>
  </si>
  <si>
    <t>Morocco</t>
  </si>
  <si>
    <t>Croatia</t>
  </si>
  <si>
    <t>Belgium</t>
  </si>
  <si>
    <t>Canada</t>
  </si>
  <si>
    <t>Group G</t>
  </si>
  <si>
    <t>Switzerland</t>
  </si>
  <si>
    <t>Cameroon</t>
  </si>
  <si>
    <t>Brazil</t>
  </si>
  <si>
    <t>Serbia</t>
  </si>
  <si>
    <t>Group H</t>
  </si>
  <si>
    <t>Uruguay</t>
  </si>
  <si>
    <t>South Korea</t>
  </si>
  <si>
    <t>Portugal</t>
  </si>
  <si>
    <t>Ghana</t>
  </si>
  <si>
    <t>SCORING:</t>
  </si>
  <si>
    <t>1. Correctly guessed match winner (or draw)</t>
  </si>
  <si>
    <t>2. Correctly guessed one team's goals in a match</t>
  </si>
  <si>
    <t>3. Correctly guess both team's goals in a match</t>
  </si>
  <si>
    <t>Total possible points per match</t>
  </si>
  <si>
    <t>Total possible points per group</t>
  </si>
  <si>
    <t>Total possible points in Group Stage</t>
  </si>
  <si>
    <t>2022 WORLD CUP BRACKET - Group Stage</t>
  </si>
  <si>
    <t>POINTS</t>
  </si>
  <si>
    <t>INSTRUCTIONS:</t>
  </si>
  <si>
    <t>Early World Cup Winner Prediction</t>
  </si>
  <si>
    <t>Match Points Earned</t>
  </si>
  <si>
    <t>Table Points Earned</t>
  </si>
  <si>
    <t>2022 WORLD CUP BRACKET - GROUP STAGE PREDICTIONS</t>
  </si>
  <si>
    <t>Winner</t>
  </si>
  <si>
    <t>Loser</t>
  </si>
  <si>
    <t>Draw 1</t>
  </si>
  <si>
    <t>Draw 2</t>
  </si>
  <si>
    <t>Pts</t>
  </si>
  <si>
    <t>Today's Date:</t>
  </si>
  <si>
    <t>Rank</t>
  </si>
  <si>
    <t>GD</t>
  </si>
  <si>
    <t>GA</t>
  </si>
  <si>
    <t>GF</t>
  </si>
  <si>
    <t>4. Correct team total points in group table</t>
  </si>
  <si>
    <t xml:space="preserve">5. Correct team rank (1 to 4) in group table </t>
  </si>
  <si>
    <t>Predicted Table:</t>
  </si>
  <si>
    <t xml:space="preserve">     Note: Rank ties broken by Goal Differential, then Goals For.</t>
  </si>
  <si>
    <t xml:space="preserve">     Note: I will not be splitting rank further by Goal Difference against Teams in Draw or "Fair-Play". If it get this far, you get full points.</t>
  </si>
  <si>
    <t>Group A Points</t>
  </si>
  <si>
    <t>Note: Group Table Points will only be tabulated after the last match is played on:</t>
  </si>
  <si>
    <t>1. Input your name and Early World Cup Winner Prediction on this sheet (Highlighted)</t>
  </si>
  <si>
    <t>2. Input your predicted scores in the "Group Stage Predictions" sheet (Highlighted)</t>
  </si>
  <si>
    <t>3. Email me back your scores to weaverdn@gmail.com</t>
  </si>
  <si>
    <t>Group B Points</t>
  </si>
  <si>
    <t>Group C Points</t>
  </si>
  <si>
    <t>Group D Points</t>
  </si>
  <si>
    <t>Group E Points</t>
  </si>
  <si>
    <t>Group F Points</t>
  </si>
  <si>
    <t>Group G Points</t>
  </si>
  <si>
    <t>Group H Points</t>
  </si>
  <si>
    <t>TOTAL POINTS:</t>
  </si>
  <si>
    <t>RESULTS:</t>
  </si>
  <si>
    <t>POINTS AS OF:`</t>
  </si>
  <si>
    <t>Current Accuracy %</t>
  </si>
  <si>
    <t>David Weaver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</si>
</sst>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right"/>
    </xf>
    <xf numFmtId="0" fontId="0" fillId="0" borderId="0" xfId="0" applyProtection="1">
      <protection locked="0"/>
    </xf>
    <xf numFmtId="0" fontId="6" fillId="0" borderId="0" xfId="0" applyFont="1"/>
    <xf numFmtId="0" fontId="3" fillId="3" borderId="0" xfId="0" applyFont="1" applyFill="1" applyAlignment="1"/>
    <xf numFmtId="0" fontId="0" fillId="3" borderId="0" xfId="0" applyFill="1" applyAlignment="1"/>
    <xf numFmtId="0" fontId="2" fillId="3" borderId="1" xfId="0" applyFont="1" applyFill="1" applyBorder="1" applyAlignment="1"/>
    <xf numFmtId="0" fontId="0" fillId="3" borderId="3" xfId="0" applyFill="1" applyBorder="1" applyAlignment="1"/>
    <xf numFmtId="0" fontId="2" fillId="3" borderId="4" xfId="0" applyFont="1" applyFill="1" applyBorder="1" applyAlignment="1"/>
    <xf numFmtId="0" fontId="0" fillId="3" borderId="5" xfId="0" applyFill="1" applyBorder="1" applyAlignment="1"/>
    <xf numFmtId="0" fontId="2" fillId="3" borderId="6" xfId="0" applyFont="1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14" fontId="0" fillId="3" borderId="7" xfId="0" applyNumberFormat="1" applyFill="1" applyBorder="1" applyAlignment="1"/>
    <xf numFmtId="0" fontId="0" fillId="3" borderId="8" xfId="0" applyFill="1" applyBorder="1" applyAlignment="1"/>
    <xf numFmtId="0" fontId="1" fillId="3" borderId="1" xfId="0" applyFont="1" applyFill="1" applyBorder="1" applyAlignment="1"/>
    <xf numFmtId="0" fontId="0" fillId="3" borderId="0" xfId="0" applyFill="1" applyBorder="1" applyAlignment="1">
      <alignment horizontal="right"/>
    </xf>
    <xf numFmtId="14" fontId="1" fillId="0" borderId="8" xfId="0" applyNumberFormat="1" applyFont="1" applyFill="1" applyBorder="1" applyAlignment="1">
      <alignment horizontal="left"/>
    </xf>
    <xf numFmtId="0" fontId="7" fillId="0" borderId="0" xfId="0" applyFont="1"/>
    <xf numFmtId="0" fontId="0" fillId="0" borderId="0" xfId="0" applyFont="1" applyAlignment="1">
      <alignment horizontal="center"/>
    </xf>
    <xf numFmtId="0" fontId="8" fillId="3" borderId="0" xfId="0" applyFont="1" applyFill="1" applyAlignment="1"/>
    <xf numFmtId="14" fontId="1" fillId="3" borderId="2" xfId="0" applyNumberFormat="1" applyFont="1" applyFill="1" applyBorder="1" applyAlignment="1"/>
    <xf numFmtId="0" fontId="0" fillId="3" borderId="0" xfId="0" applyFill="1" applyBorder="1" applyAlignment="1">
      <alignment horizontal="left"/>
    </xf>
    <xf numFmtId="0" fontId="2" fillId="3" borderId="0" xfId="0" applyFont="1" applyFill="1" applyBorder="1" applyAlignment="1"/>
    <xf numFmtId="9" fontId="2" fillId="3" borderId="0" xfId="1" applyFont="1" applyFill="1" applyBorder="1" applyAlignment="1"/>
    <xf numFmtId="0" fontId="1" fillId="2" borderId="3" xfId="0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08"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05C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D8CD-01FF-104C-9931-55C32C4C3B79}">
  <dimension ref="A1:O31"/>
  <sheetViews>
    <sheetView tabSelected="1" workbookViewId="0">
      <selection activeCell="E4" sqref="E4"/>
    </sheetView>
  </sheetViews>
  <sheetFormatPr baseColWidth="10" defaultRowHeight="16" x14ac:dyDescent="0.2"/>
  <cols>
    <col min="1" max="1" width="41" style="11" customWidth="1"/>
    <col min="2" max="2" width="14.83203125" style="11" customWidth="1"/>
    <col min="3" max="3" width="10.83203125" style="11"/>
    <col min="4" max="4" width="5.1640625" style="11" customWidth="1"/>
    <col min="5" max="7" width="10.83203125" style="11"/>
    <col min="8" max="8" width="8.6640625" style="11" customWidth="1"/>
    <col min="9" max="10" width="10.83203125" style="11"/>
    <col min="11" max="12" width="12.83203125" style="11" customWidth="1"/>
    <col min="13" max="13" width="21" style="11" customWidth="1"/>
    <col min="14" max="16384" width="10.83203125" style="11"/>
  </cols>
  <sheetData>
    <row r="1" spans="1:15" ht="29" x14ac:dyDescent="0.35">
      <c r="A1" s="10" t="s">
        <v>56</v>
      </c>
    </row>
    <row r="2" spans="1:15" ht="25" thickBot="1" x14ac:dyDescent="0.35">
      <c r="K2" s="29" t="s">
        <v>91</v>
      </c>
    </row>
    <row r="3" spans="1:15" ht="17" thickBot="1" x14ac:dyDescent="0.25">
      <c r="K3" s="24" t="s">
        <v>92</v>
      </c>
      <c r="L3" s="30">
        <f ca="1">TODAY()</f>
        <v>44885</v>
      </c>
      <c r="M3" s="17"/>
      <c r="N3" s="17"/>
      <c r="O3" s="13"/>
    </row>
    <row r="4" spans="1:15" ht="19" x14ac:dyDescent="0.25">
      <c r="A4" s="12" t="s">
        <v>0</v>
      </c>
      <c r="B4" s="34" t="s">
        <v>94</v>
      </c>
      <c r="K4" s="18"/>
      <c r="L4" s="19"/>
      <c r="M4" s="19"/>
      <c r="N4" s="19"/>
      <c r="O4" s="15"/>
    </row>
    <row r="5" spans="1:15" ht="19" x14ac:dyDescent="0.25">
      <c r="A5" s="14" t="s">
        <v>59</v>
      </c>
      <c r="B5" s="35" t="s">
        <v>21</v>
      </c>
      <c r="K5" s="18" t="s">
        <v>1</v>
      </c>
      <c r="L5" s="31">
        <f ca="1">'Group Stage Predictions'!B13</f>
        <v>4</v>
      </c>
      <c r="M5" s="32" t="s">
        <v>90</v>
      </c>
      <c r="N5" s="32">
        <f ca="1">SUM('Group Stage Predictions'!B13,'Group Stage Predictions'!B25,'Group Stage Predictions'!B37,'Group Stage Predictions'!B49,'Group Stage Predictions'!B61,'Group Stage Predictions'!B73,'Group Stage Predictions'!B85,'Group Stage Predictions'!B97)</f>
        <v>4</v>
      </c>
      <c r="O5" s="15"/>
    </row>
    <row r="6" spans="1:15" ht="20" thickBot="1" x14ac:dyDescent="0.3">
      <c r="A6" s="16" t="s">
        <v>68</v>
      </c>
      <c r="B6" s="26">
        <f ca="1">TODAY()</f>
        <v>44885</v>
      </c>
      <c r="K6" s="18" t="s">
        <v>10</v>
      </c>
      <c r="L6" s="31">
        <f ca="1">'Group Stage Predictions'!B25</f>
        <v>0</v>
      </c>
      <c r="M6" s="32" t="s">
        <v>93</v>
      </c>
      <c r="N6" s="33">
        <f ca="1">N5/SUM(4*SUM('Group Stage Results'!AA6:AA53 &gt;=TODAY()),IF(TODAY()&gt;=E31,SUM(B22:B23)*4*8))</f>
        <v>1</v>
      </c>
      <c r="O6" s="15"/>
    </row>
    <row r="7" spans="1:15" x14ac:dyDescent="0.2">
      <c r="K7" s="18" t="s">
        <v>15</v>
      </c>
      <c r="L7" s="31">
        <f ca="1">'Group Stage Predictions'!B37</f>
        <v>0</v>
      </c>
      <c r="O7" s="15"/>
    </row>
    <row r="8" spans="1:15" ht="17" thickBot="1" x14ac:dyDescent="0.25">
      <c r="K8" s="18" t="s">
        <v>20</v>
      </c>
      <c r="L8" s="31">
        <f ca="1">'Group Stage Predictions'!B49</f>
        <v>0</v>
      </c>
      <c r="M8" s="19"/>
      <c r="N8" s="19"/>
      <c r="O8" s="15"/>
    </row>
    <row r="9" spans="1:15" ht="19" x14ac:dyDescent="0.25">
      <c r="A9" s="12" t="s">
        <v>58</v>
      </c>
      <c r="B9" s="17"/>
      <c r="C9" s="17"/>
      <c r="D9" s="17"/>
      <c r="E9" s="17"/>
      <c r="F9" s="17"/>
      <c r="G9" s="17"/>
      <c r="H9" s="17"/>
      <c r="I9" s="13"/>
      <c r="K9" s="18" t="s">
        <v>29</v>
      </c>
      <c r="L9" s="31">
        <f ca="1">'Group Stage Predictions'!B61</f>
        <v>0</v>
      </c>
      <c r="M9" s="19"/>
      <c r="N9" s="19"/>
      <c r="O9" s="15"/>
    </row>
    <row r="10" spans="1:15" x14ac:dyDescent="0.2">
      <c r="B10" s="19"/>
      <c r="C10" s="19"/>
      <c r="D10" s="19"/>
      <c r="E10" s="19"/>
      <c r="F10" s="19"/>
      <c r="G10" s="19"/>
      <c r="H10" s="19"/>
      <c r="I10" s="15"/>
      <c r="K10" s="18" t="s">
        <v>34</v>
      </c>
      <c r="L10" s="31">
        <f ca="1">'Group Stage Predictions'!B73</f>
        <v>0</v>
      </c>
      <c r="M10" s="19"/>
      <c r="N10" s="19"/>
      <c r="O10" s="15"/>
    </row>
    <row r="11" spans="1:15" x14ac:dyDescent="0.2">
      <c r="A11" s="18" t="s">
        <v>80</v>
      </c>
      <c r="B11" s="19"/>
      <c r="C11" s="19"/>
      <c r="D11" s="19"/>
      <c r="E11" s="19"/>
      <c r="F11" s="19"/>
      <c r="G11" s="19"/>
      <c r="H11" s="19"/>
      <c r="I11" s="15"/>
      <c r="K11" s="18" t="s">
        <v>39</v>
      </c>
      <c r="L11" s="31">
        <f ca="1">'Group Stage Predictions'!B85</f>
        <v>0</v>
      </c>
      <c r="M11" s="19"/>
      <c r="N11" s="19"/>
      <c r="O11" s="15"/>
    </row>
    <row r="12" spans="1:15" x14ac:dyDescent="0.2">
      <c r="A12" s="18" t="s">
        <v>81</v>
      </c>
      <c r="B12" s="19"/>
      <c r="C12" s="19"/>
      <c r="D12" s="19"/>
      <c r="E12" s="19"/>
      <c r="F12" s="19"/>
      <c r="G12" s="19"/>
      <c r="H12" s="19"/>
      <c r="I12" s="15"/>
      <c r="K12" s="18" t="s">
        <v>44</v>
      </c>
      <c r="L12" s="31">
        <f ca="1">'Group Stage Predictions'!B97</f>
        <v>0</v>
      </c>
      <c r="M12" s="19"/>
      <c r="N12" s="19"/>
      <c r="O12" s="15"/>
    </row>
    <row r="13" spans="1:15" x14ac:dyDescent="0.2">
      <c r="A13" s="18" t="s">
        <v>82</v>
      </c>
      <c r="B13" s="19"/>
      <c r="C13" s="19"/>
      <c r="D13" s="19"/>
      <c r="E13" s="19"/>
      <c r="F13" s="19"/>
      <c r="G13" s="19"/>
      <c r="H13" s="19"/>
      <c r="I13" s="15"/>
      <c r="K13" s="18"/>
      <c r="L13" s="19"/>
      <c r="M13" s="19"/>
      <c r="N13" s="19"/>
      <c r="O13" s="15"/>
    </row>
    <row r="14" spans="1:15" ht="17" thickBot="1" x14ac:dyDescent="0.25">
      <c r="A14" s="20"/>
      <c r="B14" s="21"/>
      <c r="C14" s="21"/>
      <c r="D14" s="21"/>
      <c r="E14" s="21"/>
      <c r="F14" s="21"/>
      <c r="G14" s="21"/>
      <c r="H14" s="21"/>
      <c r="I14" s="23"/>
      <c r="K14" s="20"/>
      <c r="L14" s="21"/>
      <c r="M14" s="21"/>
      <c r="N14" s="21"/>
      <c r="O14" s="23"/>
    </row>
    <row r="16" spans="1:15" ht="17" thickBot="1" x14ac:dyDescent="0.25"/>
    <row r="17" spans="1:9" ht="19" x14ac:dyDescent="0.25">
      <c r="A17" s="12" t="s">
        <v>49</v>
      </c>
      <c r="B17" s="17"/>
      <c r="C17" s="17"/>
      <c r="D17" s="17"/>
      <c r="E17" s="17"/>
      <c r="F17" s="17"/>
      <c r="G17" s="17"/>
      <c r="H17" s="17"/>
      <c r="I17" s="13"/>
    </row>
    <row r="18" spans="1:9" x14ac:dyDescent="0.2">
      <c r="A18" s="18"/>
      <c r="B18" s="25" t="s">
        <v>57</v>
      </c>
      <c r="C18" s="19"/>
      <c r="D18" s="19"/>
      <c r="E18" s="19"/>
      <c r="F18" s="19"/>
      <c r="G18" s="19"/>
      <c r="H18" s="19"/>
      <c r="I18" s="15"/>
    </row>
    <row r="19" spans="1:9" x14ac:dyDescent="0.2">
      <c r="A19" s="18" t="s">
        <v>50</v>
      </c>
      <c r="B19" s="19">
        <v>2</v>
      </c>
      <c r="C19" s="19"/>
      <c r="D19" s="19"/>
      <c r="E19" s="19"/>
      <c r="F19" s="19"/>
      <c r="G19" s="19"/>
      <c r="H19" s="19"/>
      <c r="I19" s="15"/>
    </row>
    <row r="20" spans="1:9" x14ac:dyDescent="0.2">
      <c r="A20" s="18" t="s">
        <v>51</v>
      </c>
      <c r="B20" s="19">
        <v>1</v>
      </c>
      <c r="C20" s="19"/>
      <c r="D20" s="19"/>
      <c r="E20" s="19"/>
      <c r="F20" s="19"/>
      <c r="G20" s="19"/>
      <c r="H20" s="19"/>
      <c r="I20" s="15"/>
    </row>
    <row r="21" spans="1:9" x14ac:dyDescent="0.2">
      <c r="A21" s="18" t="s">
        <v>52</v>
      </c>
      <c r="B21" s="19">
        <v>2</v>
      </c>
      <c r="C21" s="19"/>
      <c r="D21" s="19"/>
      <c r="E21" s="19"/>
      <c r="F21" s="19"/>
      <c r="G21" s="19"/>
      <c r="H21" s="19"/>
      <c r="I21" s="15"/>
    </row>
    <row r="22" spans="1:9" x14ac:dyDescent="0.2">
      <c r="A22" s="18" t="s">
        <v>73</v>
      </c>
      <c r="B22" s="19">
        <v>1</v>
      </c>
      <c r="C22" s="19"/>
      <c r="D22" s="19"/>
      <c r="E22" s="19"/>
      <c r="F22" s="19"/>
      <c r="G22" s="19"/>
      <c r="H22" s="19"/>
      <c r="I22" s="15"/>
    </row>
    <row r="23" spans="1:9" x14ac:dyDescent="0.2">
      <c r="A23" s="18" t="s">
        <v>74</v>
      </c>
      <c r="B23" s="19">
        <v>1</v>
      </c>
      <c r="C23" s="19"/>
      <c r="D23" s="19"/>
      <c r="E23" s="19"/>
      <c r="F23" s="19"/>
      <c r="G23" s="19"/>
      <c r="H23" s="19"/>
      <c r="I23" s="15"/>
    </row>
    <row r="24" spans="1:9" x14ac:dyDescent="0.2">
      <c r="A24" s="18" t="s">
        <v>76</v>
      </c>
      <c r="B24" s="19"/>
      <c r="C24" s="19"/>
      <c r="D24" s="19"/>
      <c r="E24" s="19"/>
      <c r="F24" s="19"/>
      <c r="G24" s="19"/>
      <c r="H24" s="19"/>
      <c r="I24" s="15"/>
    </row>
    <row r="25" spans="1:9" x14ac:dyDescent="0.2">
      <c r="A25" s="18" t="s">
        <v>77</v>
      </c>
      <c r="B25" s="19"/>
      <c r="C25" s="19"/>
      <c r="D25" s="19"/>
      <c r="E25" s="19"/>
      <c r="F25" s="19"/>
      <c r="G25" s="19"/>
      <c r="H25" s="19"/>
      <c r="I25" s="15"/>
    </row>
    <row r="26" spans="1:9" x14ac:dyDescent="0.2">
      <c r="A26" s="18"/>
      <c r="B26" s="19"/>
      <c r="C26" s="19"/>
      <c r="D26" s="19"/>
      <c r="E26" s="19"/>
      <c r="F26" s="19"/>
      <c r="G26" s="19"/>
      <c r="H26" s="19"/>
      <c r="I26" s="15"/>
    </row>
    <row r="27" spans="1:9" x14ac:dyDescent="0.2">
      <c r="A27" s="18" t="s">
        <v>53</v>
      </c>
      <c r="B27" s="19">
        <f>SUM(B19,B21)</f>
        <v>4</v>
      </c>
      <c r="C27" s="19"/>
      <c r="D27" s="19"/>
      <c r="E27" s="19"/>
      <c r="F27" s="19"/>
      <c r="G27" s="19"/>
      <c r="H27" s="19"/>
      <c r="I27" s="15"/>
    </row>
    <row r="28" spans="1:9" x14ac:dyDescent="0.2">
      <c r="A28" s="18" t="s">
        <v>54</v>
      </c>
      <c r="B28" s="19">
        <f>B27*6+4*SUM(B22:B23)</f>
        <v>32</v>
      </c>
      <c r="C28" s="19"/>
      <c r="D28" s="19"/>
      <c r="E28" s="19"/>
      <c r="F28" s="19"/>
      <c r="G28" s="19"/>
      <c r="H28" s="19"/>
      <c r="I28" s="15"/>
    </row>
    <row r="29" spans="1:9" x14ac:dyDescent="0.2">
      <c r="A29" s="18" t="s">
        <v>55</v>
      </c>
      <c r="B29" s="19">
        <f>B28*8</f>
        <v>256</v>
      </c>
      <c r="C29" s="19"/>
      <c r="D29" s="19"/>
      <c r="E29" s="19"/>
      <c r="F29" s="19"/>
      <c r="G29" s="19"/>
      <c r="H29" s="19"/>
      <c r="I29" s="15"/>
    </row>
    <row r="30" spans="1:9" x14ac:dyDescent="0.2">
      <c r="A30" s="18"/>
      <c r="B30" s="19"/>
      <c r="C30" s="19"/>
      <c r="D30" s="19"/>
      <c r="E30" s="19"/>
      <c r="F30" s="19"/>
      <c r="G30" s="19"/>
      <c r="H30" s="19"/>
      <c r="I30" s="15"/>
    </row>
    <row r="31" spans="1:9" ht="17" thickBot="1" x14ac:dyDescent="0.25">
      <c r="A31" s="20" t="s">
        <v>79</v>
      </c>
      <c r="B31" s="21"/>
      <c r="C31" s="21"/>
      <c r="D31" s="21"/>
      <c r="E31" s="22">
        <v>44897</v>
      </c>
      <c r="F31" s="21"/>
      <c r="G31" s="21"/>
      <c r="H31" s="21"/>
      <c r="I31" s="23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C34E-E9B6-5E4C-AF9F-D8643E5A9A51}">
  <dimension ref="A1:V97"/>
  <sheetViews>
    <sheetView workbookViewId="0">
      <selection activeCell="J1" sqref="J1"/>
    </sheetView>
  </sheetViews>
  <sheetFormatPr baseColWidth="10" defaultRowHeight="16" x14ac:dyDescent="0.2"/>
  <cols>
    <col min="1" max="1" width="13" customWidth="1"/>
    <col min="5" max="5" width="12.33203125" customWidth="1"/>
    <col min="6" max="6" width="6.5" hidden="1" customWidth="1"/>
    <col min="7" max="8" width="7.33203125" hidden="1" customWidth="1"/>
    <col min="9" max="9" width="20.83203125" hidden="1" customWidth="1"/>
    <col min="10" max="10" width="23.1640625" customWidth="1"/>
    <col min="12" max="12" width="13.33203125" customWidth="1"/>
    <col min="13" max="19" width="5.83203125" customWidth="1"/>
    <col min="21" max="21" width="6.6640625" customWidth="1"/>
    <col min="22" max="22" width="17" style="1" customWidth="1"/>
  </cols>
  <sheetData>
    <row r="1" spans="1:22" ht="29" x14ac:dyDescent="0.35">
      <c r="A1" s="3" t="s">
        <v>62</v>
      </c>
      <c r="L1" s="5"/>
      <c r="M1" s="5"/>
      <c r="N1" s="5"/>
      <c r="O1" s="5"/>
      <c r="P1" s="5"/>
      <c r="Q1" s="5"/>
      <c r="R1" s="5"/>
      <c r="S1" s="5"/>
    </row>
    <row r="2" spans="1:22" x14ac:dyDescent="0.2">
      <c r="L2" s="5"/>
      <c r="M2" s="5"/>
      <c r="N2" s="5"/>
      <c r="O2" s="5"/>
      <c r="P2" s="5"/>
      <c r="Q2" s="5"/>
      <c r="R2" s="5"/>
      <c r="S2" s="5"/>
    </row>
    <row r="3" spans="1:22" ht="21" x14ac:dyDescent="0.25">
      <c r="A3" s="9" t="s">
        <v>1</v>
      </c>
      <c r="L3" s="5"/>
      <c r="M3" s="5"/>
      <c r="N3" s="5"/>
      <c r="O3" s="5"/>
      <c r="P3" s="5"/>
      <c r="Q3" s="5"/>
      <c r="R3" s="5"/>
      <c r="S3" s="5"/>
    </row>
    <row r="4" spans="1:22" x14ac:dyDescent="0.2">
      <c r="L4" s="5"/>
      <c r="M4" s="5"/>
      <c r="N4" s="5"/>
      <c r="O4" s="5"/>
      <c r="P4" s="5"/>
      <c r="Q4" s="5"/>
      <c r="R4" s="5"/>
      <c r="S4" s="5"/>
    </row>
    <row r="5" spans="1:22" x14ac:dyDescent="0.2">
      <c r="A5" t="s">
        <v>4</v>
      </c>
      <c r="B5" t="s">
        <v>8</v>
      </c>
      <c r="C5" s="36" t="s">
        <v>5</v>
      </c>
      <c r="D5" s="36"/>
      <c r="E5" t="s">
        <v>9</v>
      </c>
      <c r="F5" t="s">
        <v>63</v>
      </c>
      <c r="G5" t="s">
        <v>65</v>
      </c>
      <c r="H5" t="s">
        <v>66</v>
      </c>
      <c r="I5" t="s">
        <v>64</v>
      </c>
      <c r="J5" s="4" t="s">
        <v>60</v>
      </c>
      <c r="L5" s="5" t="s">
        <v>75</v>
      </c>
      <c r="M5" s="5"/>
      <c r="N5" s="5"/>
      <c r="O5" s="5"/>
      <c r="P5" s="5"/>
      <c r="Q5" s="7"/>
      <c r="R5" s="5"/>
      <c r="S5" s="5"/>
    </row>
    <row r="6" spans="1:22" x14ac:dyDescent="0.2">
      <c r="A6" s="2">
        <v>44885</v>
      </c>
      <c r="B6" t="s">
        <v>2</v>
      </c>
      <c r="C6" s="8">
        <v>0</v>
      </c>
      <c r="D6" s="8">
        <v>2</v>
      </c>
      <c r="E6" t="s">
        <v>6</v>
      </c>
      <c r="F6" t="str">
        <f t="shared" ref="F6:F11" si="0">IF(C6&gt;D6,B6,IF(D6&gt;C6,E6,"Draw"))</f>
        <v>Ecuador</v>
      </c>
      <c r="G6" t="str">
        <f>IF(F6="Draw",B6,"None")</f>
        <v>None</v>
      </c>
      <c r="H6" t="str">
        <f>IF(F6="Draw",E6,"None")</f>
        <v>None</v>
      </c>
      <c r="I6" t="str">
        <f>IF(C6&gt;D6,E6,IF(D6&gt;C6,B6,"Draw"))</f>
        <v>Qatar</v>
      </c>
      <c r="J6">
        <f ca="1">IF(TODAY()&gt;=A6, SUM(C6='Group Stage Results'!C6,D6='Group Stage Results'!D6)+IF(F6='Group Stage Results'!F6,2,0),0)</f>
        <v>4</v>
      </c>
      <c r="L6" s="27"/>
      <c r="M6" s="5" t="s">
        <v>17</v>
      </c>
      <c r="N6" s="5" t="s">
        <v>19</v>
      </c>
      <c r="O6" s="5" t="s">
        <v>18</v>
      </c>
      <c r="P6" s="5" t="s">
        <v>67</v>
      </c>
      <c r="Q6" s="5" t="s">
        <v>72</v>
      </c>
      <c r="R6" s="5" t="s">
        <v>71</v>
      </c>
      <c r="S6" s="5" t="s">
        <v>70</v>
      </c>
      <c r="T6" s="5" t="s">
        <v>69</v>
      </c>
      <c r="U6" s="6"/>
      <c r="V6" s="28" t="s">
        <v>61</v>
      </c>
    </row>
    <row r="7" spans="1:22" x14ac:dyDescent="0.2">
      <c r="A7" s="2">
        <v>44886</v>
      </c>
      <c r="B7" t="s">
        <v>3</v>
      </c>
      <c r="C7" s="8">
        <v>0</v>
      </c>
      <c r="D7" s="8">
        <v>0</v>
      </c>
      <c r="E7" t="s">
        <v>7</v>
      </c>
      <c r="F7" t="str">
        <f t="shared" si="0"/>
        <v>Draw</v>
      </c>
      <c r="G7" t="str">
        <f t="shared" ref="G7:G11" si="1">IF(F7="Draw",B7,"None")</f>
        <v>Senegal</v>
      </c>
      <c r="H7" t="str">
        <f t="shared" ref="H7:H11" si="2">IF(F7="Draw",E7,"None")</f>
        <v>Netherlands</v>
      </c>
      <c r="I7" t="str">
        <f t="shared" ref="I7:I11" si="3">IF(C7&gt;D7,E7,IF(D7&gt;C7,B7,"Draw"))</f>
        <v>Draw</v>
      </c>
      <c r="J7">
        <f ca="1">IF(TODAY()&gt;=A7, SUM(C7='Group Stage Results'!C7,D7='Group Stage Results'!D7)+IF(F7='Group Stage Results'!F7,2,0),0)</f>
        <v>0</v>
      </c>
      <c r="L7" s="5" t="s">
        <v>2</v>
      </c>
      <c r="M7" s="5">
        <f>COUNTIF($F$6:$F$11,L7)</f>
        <v>0</v>
      </c>
      <c r="N7" s="5">
        <f>COUNTIF($G$6:$G$11,L7)+COUNTIF($H$6:$H$11,L7)</f>
        <v>2</v>
      </c>
      <c r="O7" s="5">
        <f>COUNTIF($I$6:$I$11,L7)</f>
        <v>1</v>
      </c>
      <c r="P7" s="5">
        <f t="shared" ref="P7:P10" si="4">3*M7+N7</f>
        <v>2</v>
      </c>
      <c r="Q7" s="5">
        <f>SUMPRODUCT(($B$6:$B$11=L7)*$C$6:$C$11) + SUMPRODUCT(($E$6:$E$11=L7)*$D$6:$D$11)</f>
        <v>0</v>
      </c>
      <c r="R7" s="5">
        <f>SUMPRODUCT(($B$6:$B$11=L7)*$D$6:$D$11) + SUMPRODUCT(($E$6:$E$11=L7)*$C$6:$C$11)</f>
        <v>2</v>
      </c>
      <c r="S7" s="5">
        <f>Q7-R7</f>
        <v>-2</v>
      </c>
      <c r="T7">
        <f>_xlfn.RANK.EQ($P7,$P$7:$P$10)+COUNTIFS($P$7:$P$10,$P7,$S$7:$S$10, "&gt;" &amp; $S7)+COUNTIFS($P$7:$P$10,$P7,$S$7:$S$10, $S7,$Q$7:$Q$10,"&gt;" &amp; $Q$7:$Q$10)</f>
        <v>4</v>
      </c>
      <c r="V7" s="1" t="str">
        <f ca="1">IF(TODAY()&gt;='Instructions and Point Tally'!$E$31,SUM(P7='Group Stage Results'!P7,T7='Group Stage Results'!T7),"Wait Until Dec-2")</f>
        <v>Wait Until Dec-2</v>
      </c>
    </row>
    <row r="8" spans="1:22" x14ac:dyDescent="0.2">
      <c r="A8" s="2">
        <v>44890</v>
      </c>
      <c r="B8" t="s">
        <v>2</v>
      </c>
      <c r="C8" s="8">
        <v>0</v>
      </c>
      <c r="D8" s="8">
        <v>0</v>
      </c>
      <c r="E8" t="s">
        <v>3</v>
      </c>
      <c r="F8" t="str">
        <f t="shared" si="0"/>
        <v>Draw</v>
      </c>
      <c r="G8" t="str">
        <f t="shared" si="1"/>
        <v>Qatar</v>
      </c>
      <c r="H8" t="str">
        <f t="shared" si="2"/>
        <v>Senegal</v>
      </c>
      <c r="I8" t="str">
        <f t="shared" si="3"/>
        <v>Draw</v>
      </c>
      <c r="J8">
        <f ca="1">IF(TODAY()&gt;=A8, SUM(C8='Group Stage Results'!C8,D8='Group Stage Results'!D8)+IF(F8='Group Stage Results'!F8,2,0),0)</f>
        <v>0</v>
      </c>
      <c r="L8" s="5" t="s">
        <v>6</v>
      </c>
      <c r="M8" s="5">
        <f t="shared" ref="M8:M10" si="5">COUNTIF($F$6:$F$11,L8)</f>
        <v>1</v>
      </c>
      <c r="N8" s="5">
        <f t="shared" ref="N8:N10" si="6">COUNTIF($G$6:$G$11,L8)+COUNTIF($H$6:$H$11,L8)</f>
        <v>2</v>
      </c>
      <c r="O8" s="5">
        <f t="shared" ref="O8:O10" si="7">COUNTIF($I$6:$I$11,L8)</f>
        <v>0</v>
      </c>
      <c r="P8" s="5">
        <f t="shared" si="4"/>
        <v>5</v>
      </c>
      <c r="Q8" s="5">
        <f t="shared" ref="Q8:Q10" si="8">SUMPRODUCT(($B$6:$B$11=L8)*$C$6:$C$11) + SUMPRODUCT(($E$6:$E$11=L8)*$D$6:$D$11)</f>
        <v>2</v>
      </c>
      <c r="R8" s="5">
        <f t="shared" ref="R8:R10" si="9">SUMPRODUCT(($B$6:$B$11=L8)*$D$6:$D$11) + SUMPRODUCT(($E$6:$E$11=L8)*$C$6:$C$11)</f>
        <v>0</v>
      </c>
      <c r="S8" s="5">
        <f t="shared" ref="S8:S10" si="10">Q8-R8</f>
        <v>2</v>
      </c>
      <c r="T8">
        <f t="shared" ref="T8:T10" si="11">_xlfn.RANK.EQ($P8,$P$7:$P$10)+COUNTIFS($P$7:$P$10,$P8,$S$7:$S$10, "&gt;" &amp; $S8)+COUNTIFS($P$7:$P$10,$P8,$S$7:$S$10, $S8,$Q$7:$Q$10,"&gt;" &amp; $Q$7:$Q$10)</f>
        <v>1</v>
      </c>
      <c r="V8" s="1" t="str">
        <f ca="1">IF(TODAY()&gt;='Instructions and Point Tally'!$E$31,SUM(P8='Group Stage Results'!P8,T8='Group Stage Results'!T8),"Wait Until Dec-2")</f>
        <v>Wait Until Dec-2</v>
      </c>
    </row>
    <row r="9" spans="1:22" x14ac:dyDescent="0.2">
      <c r="A9" s="2">
        <v>44890</v>
      </c>
      <c r="B9" t="s">
        <v>7</v>
      </c>
      <c r="C9" s="8">
        <v>0</v>
      </c>
      <c r="D9" s="8">
        <v>0</v>
      </c>
      <c r="E9" t="s">
        <v>6</v>
      </c>
      <c r="F9" t="str">
        <f t="shared" si="0"/>
        <v>Draw</v>
      </c>
      <c r="G9" t="str">
        <f t="shared" si="1"/>
        <v>Netherlands</v>
      </c>
      <c r="H9" t="str">
        <f t="shared" si="2"/>
        <v>Ecuador</v>
      </c>
      <c r="I9" t="str">
        <f t="shared" si="3"/>
        <v>Draw</v>
      </c>
      <c r="J9">
        <f ca="1">IF(TODAY()&gt;=A9, SUM(C9='Group Stage Results'!C9,D9='Group Stage Results'!D9)+IF(F9='Group Stage Results'!F9,2,0),0)</f>
        <v>0</v>
      </c>
      <c r="L9" s="5" t="s">
        <v>3</v>
      </c>
      <c r="M9" s="5">
        <f t="shared" si="5"/>
        <v>0</v>
      </c>
      <c r="N9" s="5">
        <f t="shared" si="6"/>
        <v>3</v>
      </c>
      <c r="O9" s="5">
        <f t="shared" si="7"/>
        <v>0</v>
      </c>
      <c r="P9" s="5">
        <f t="shared" si="4"/>
        <v>3</v>
      </c>
      <c r="Q9" s="5">
        <f t="shared" si="8"/>
        <v>0</v>
      </c>
      <c r="R9" s="5">
        <f t="shared" si="9"/>
        <v>0</v>
      </c>
      <c r="S9" s="5">
        <f t="shared" si="10"/>
        <v>0</v>
      </c>
      <c r="T9">
        <f t="shared" si="11"/>
        <v>2</v>
      </c>
      <c r="V9" s="1" t="str">
        <f ca="1">IF(TODAY()&gt;='Instructions and Point Tally'!$E$31,SUM(P9='Group Stage Results'!P9,T9='Group Stage Results'!T9),"Wait Until Dec-2")</f>
        <v>Wait Until Dec-2</v>
      </c>
    </row>
    <row r="10" spans="1:22" x14ac:dyDescent="0.2">
      <c r="A10" s="2">
        <v>44894</v>
      </c>
      <c r="B10" t="s">
        <v>6</v>
      </c>
      <c r="C10" s="8">
        <v>0</v>
      </c>
      <c r="D10" s="8">
        <v>0</v>
      </c>
      <c r="E10" t="s">
        <v>3</v>
      </c>
      <c r="F10" t="str">
        <f t="shared" si="0"/>
        <v>Draw</v>
      </c>
      <c r="G10" t="str">
        <f t="shared" si="1"/>
        <v>Ecuador</v>
      </c>
      <c r="H10" t="str">
        <f t="shared" si="2"/>
        <v>Senegal</v>
      </c>
      <c r="I10" t="str">
        <f t="shared" si="3"/>
        <v>Draw</v>
      </c>
      <c r="J10">
        <f ca="1">IF(TODAY()&gt;=A10, SUM(C10='Group Stage Results'!C10,D10='Group Stage Results'!D10)+IF(F10='Group Stage Results'!F10,2,0),0)</f>
        <v>0</v>
      </c>
      <c r="L10" s="5" t="s">
        <v>7</v>
      </c>
      <c r="M10" s="5">
        <f t="shared" si="5"/>
        <v>0</v>
      </c>
      <c r="N10" s="5">
        <f t="shared" si="6"/>
        <v>3</v>
      </c>
      <c r="O10" s="5">
        <f t="shared" si="7"/>
        <v>0</v>
      </c>
      <c r="P10" s="5">
        <f t="shared" si="4"/>
        <v>3</v>
      </c>
      <c r="Q10" s="5">
        <f t="shared" si="8"/>
        <v>0</v>
      </c>
      <c r="R10" s="5">
        <f t="shared" si="9"/>
        <v>0</v>
      </c>
      <c r="S10" s="5">
        <f t="shared" si="10"/>
        <v>0</v>
      </c>
      <c r="T10">
        <f t="shared" si="11"/>
        <v>2</v>
      </c>
      <c r="V10" s="1" t="str">
        <f ca="1">IF(TODAY()&gt;='Instructions and Point Tally'!$E$31,SUM(P10='Group Stage Results'!P10,T10='Group Stage Results'!T10),"Wait Until Dec-2")</f>
        <v>Wait Until Dec-2</v>
      </c>
    </row>
    <row r="11" spans="1:22" x14ac:dyDescent="0.2">
      <c r="A11" s="2">
        <v>44894</v>
      </c>
      <c r="B11" t="s">
        <v>2</v>
      </c>
      <c r="C11" s="8">
        <v>0</v>
      </c>
      <c r="D11" s="8">
        <v>0</v>
      </c>
      <c r="E11" t="s">
        <v>7</v>
      </c>
      <c r="F11" t="str">
        <f t="shared" si="0"/>
        <v>Draw</v>
      </c>
      <c r="G11" t="str">
        <f t="shared" si="1"/>
        <v>Qatar</v>
      </c>
      <c r="H11" t="str">
        <f t="shared" si="2"/>
        <v>Netherlands</v>
      </c>
      <c r="I11" t="str">
        <f t="shared" si="3"/>
        <v>Draw</v>
      </c>
      <c r="J11">
        <f ca="1">IF(TODAY()&gt;=A11, SUM(C11='Group Stage Results'!C11,D11='Group Stage Results'!D11)+IF(F11='Group Stage Results'!F11,2,0),0)</f>
        <v>0</v>
      </c>
      <c r="L11" s="5"/>
      <c r="M11" s="5"/>
      <c r="N11" s="5"/>
      <c r="O11" s="5"/>
      <c r="P11" s="5"/>
      <c r="Q11" s="5"/>
      <c r="R11" s="5"/>
      <c r="S11" s="5"/>
    </row>
    <row r="12" spans="1:22" x14ac:dyDescent="0.2">
      <c r="L12" s="5"/>
      <c r="M12" s="5"/>
      <c r="N12" s="5"/>
      <c r="O12" s="5"/>
      <c r="P12" s="5"/>
      <c r="Q12" s="5"/>
      <c r="R12" s="5"/>
      <c r="S12" s="5"/>
    </row>
    <row r="13" spans="1:22" x14ac:dyDescent="0.2">
      <c r="A13" t="s">
        <v>78</v>
      </c>
      <c r="B13">
        <f ca="1">SUM(J6:J11)+SUM(V7:V10)</f>
        <v>4</v>
      </c>
      <c r="L13" s="5"/>
      <c r="M13" s="5"/>
      <c r="N13" s="5"/>
      <c r="O13" s="5"/>
      <c r="P13" s="5"/>
      <c r="Q13" s="5"/>
      <c r="R13" s="5"/>
      <c r="S13" s="5"/>
    </row>
    <row r="14" spans="1:22" x14ac:dyDescent="0.2">
      <c r="L14" s="5"/>
      <c r="M14" s="5"/>
      <c r="N14" s="5"/>
      <c r="O14" s="5"/>
      <c r="P14" s="5"/>
      <c r="Q14" s="5"/>
      <c r="R14" s="5"/>
      <c r="S14" s="5"/>
    </row>
    <row r="15" spans="1:22" ht="21" x14ac:dyDescent="0.25">
      <c r="A15" s="9" t="s">
        <v>10</v>
      </c>
      <c r="L15" s="5"/>
      <c r="M15" s="5"/>
      <c r="N15" s="5"/>
      <c r="O15" s="5"/>
      <c r="P15" s="5"/>
      <c r="Q15" s="5"/>
      <c r="R15" s="5"/>
      <c r="S15" s="5"/>
    </row>
    <row r="16" spans="1:22" x14ac:dyDescent="0.2">
      <c r="L16" s="5"/>
      <c r="M16" s="5"/>
      <c r="N16" s="5"/>
      <c r="O16" s="5"/>
      <c r="P16" s="5"/>
      <c r="Q16" s="5"/>
      <c r="R16" s="5"/>
      <c r="S16" s="5"/>
    </row>
    <row r="17" spans="1:22" x14ac:dyDescent="0.2">
      <c r="B17" t="s">
        <v>8</v>
      </c>
      <c r="C17" s="36" t="s">
        <v>5</v>
      </c>
      <c r="D17" s="36"/>
      <c r="E17" t="s">
        <v>9</v>
      </c>
      <c r="F17" t="s">
        <v>63</v>
      </c>
      <c r="G17" t="s">
        <v>65</v>
      </c>
      <c r="H17" t="s">
        <v>66</v>
      </c>
      <c r="I17" t="s">
        <v>64</v>
      </c>
      <c r="J17" s="4" t="s">
        <v>60</v>
      </c>
      <c r="L17" s="5" t="s">
        <v>75</v>
      </c>
      <c r="M17" s="5"/>
      <c r="N17" s="5"/>
      <c r="O17" s="5"/>
      <c r="P17" s="5"/>
      <c r="Q17" s="7"/>
      <c r="R17" s="5"/>
      <c r="S17" s="5"/>
    </row>
    <row r="18" spans="1:22" x14ac:dyDescent="0.2">
      <c r="A18" s="2">
        <v>44886</v>
      </c>
      <c r="B18" t="s">
        <v>11</v>
      </c>
      <c r="C18" s="8">
        <v>0</v>
      </c>
      <c r="D18" s="8">
        <v>0</v>
      </c>
      <c r="E18" t="s">
        <v>12</v>
      </c>
      <c r="F18" t="str">
        <f t="shared" ref="F18:F23" si="12">IF(C18&gt;D18,B18,IF(D18&gt;C18,E18,"Draw"))</f>
        <v>Draw</v>
      </c>
      <c r="G18" t="str">
        <f>IF(F18="Draw",B18,"None")</f>
        <v>England</v>
      </c>
      <c r="H18" t="str">
        <f>IF(F18="Draw",E18,"None")</f>
        <v>Iran</v>
      </c>
      <c r="I18" t="str">
        <f>IF(C18&gt;D18,E18,IF(D18&gt;C18,B18,"Draw"))</f>
        <v>Draw</v>
      </c>
      <c r="J18">
        <f ca="1">IF(TODAY()&gt;=A18, SUM(C18='Group Stage Results'!C18,D18='Group Stage Results'!D18)+IF(F18='Group Stage Results'!F18,2,0),0)</f>
        <v>0</v>
      </c>
      <c r="L18" s="5"/>
      <c r="M18" s="5" t="s">
        <v>17</v>
      </c>
      <c r="N18" s="5" t="s">
        <v>19</v>
      </c>
      <c r="O18" s="5" t="s">
        <v>18</v>
      </c>
      <c r="P18" s="5" t="s">
        <v>67</v>
      </c>
      <c r="Q18" s="5" t="s">
        <v>72</v>
      </c>
      <c r="R18" s="5" t="s">
        <v>71</v>
      </c>
      <c r="S18" s="5" t="s">
        <v>70</v>
      </c>
      <c r="T18" s="5" t="s">
        <v>69</v>
      </c>
      <c r="V18" s="1" t="s">
        <v>61</v>
      </c>
    </row>
    <row r="19" spans="1:22" x14ac:dyDescent="0.2">
      <c r="A19" s="2">
        <v>44886</v>
      </c>
      <c r="B19" t="s">
        <v>13</v>
      </c>
      <c r="C19" s="8">
        <v>0</v>
      </c>
      <c r="D19" s="8">
        <v>0</v>
      </c>
      <c r="E19" t="s">
        <v>14</v>
      </c>
      <c r="F19" t="str">
        <f t="shared" si="12"/>
        <v>Draw</v>
      </c>
      <c r="G19" t="str">
        <f t="shared" ref="G19:G23" si="13">IF(F19="Draw",B19,"None")</f>
        <v>USA</v>
      </c>
      <c r="H19" t="str">
        <f t="shared" ref="H19:H23" si="14">IF(F19="Draw",E19,"None")</f>
        <v>Wales</v>
      </c>
      <c r="I19" t="str">
        <f t="shared" ref="I19:I23" si="15">IF(C19&gt;D19,E19,IF(D19&gt;C19,B19,"Draw"))</f>
        <v>Draw</v>
      </c>
      <c r="J19">
        <f ca="1">IF(TODAY()&gt;=A19, SUM(C19='Group Stage Results'!C19,D19='Group Stage Results'!D19)+IF(F19='Group Stage Results'!F19,2,0),0)</f>
        <v>0</v>
      </c>
      <c r="L19" s="5" t="s">
        <v>11</v>
      </c>
      <c r="M19">
        <f>COUNTIF($F$18:$F$23,L19)</f>
        <v>0</v>
      </c>
      <c r="N19">
        <f>COUNTIF($G$18:$G$23,L19)+COUNTIF($H$18:$H$23,L19)</f>
        <v>3</v>
      </c>
      <c r="O19">
        <f>COUNTIF($I$18:$I$23,L19)</f>
        <v>0</v>
      </c>
      <c r="P19">
        <f>3*M19+N19</f>
        <v>3</v>
      </c>
      <c r="Q19">
        <f>SUMPRODUCT(($B$18:$B$23=L19)*$C$18:$C$23) + SUMPRODUCT(($E$18:$E$23=L19)*$D$18:$D$23)</f>
        <v>0</v>
      </c>
      <c r="R19">
        <f>SUMPRODUCT(($B$18:$B$23=L19)*$D$18:$D$23) + SUMPRODUCT(($E$18:$E$23=L19)*$C$18:$C$23)</f>
        <v>0</v>
      </c>
      <c r="S19">
        <f>Q19-R19</f>
        <v>0</v>
      </c>
      <c r="T19">
        <f>_xlfn.RANK.EQ($P19,$P$19:$P$22)+COUNTIFS($P$19:$P$22,$P19,$S$19:$S$22, "&gt;" &amp; $S19)+COUNTIFS($P$19:$P$22,$P19,$S$19:$S$22, $S19,$Q$19:$Q$22,"&gt;" &amp; $Q$19:$Q$22)</f>
        <v>1</v>
      </c>
      <c r="V19" s="1" t="str">
        <f ca="1">IF(TODAY() &gt;= 'Instructions and Point Tally'!$E$31,SUM(P19='Group Stage Results'!P19,T19='Group Stage Results'!T19),"Wait Until Dec-2")</f>
        <v>Wait Until Dec-2</v>
      </c>
    </row>
    <row r="20" spans="1:22" x14ac:dyDescent="0.2">
      <c r="A20" s="2">
        <v>44890</v>
      </c>
      <c r="B20" t="s">
        <v>14</v>
      </c>
      <c r="C20" s="8">
        <v>0</v>
      </c>
      <c r="D20" s="8">
        <v>0</v>
      </c>
      <c r="E20" t="s">
        <v>12</v>
      </c>
      <c r="F20" t="str">
        <f t="shared" si="12"/>
        <v>Draw</v>
      </c>
      <c r="G20" t="str">
        <f t="shared" si="13"/>
        <v>Wales</v>
      </c>
      <c r="H20" t="str">
        <f t="shared" si="14"/>
        <v>Iran</v>
      </c>
      <c r="I20" t="str">
        <f t="shared" si="15"/>
        <v>Draw</v>
      </c>
      <c r="J20">
        <f ca="1">IF(TODAY()&gt;=A20, SUM(C20='Group Stage Results'!C20,D20='Group Stage Results'!D20)+IF(F20='Group Stage Results'!F20,2,0),0)</f>
        <v>0</v>
      </c>
      <c r="L20" s="5" t="s">
        <v>12</v>
      </c>
      <c r="M20">
        <f t="shared" ref="M20:M22" si="16">COUNTIF($F$18:$F$23,L20)</f>
        <v>0</v>
      </c>
      <c r="N20">
        <f t="shared" ref="N20:N22" si="17">COUNTIF($G$18:$G$23,L20)+COUNTIF($H$18:$H$23,L20)</f>
        <v>3</v>
      </c>
      <c r="O20">
        <f t="shared" ref="O20:O22" si="18">COUNTIF($I$18:$I$23,L20)</f>
        <v>0</v>
      </c>
      <c r="P20">
        <f t="shared" ref="P20:P22" si="19">3*M20+N20</f>
        <v>3</v>
      </c>
      <c r="Q20">
        <f t="shared" ref="Q20:Q22" si="20">SUMPRODUCT(($B$18:$B$23=L20)*$C$18:$C$23) + SUMPRODUCT(($E$18:$E$23=L20)*$D$18:$D$23)</f>
        <v>0</v>
      </c>
      <c r="R20">
        <f t="shared" ref="R20:R22" si="21">SUMPRODUCT(($B$18:$B$23=L20)*$D$18:$D$23) + SUMPRODUCT(($E$18:$E$23=L20)*$C$18:$C$23)</f>
        <v>0</v>
      </c>
      <c r="S20">
        <f t="shared" ref="S20:S22" si="22">Q20-R20</f>
        <v>0</v>
      </c>
      <c r="T20">
        <f t="shared" ref="T20:T22" si="23">_xlfn.RANK.EQ($P20,$P$19:$P$22)+COUNTIFS($P$19:$P$22,$P20,$S$19:$S$22, "&gt;" &amp; $S20)+COUNTIFS($P$19:$P$22,$P20,$S$19:$S$22, $S20,$Q$19:$Q$22,"&gt;" &amp; $Q$19:$Q$22)</f>
        <v>1</v>
      </c>
      <c r="V20" s="1" t="str">
        <f ca="1">IF(TODAY() &gt;= 'Instructions and Point Tally'!$E$31,SUM(P20='Group Stage Results'!P20,T20='Group Stage Results'!T20),"Wait Until Dec-2")</f>
        <v>Wait Until Dec-2</v>
      </c>
    </row>
    <row r="21" spans="1:22" x14ac:dyDescent="0.2">
      <c r="A21" s="2">
        <v>44890</v>
      </c>
      <c r="B21" t="s">
        <v>11</v>
      </c>
      <c r="C21" s="8">
        <v>0</v>
      </c>
      <c r="D21" s="8">
        <v>0</v>
      </c>
      <c r="E21" t="s">
        <v>13</v>
      </c>
      <c r="F21" t="str">
        <f t="shared" si="12"/>
        <v>Draw</v>
      </c>
      <c r="G21" t="str">
        <f t="shared" si="13"/>
        <v>England</v>
      </c>
      <c r="H21" t="str">
        <f t="shared" si="14"/>
        <v>USA</v>
      </c>
      <c r="I21" t="str">
        <f t="shared" si="15"/>
        <v>Draw</v>
      </c>
      <c r="J21">
        <f ca="1">IF(TODAY()&gt;=A21, SUM(C21='Group Stage Results'!C21,D21='Group Stage Results'!D21)+IF(F21='Group Stage Results'!F21,2,0),0)</f>
        <v>0</v>
      </c>
      <c r="L21" s="5" t="s">
        <v>13</v>
      </c>
      <c r="M21">
        <f t="shared" si="16"/>
        <v>0</v>
      </c>
      <c r="N21">
        <f t="shared" si="17"/>
        <v>3</v>
      </c>
      <c r="O21">
        <f t="shared" si="18"/>
        <v>0</v>
      </c>
      <c r="P21">
        <f t="shared" si="19"/>
        <v>3</v>
      </c>
      <c r="Q21">
        <f t="shared" si="20"/>
        <v>0</v>
      </c>
      <c r="R21">
        <f t="shared" si="21"/>
        <v>0</v>
      </c>
      <c r="S21">
        <f t="shared" si="22"/>
        <v>0</v>
      </c>
      <c r="T21">
        <f t="shared" si="23"/>
        <v>1</v>
      </c>
      <c r="V21" s="1" t="str">
        <f ca="1">IF(TODAY() &gt;= 'Instructions and Point Tally'!$E$31,SUM(P21='Group Stage Results'!P21,T21='Group Stage Results'!T21),"Wait Until Dec-2")</f>
        <v>Wait Until Dec-2</v>
      </c>
    </row>
    <row r="22" spans="1:22" x14ac:dyDescent="0.2">
      <c r="A22" s="2">
        <v>44894</v>
      </c>
      <c r="B22" t="s">
        <v>12</v>
      </c>
      <c r="C22" s="8">
        <v>0</v>
      </c>
      <c r="D22" s="8">
        <v>0</v>
      </c>
      <c r="E22" t="s">
        <v>13</v>
      </c>
      <c r="F22" t="str">
        <f t="shared" si="12"/>
        <v>Draw</v>
      </c>
      <c r="G22" t="str">
        <f t="shared" si="13"/>
        <v>Iran</v>
      </c>
      <c r="H22" t="str">
        <f t="shared" si="14"/>
        <v>USA</v>
      </c>
      <c r="I22" t="str">
        <f t="shared" si="15"/>
        <v>Draw</v>
      </c>
      <c r="J22">
        <f ca="1">IF(TODAY()&gt;=A22, SUM(C22='Group Stage Results'!C22,D22='Group Stage Results'!D22)+IF(F22='Group Stage Results'!F22,2,0),0)</f>
        <v>0</v>
      </c>
      <c r="L22" s="5" t="s">
        <v>14</v>
      </c>
      <c r="M22">
        <f t="shared" si="16"/>
        <v>0</v>
      </c>
      <c r="N22">
        <f t="shared" si="17"/>
        <v>3</v>
      </c>
      <c r="O22">
        <f t="shared" si="18"/>
        <v>0</v>
      </c>
      <c r="P22">
        <f t="shared" si="19"/>
        <v>3</v>
      </c>
      <c r="Q22">
        <f t="shared" si="20"/>
        <v>0</v>
      </c>
      <c r="R22">
        <f t="shared" si="21"/>
        <v>0</v>
      </c>
      <c r="S22">
        <f t="shared" si="22"/>
        <v>0</v>
      </c>
      <c r="T22">
        <f t="shared" si="23"/>
        <v>1</v>
      </c>
      <c r="V22" s="1" t="str">
        <f ca="1">IF(TODAY() &gt;= 'Instructions and Point Tally'!$E$31,SUM(P22='Group Stage Results'!P22,T22='Group Stage Results'!T22),"Wait Until Dec-2")</f>
        <v>Wait Until Dec-2</v>
      </c>
    </row>
    <row r="23" spans="1:22" x14ac:dyDescent="0.2">
      <c r="A23" s="2">
        <v>44894</v>
      </c>
      <c r="B23" t="s">
        <v>14</v>
      </c>
      <c r="C23" s="8">
        <v>0</v>
      </c>
      <c r="D23" s="8">
        <v>0</v>
      </c>
      <c r="E23" t="s">
        <v>11</v>
      </c>
      <c r="F23" t="str">
        <f t="shared" si="12"/>
        <v>Draw</v>
      </c>
      <c r="G23" t="str">
        <f t="shared" si="13"/>
        <v>Wales</v>
      </c>
      <c r="H23" t="str">
        <f t="shared" si="14"/>
        <v>England</v>
      </c>
      <c r="I23" t="str">
        <f t="shared" si="15"/>
        <v>Draw</v>
      </c>
      <c r="J23">
        <f ca="1">IF(TODAY()&gt;=A23, SUM(C23='Group Stage Results'!C23,D23='Group Stage Results'!D23)+IF(F23='Group Stage Results'!F23,2,0),0)</f>
        <v>0</v>
      </c>
      <c r="L23" s="5"/>
      <c r="M23" s="5"/>
      <c r="N23" s="5"/>
      <c r="O23" s="5"/>
      <c r="P23" s="5"/>
      <c r="Q23" s="5"/>
      <c r="R23" s="5"/>
      <c r="S23" s="5"/>
    </row>
    <row r="24" spans="1:22" x14ac:dyDescent="0.2">
      <c r="L24" s="5"/>
      <c r="M24" s="5"/>
      <c r="N24" s="5"/>
      <c r="O24" s="5"/>
      <c r="P24" s="5"/>
      <c r="Q24" s="5"/>
      <c r="R24" s="5"/>
      <c r="S24" s="5"/>
    </row>
    <row r="25" spans="1:22" x14ac:dyDescent="0.2">
      <c r="A25" t="s">
        <v>83</v>
      </c>
      <c r="B25">
        <f ca="1">SUM(J18:J23)+SUM(V19:V22)</f>
        <v>0</v>
      </c>
      <c r="L25" s="5"/>
      <c r="M25" s="5"/>
      <c r="N25" s="5"/>
      <c r="O25" s="5"/>
      <c r="P25" s="5"/>
      <c r="Q25" s="5"/>
      <c r="R25" s="5"/>
      <c r="S25" s="5"/>
    </row>
    <row r="26" spans="1:22" x14ac:dyDescent="0.2">
      <c r="L26" s="5"/>
      <c r="M26" s="5"/>
      <c r="N26" s="5"/>
      <c r="O26" s="5"/>
      <c r="P26" s="5"/>
      <c r="Q26" s="5"/>
      <c r="R26" s="5"/>
      <c r="S26" s="5"/>
    </row>
    <row r="27" spans="1:22" ht="21" x14ac:dyDescent="0.25">
      <c r="A27" s="9" t="s">
        <v>15</v>
      </c>
      <c r="L27" s="5"/>
      <c r="M27" s="5"/>
      <c r="N27" s="5"/>
      <c r="O27" s="5"/>
      <c r="P27" s="5"/>
      <c r="Q27" s="5"/>
      <c r="R27" s="5"/>
      <c r="S27" s="5"/>
    </row>
    <row r="28" spans="1:22" x14ac:dyDescent="0.2">
      <c r="L28" s="5"/>
      <c r="M28" s="5"/>
      <c r="N28" s="5"/>
      <c r="O28" s="5"/>
      <c r="P28" s="5"/>
      <c r="Q28" s="5"/>
      <c r="R28" s="5"/>
      <c r="S28" s="5"/>
    </row>
    <row r="29" spans="1:22" x14ac:dyDescent="0.2">
      <c r="B29" t="s">
        <v>8</v>
      </c>
      <c r="C29" s="36" t="s">
        <v>5</v>
      </c>
      <c r="D29" s="36"/>
      <c r="E29" t="s">
        <v>9</v>
      </c>
      <c r="F29" t="s">
        <v>63</v>
      </c>
      <c r="G29" t="s">
        <v>65</v>
      </c>
      <c r="H29" t="s">
        <v>66</v>
      </c>
      <c r="I29" t="s">
        <v>64</v>
      </c>
      <c r="J29" s="4" t="s">
        <v>60</v>
      </c>
      <c r="L29" s="5" t="s">
        <v>75</v>
      </c>
      <c r="M29" s="5"/>
      <c r="N29" s="5"/>
      <c r="O29" s="5"/>
      <c r="P29" s="5"/>
      <c r="Q29" s="7"/>
      <c r="R29" s="5"/>
      <c r="S29" s="5"/>
    </row>
    <row r="30" spans="1:22" x14ac:dyDescent="0.2">
      <c r="A30" s="2">
        <v>44887</v>
      </c>
      <c r="B30" t="s">
        <v>21</v>
      </c>
      <c r="C30" s="8">
        <v>0</v>
      </c>
      <c r="D30" s="8">
        <v>0</v>
      </c>
      <c r="E30" t="s">
        <v>22</v>
      </c>
      <c r="F30" t="str">
        <f t="shared" ref="F30:F35" si="24">IF(C30&gt;D30,B30,IF(D30&gt;C30,E30,"Draw"))</f>
        <v>Draw</v>
      </c>
      <c r="G30" t="str">
        <f>IF(F30="Draw",B30,"None")</f>
        <v>Argentina</v>
      </c>
      <c r="H30" t="str">
        <f>IF(F30="Draw",E30,"None")</f>
        <v>Saudi Arabia</v>
      </c>
      <c r="I30" t="str">
        <f>IF(C30&gt;D30,E30,IF(D30&gt;C30,B30,"Draw"))</f>
        <v>Draw</v>
      </c>
      <c r="J30">
        <f ca="1">IF(TODAY()&gt;=A30, SUM(C30='Group Stage Results'!C30,D30='Group Stage Results'!D30)+IF(F30='Group Stage Results'!F30,2,0),0)</f>
        <v>0</v>
      </c>
      <c r="L30" s="5"/>
      <c r="M30" s="5" t="s">
        <v>17</v>
      </c>
      <c r="N30" s="5" t="s">
        <v>19</v>
      </c>
      <c r="O30" s="5" t="s">
        <v>18</v>
      </c>
      <c r="P30" s="5" t="s">
        <v>67</v>
      </c>
      <c r="Q30" s="5" t="s">
        <v>72</v>
      </c>
      <c r="R30" s="5" t="s">
        <v>71</v>
      </c>
      <c r="S30" s="5" t="s">
        <v>70</v>
      </c>
      <c r="T30" s="5" t="s">
        <v>69</v>
      </c>
      <c r="V30" s="1" t="s">
        <v>61</v>
      </c>
    </row>
    <row r="31" spans="1:22" x14ac:dyDescent="0.2">
      <c r="A31" s="2">
        <v>44887</v>
      </c>
      <c r="B31" t="s">
        <v>23</v>
      </c>
      <c r="C31" s="8">
        <v>0</v>
      </c>
      <c r="D31" s="8">
        <v>0</v>
      </c>
      <c r="E31" t="s">
        <v>24</v>
      </c>
      <c r="F31" t="str">
        <f t="shared" si="24"/>
        <v>Draw</v>
      </c>
      <c r="G31" t="str">
        <f t="shared" ref="G31:G35" si="25">IF(F31="Draw",B31,"None")</f>
        <v>Mexico</v>
      </c>
      <c r="H31" t="str">
        <f t="shared" ref="H31:H35" si="26">IF(F31="Draw",E31,"None")</f>
        <v>Poland</v>
      </c>
      <c r="I31" t="str">
        <f t="shared" ref="I31:I35" si="27">IF(C31&gt;D31,E31,IF(D31&gt;C31,B31,"Draw"))</f>
        <v>Draw</v>
      </c>
      <c r="J31">
        <f ca="1">IF(TODAY()&gt;=A31, SUM(C31='Group Stage Results'!C31,D31='Group Stage Results'!D31)+IF(F31='Group Stage Results'!F31,2,0),0)</f>
        <v>0</v>
      </c>
      <c r="L31" s="5" t="s">
        <v>21</v>
      </c>
      <c r="M31">
        <f>COUNTIF($F$30:$F$35,L31)</f>
        <v>0</v>
      </c>
      <c r="N31">
        <f>COUNTIF($G$30:$G$35,L31)+COUNTIF($H$30:$H$35,L31)</f>
        <v>3</v>
      </c>
      <c r="O31">
        <f>COUNTIF($I$30:$I$35,L31)</f>
        <v>0</v>
      </c>
      <c r="P31">
        <f t="shared" ref="P31" si="28">3*M31+N31</f>
        <v>3</v>
      </c>
      <c r="Q31">
        <f>SUMPRODUCT(($B$30:$B$35=L31)*$C$30:$C$35) + SUMPRODUCT(($E$30:$E$35=L31)*$D$30:$D$35)</f>
        <v>0</v>
      </c>
      <c r="R31">
        <f>SUMPRODUCT(($B$30:$B$35=L31)*$D$30:$D$35) + SUMPRODUCT(($E$30:$E$35=L31)*$C$30:$C$35)</f>
        <v>0</v>
      </c>
      <c r="S31">
        <f>Q31-R31</f>
        <v>0</v>
      </c>
      <c r="T31">
        <f>_xlfn.RANK.EQ($P31,$P$31:$P$34)+COUNTIFS($P$31:$P$34,P31,$S$31:$S$34, "&gt;" &amp; $S31)+COUNTIFS($P$31:$P$34,$P31,$S$31:$S$34, $S31,$Q$31:$Q$34,"&gt;" &amp; $Q$31:$Q$34)</f>
        <v>1</v>
      </c>
      <c r="V31" s="1" t="str">
        <f ca="1">IF(TODAY() &gt;= 'Instructions and Point Tally'!$E$31,SUM(P31='Group Stage Results'!P31,T31='Group Stage Results'!T31),"Wait Until Dec-2")</f>
        <v>Wait Until Dec-2</v>
      </c>
    </row>
    <row r="32" spans="1:22" x14ac:dyDescent="0.2">
      <c r="A32" s="2">
        <v>44891</v>
      </c>
      <c r="B32" t="s">
        <v>24</v>
      </c>
      <c r="C32" s="8">
        <v>0</v>
      </c>
      <c r="D32" s="8">
        <v>0</v>
      </c>
      <c r="E32" t="s">
        <v>22</v>
      </c>
      <c r="F32" t="str">
        <f t="shared" si="24"/>
        <v>Draw</v>
      </c>
      <c r="G32" t="str">
        <f t="shared" si="25"/>
        <v>Poland</v>
      </c>
      <c r="H32" t="str">
        <f t="shared" si="26"/>
        <v>Saudi Arabia</v>
      </c>
      <c r="I32" t="str">
        <f t="shared" si="27"/>
        <v>Draw</v>
      </c>
      <c r="J32">
        <f ca="1">IF(TODAY()&gt;=A32, SUM(C32='Group Stage Results'!C32,D32='Group Stage Results'!D32)+IF(F32='Group Stage Results'!F32,2,0),0)</f>
        <v>0</v>
      </c>
      <c r="L32" s="5" t="s">
        <v>22</v>
      </c>
      <c r="M32">
        <f t="shared" ref="M32:M34" si="29">COUNTIF($F$30:$F$35,L32)</f>
        <v>0</v>
      </c>
      <c r="N32">
        <f t="shared" ref="N32:N34" si="30">COUNTIF($G$30:$G$35,L32)+COUNTIF($H$30:$H$35,L32)</f>
        <v>3</v>
      </c>
      <c r="O32">
        <f t="shared" ref="O32:O34" si="31">COUNTIF($I$30:$I$35,L32)</f>
        <v>0</v>
      </c>
      <c r="P32">
        <f t="shared" ref="P32:P34" si="32">3*M32+N32</f>
        <v>3</v>
      </c>
      <c r="Q32">
        <f t="shared" ref="Q32:Q34" si="33">SUMPRODUCT(($B$30:$B$35=L32)*$C$30:$C$35) + SUMPRODUCT(($E$30:$E$35=L32)*$D$30:$D$35)</f>
        <v>0</v>
      </c>
      <c r="R32">
        <f t="shared" ref="R32:R34" si="34">SUMPRODUCT(($B$30:$B$35=L32)*$D$30:$D$35) + SUMPRODUCT(($E$30:$E$35=L32)*$C$30:$C$35)</f>
        <v>0</v>
      </c>
      <c r="S32">
        <f t="shared" ref="S32:S34" si="35">Q32-R32</f>
        <v>0</v>
      </c>
      <c r="T32">
        <f t="shared" ref="T32:T34" si="36">_xlfn.RANK.EQ($P32,$P$31:$P$34)+COUNTIFS($P$31:$P$34,P32,$S$31:$S$34, "&gt;" &amp; $S32)+COUNTIFS($P$31:$P$34,$P32,$S$31:$S$34, $S32,$Q$31:$Q$34,"&gt;" &amp; $Q$31:$Q$34)</f>
        <v>1</v>
      </c>
      <c r="V32" s="1" t="str">
        <f ca="1">IF(TODAY() &gt;= 'Instructions and Point Tally'!$E$31,SUM(P32='Group Stage Results'!P32,T32='Group Stage Results'!T32),"Wait Until Dec-2")</f>
        <v>Wait Until Dec-2</v>
      </c>
    </row>
    <row r="33" spans="1:22" x14ac:dyDescent="0.2">
      <c r="A33" s="2">
        <v>44891</v>
      </c>
      <c r="B33" t="s">
        <v>21</v>
      </c>
      <c r="C33" s="8">
        <v>0</v>
      </c>
      <c r="D33" s="8">
        <v>0</v>
      </c>
      <c r="E33" t="s">
        <v>23</v>
      </c>
      <c r="F33" t="str">
        <f t="shared" si="24"/>
        <v>Draw</v>
      </c>
      <c r="G33" t="str">
        <f t="shared" si="25"/>
        <v>Argentina</v>
      </c>
      <c r="H33" t="str">
        <f t="shared" si="26"/>
        <v>Mexico</v>
      </c>
      <c r="I33" t="str">
        <f t="shared" si="27"/>
        <v>Draw</v>
      </c>
      <c r="J33">
        <f ca="1">IF(TODAY()&gt;=A33, SUM(C33='Group Stage Results'!C33,D33='Group Stage Results'!D33)+IF(F33='Group Stage Results'!F33,2,0),0)</f>
        <v>0</v>
      </c>
      <c r="L33" s="5" t="s">
        <v>23</v>
      </c>
      <c r="M33">
        <f t="shared" si="29"/>
        <v>0</v>
      </c>
      <c r="N33">
        <f t="shared" si="30"/>
        <v>3</v>
      </c>
      <c r="O33">
        <f t="shared" si="31"/>
        <v>0</v>
      </c>
      <c r="P33">
        <f t="shared" si="32"/>
        <v>3</v>
      </c>
      <c r="Q33">
        <f t="shared" si="33"/>
        <v>0</v>
      </c>
      <c r="R33">
        <f t="shared" si="34"/>
        <v>0</v>
      </c>
      <c r="S33">
        <f t="shared" si="35"/>
        <v>0</v>
      </c>
      <c r="T33">
        <f t="shared" si="36"/>
        <v>1</v>
      </c>
      <c r="V33" s="1" t="str">
        <f ca="1">IF(TODAY() &gt;= 'Instructions and Point Tally'!$E$31,SUM(P33='Group Stage Results'!P33,T33='Group Stage Results'!T33),"Wait Until Dec-2")</f>
        <v>Wait Until Dec-2</v>
      </c>
    </row>
    <row r="34" spans="1:22" x14ac:dyDescent="0.2">
      <c r="A34" s="2">
        <v>44895</v>
      </c>
      <c r="B34" t="s">
        <v>24</v>
      </c>
      <c r="C34" s="8">
        <v>0</v>
      </c>
      <c r="D34" s="8">
        <v>0</v>
      </c>
      <c r="E34" t="s">
        <v>21</v>
      </c>
      <c r="F34" t="str">
        <f t="shared" si="24"/>
        <v>Draw</v>
      </c>
      <c r="G34" t="str">
        <f t="shared" si="25"/>
        <v>Poland</v>
      </c>
      <c r="H34" t="str">
        <f t="shared" si="26"/>
        <v>Argentina</v>
      </c>
      <c r="I34" t="str">
        <f t="shared" si="27"/>
        <v>Draw</v>
      </c>
      <c r="J34">
        <f ca="1">IF(TODAY()&gt;=A34, SUM(C34='Group Stage Results'!C34,D34='Group Stage Results'!D34)+IF(F34='Group Stage Results'!F34,2,0),0)</f>
        <v>0</v>
      </c>
      <c r="L34" s="5" t="s">
        <v>24</v>
      </c>
      <c r="M34">
        <f t="shared" si="29"/>
        <v>0</v>
      </c>
      <c r="N34">
        <f t="shared" si="30"/>
        <v>3</v>
      </c>
      <c r="O34">
        <f t="shared" si="31"/>
        <v>0</v>
      </c>
      <c r="P34">
        <f t="shared" si="32"/>
        <v>3</v>
      </c>
      <c r="Q34">
        <f t="shared" si="33"/>
        <v>0</v>
      </c>
      <c r="R34">
        <f t="shared" si="34"/>
        <v>0</v>
      </c>
      <c r="S34">
        <f t="shared" si="35"/>
        <v>0</v>
      </c>
      <c r="T34">
        <f t="shared" si="36"/>
        <v>1</v>
      </c>
      <c r="V34" s="1" t="str">
        <f ca="1">IF(TODAY() &gt;= 'Instructions and Point Tally'!$E$31,SUM(P34='Group Stage Results'!P34,T34='Group Stage Results'!T34),"Wait Until Dec-2")</f>
        <v>Wait Until Dec-2</v>
      </c>
    </row>
    <row r="35" spans="1:22" x14ac:dyDescent="0.2">
      <c r="A35" s="2">
        <v>44895</v>
      </c>
      <c r="B35" t="s">
        <v>22</v>
      </c>
      <c r="C35" s="8">
        <v>0</v>
      </c>
      <c r="D35" s="8">
        <v>0</v>
      </c>
      <c r="E35" t="s">
        <v>23</v>
      </c>
      <c r="F35" t="str">
        <f t="shared" si="24"/>
        <v>Draw</v>
      </c>
      <c r="G35" t="str">
        <f t="shared" si="25"/>
        <v>Saudi Arabia</v>
      </c>
      <c r="H35" t="str">
        <f t="shared" si="26"/>
        <v>Mexico</v>
      </c>
      <c r="I35" t="str">
        <f t="shared" si="27"/>
        <v>Draw</v>
      </c>
      <c r="J35">
        <f ca="1">IF(TODAY()&gt;=A35, SUM(C35='Group Stage Results'!C35,D35='Group Stage Results'!D35)+IF(F35='Group Stage Results'!F35,2,0),0)</f>
        <v>0</v>
      </c>
      <c r="L35" s="5"/>
      <c r="M35" s="5"/>
      <c r="N35" s="5"/>
      <c r="O35" s="5"/>
      <c r="P35" s="5"/>
      <c r="Q35" s="5"/>
      <c r="R35" s="5"/>
      <c r="S35" s="5"/>
    </row>
    <row r="36" spans="1:22" x14ac:dyDescent="0.2">
      <c r="L36" s="5"/>
      <c r="M36" s="5"/>
      <c r="N36" s="5"/>
      <c r="O36" s="5"/>
      <c r="P36" s="5"/>
      <c r="Q36" s="5"/>
      <c r="R36" s="5"/>
      <c r="S36" s="5"/>
    </row>
    <row r="37" spans="1:22" x14ac:dyDescent="0.2">
      <c r="A37" t="s">
        <v>84</v>
      </c>
      <c r="B37">
        <f ca="1">SUM(J30:J35)+SUM(V31:V34)</f>
        <v>0</v>
      </c>
      <c r="L37" s="5"/>
      <c r="M37" s="5"/>
      <c r="N37" s="5"/>
      <c r="O37" s="5"/>
      <c r="P37" s="5"/>
      <c r="Q37" s="5"/>
      <c r="R37" s="5"/>
      <c r="S37" s="5"/>
    </row>
    <row r="38" spans="1:22" x14ac:dyDescent="0.2">
      <c r="L38" s="5"/>
      <c r="M38" s="5"/>
      <c r="N38" s="5"/>
      <c r="O38" s="5"/>
      <c r="P38" s="5"/>
      <c r="Q38" s="5"/>
      <c r="R38" s="5"/>
      <c r="S38" s="5"/>
    </row>
    <row r="39" spans="1:22" ht="21" x14ac:dyDescent="0.25">
      <c r="A39" s="9" t="s">
        <v>20</v>
      </c>
      <c r="L39" s="5"/>
      <c r="M39" s="5"/>
      <c r="N39" s="5"/>
      <c r="O39" s="5"/>
      <c r="P39" s="5"/>
      <c r="Q39" s="5"/>
      <c r="R39" s="5"/>
      <c r="S39" s="5"/>
    </row>
    <row r="40" spans="1:22" x14ac:dyDescent="0.2">
      <c r="L40" s="5"/>
      <c r="M40" s="5"/>
      <c r="N40" s="5"/>
      <c r="O40" s="5"/>
      <c r="P40" s="5"/>
      <c r="Q40" s="5"/>
      <c r="R40" s="5"/>
      <c r="S40" s="5"/>
    </row>
    <row r="41" spans="1:22" x14ac:dyDescent="0.2">
      <c r="B41" t="s">
        <v>8</v>
      </c>
      <c r="C41" s="36" t="s">
        <v>5</v>
      </c>
      <c r="D41" s="36"/>
      <c r="E41" t="s">
        <v>9</v>
      </c>
      <c r="F41" t="s">
        <v>63</v>
      </c>
      <c r="G41" t="s">
        <v>65</v>
      </c>
      <c r="H41" t="s">
        <v>66</v>
      </c>
      <c r="I41" t="s">
        <v>64</v>
      </c>
      <c r="J41" s="4" t="s">
        <v>60</v>
      </c>
      <c r="L41" s="5" t="s">
        <v>75</v>
      </c>
      <c r="M41" s="5"/>
      <c r="N41" s="5"/>
      <c r="O41" s="5"/>
      <c r="P41" s="5"/>
      <c r="Q41" s="7"/>
      <c r="R41" s="5"/>
      <c r="S41" s="5"/>
    </row>
    <row r="42" spans="1:22" x14ac:dyDescent="0.2">
      <c r="A42" s="2">
        <v>44887</v>
      </c>
      <c r="B42" t="s">
        <v>25</v>
      </c>
      <c r="C42" s="8">
        <v>0</v>
      </c>
      <c r="D42" s="8">
        <v>0</v>
      </c>
      <c r="E42" t="s">
        <v>26</v>
      </c>
      <c r="F42" t="str">
        <f t="shared" ref="F42:F47" si="37">IF(C42&gt;D42,B42,IF(D42&gt;C42,E42,"Draw"))</f>
        <v>Draw</v>
      </c>
      <c r="G42" t="str">
        <f>IF(F42="Draw",B42,"None")</f>
        <v>Denmark</v>
      </c>
      <c r="H42" t="str">
        <f>IF(F42="Draw",E42,"None")</f>
        <v>Tunisia</v>
      </c>
      <c r="I42" t="str">
        <f>IF(C42&gt;D42,E42,IF(D42&gt;C42,B42,"Draw"))</f>
        <v>Draw</v>
      </c>
      <c r="J42">
        <f ca="1">IF(TODAY()&gt;=A42, SUM(C42='Group Stage Results'!C42,D42='Group Stage Results'!D42)+IF(F42='Group Stage Results'!F42,2,0),0)</f>
        <v>0</v>
      </c>
      <c r="L42" s="5"/>
      <c r="M42" s="5" t="s">
        <v>17</v>
      </c>
      <c r="N42" s="5" t="s">
        <v>19</v>
      </c>
      <c r="O42" s="5" t="s">
        <v>18</v>
      </c>
      <c r="P42" s="5" t="s">
        <v>67</v>
      </c>
      <c r="Q42" s="5" t="s">
        <v>72</v>
      </c>
      <c r="R42" s="5" t="s">
        <v>71</v>
      </c>
      <c r="S42" s="5" t="s">
        <v>70</v>
      </c>
      <c r="T42" s="5" t="s">
        <v>69</v>
      </c>
      <c r="V42" s="1" t="s">
        <v>61</v>
      </c>
    </row>
    <row r="43" spans="1:22" x14ac:dyDescent="0.2">
      <c r="A43" s="2">
        <v>44887</v>
      </c>
      <c r="B43" t="s">
        <v>27</v>
      </c>
      <c r="C43" s="8">
        <v>0</v>
      </c>
      <c r="D43" s="8">
        <v>0</v>
      </c>
      <c r="E43" t="s">
        <v>28</v>
      </c>
      <c r="F43" t="str">
        <f t="shared" si="37"/>
        <v>Draw</v>
      </c>
      <c r="G43" t="str">
        <f t="shared" ref="G43:G47" si="38">IF(F43="Draw",B43,"None")</f>
        <v>France</v>
      </c>
      <c r="H43" t="str">
        <f t="shared" ref="H43:H47" si="39">IF(F43="Draw",E43,"None")</f>
        <v>Australia</v>
      </c>
      <c r="I43" t="str">
        <f t="shared" ref="I43:I47" si="40">IF(C43&gt;D43,E43,IF(D43&gt;C43,B43,"Draw"))</f>
        <v>Draw</v>
      </c>
      <c r="J43">
        <f ca="1">IF(TODAY()&gt;=A43, SUM(C43='Group Stage Results'!C43,D43='Group Stage Results'!D43)+IF(F43='Group Stage Results'!F43,2,0),0)</f>
        <v>0</v>
      </c>
      <c r="L43" s="5" t="s">
        <v>25</v>
      </c>
      <c r="M43">
        <f>COUNTIF($F$42:$F$47,L43)</f>
        <v>0</v>
      </c>
      <c r="N43">
        <f>COUNTIF($G$42:$G$47,L43)+COUNTIF($H$42:$H$47,L43)</f>
        <v>3</v>
      </c>
      <c r="O43">
        <f>COUNTIF($I$42:$I$47,L43)</f>
        <v>0</v>
      </c>
      <c r="P43">
        <f t="shared" ref="P43" si="41">3*M43+N43</f>
        <v>3</v>
      </c>
      <c r="Q43">
        <f>SUMPRODUCT(($B$42:$B$47=L43)*$C$42:$C$47) + SUMPRODUCT(($E$42:$E$47=L43)*$D$42:$D$47)</f>
        <v>0</v>
      </c>
      <c r="R43">
        <f>SUMPRODUCT(($B$42:$B$47=L43)*$D$42:$D$47) + SUMPRODUCT(($E$42:$E$47=L43)*$C$42:$C$47)</f>
        <v>0</v>
      </c>
      <c r="S43">
        <f>Q43-R43</f>
        <v>0</v>
      </c>
      <c r="T43">
        <f>_xlfn.RANK.EQ($P43,$P$43:$P$46)+COUNTIFS($P$43:$P$46,P43,$S$43:$S$46, "&gt;" &amp; $S43)+COUNTIFS($P$43:$P$46,$P43,$S$43:$S$46, $S43,$Q$43:$Q$46,"&gt;" &amp; $Q$43:$Q$46)</f>
        <v>1</v>
      </c>
      <c r="V43" s="1" t="str">
        <f ca="1">IF(TODAY() &gt;= 'Instructions and Point Tally'!$E$31,SUM(P43='Group Stage Results'!P43,T43='Group Stage Results'!T43),"Wait Until Dec-2")</f>
        <v>Wait Until Dec-2</v>
      </c>
    </row>
    <row r="44" spans="1:22" x14ac:dyDescent="0.2">
      <c r="A44" s="2">
        <v>44891</v>
      </c>
      <c r="B44" t="s">
        <v>26</v>
      </c>
      <c r="C44" s="8">
        <v>0</v>
      </c>
      <c r="D44" s="8">
        <v>0</v>
      </c>
      <c r="E44" t="s">
        <v>28</v>
      </c>
      <c r="F44" t="str">
        <f t="shared" si="37"/>
        <v>Draw</v>
      </c>
      <c r="G44" t="str">
        <f t="shared" si="38"/>
        <v>Tunisia</v>
      </c>
      <c r="H44" t="str">
        <f t="shared" si="39"/>
        <v>Australia</v>
      </c>
      <c r="I44" t="str">
        <f t="shared" si="40"/>
        <v>Draw</v>
      </c>
      <c r="J44">
        <f ca="1">IF(TODAY()&gt;=A44, SUM(C44='Group Stage Results'!C44,D44='Group Stage Results'!D44)+IF(F44='Group Stage Results'!F44,2,0),0)</f>
        <v>0</v>
      </c>
      <c r="L44" s="5" t="s">
        <v>26</v>
      </c>
      <c r="M44">
        <f t="shared" ref="M44:M46" si="42">COUNTIF($F$42:$F$47,L44)</f>
        <v>0</v>
      </c>
      <c r="N44">
        <f t="shared" ref="N44:N46" si="43">COUNTIF($G$42:$G$47,L44)+COUNTIF($H$42:$H$47,L44)</f>
        <v>3</v>
      </c>
      <c r="O44">
        <f t="shared" ref="O44:O46" si="44">COUNTIF($I$42:$I$47,L44)</f>
        <v>0</v>
      </c>
      <c r="P44">
        <f t="shared" ref="P44:P46" si="45">3*M44+N44</f>
        <v>3</v>
      </c>
      <c r="Q44">
        <f t="shared" ref="Q44:Q46" si="46">SUMPRODUCT(($B$42:$B$47=L44)*$C$42:$C$47) + SUMPRODUCT(($E$42:$E$47=L44)*$D$42:$D$47)</f>
        <v>0</v>
      </c>
      <c r="R44">
        <f t="shared" ref="R44:R46" si="47">SUMPRODUCT(($B$42:$B$47=L44)*$D$42:$D$47) + SUMPRODUCT(($E$42:$E$47=L44)*$C$42:$C$47)</f>
        <v>0</v>
      </c>
      <c r="S44">
        <f t="shared" ref="S44:S46" si="48">Q44-R44</f>
        <v>0</v>
      </c>
      <c r="T44">
        <f t="shared" ref="T44:T46" si="49">_xlfn.RANK.EQ($P44,$P$43:$P$46)+COUNTIFS($P$43:$P$46,P44,$S$43:$S$46, "&gt;" &amp; $S44)+COUNTIFS($P$43:$P$46,$P44,$S$43:$S$46, $S44,$Q$43:$Q$46,"&gt;" &amp; $Q$43:$Q$46)</f>
        <v>1</v>
      </c>
      <c r="V44" s="1" t="str">
        <f ca="1">IF(TODAY() &gt;= 'Instructions and Point Tally'!$E$31,SUM(P44='Group Stage Results'!P44,T44='Group Stage Results'!T44),"Wait Until Dec-2")</f>
        <v>Wait Until Dec-2</v>
      </c>
    </row>
    <row r="45" spans="1:22" x14ac:dyDescent="0.2">
      <c r="A45" s="2">
        <v>44891</v>
      </c>
      <c r="B45" t="s">
        <v>27</v>
      </c>
      <c r="C45" s="8">
        <v>0</v>
      </c>
      <c r="D45" s="8">
        <v>0</v>
      </c>
      <c r="E45" t="s">
        <v>25</v>
      </c>
      <c r="F45" t="str">
        <f t="shared" si="37"/>
        <v>Draw</v>
      </c>
      <c r="G45" t="str">
        <f>IF(F45="Draw",B45,"None")</f>
        <v>France</v>
      </c>
      <c r="H45" t="str">
        <f>IF(F45="Draw",E45,"None")</f>
        <v>Denmark</v>
      </c>
      <c r="I45" t="str">
        <f>IF(C45&gt;D45,E45,IF(D45&gt;C45,B45,"Draw"))</f>
        <v>Draw</v>
      </c>
      <c r="J45">
        <f ca="1">IF(TODAY()&gt;=A45, SUM(C45='Group Stage Results'!C45,D45='Group Stage Results'!D45)+IF(F45='Group Stage Results'!F45,2,0),0)</f>
        <v>0</v>
      </c>
      <c r="L45" s="5" t="s">
        <v>27</v>
      </c>
      <c r="M45">
        <f t="shared" si="42"/>
        <v>0</v>
      </c>
      <c r="N45">
        <f t="shared" si="43"/>
        <v>3</v>
      </c>
      <c r="O45">
        <f t="shared" si="44"/>
        <v>0</v>
      </c>
      <c r="P45">
        <f t="shared" si="45"/>
        <v>3</v>
      </c>
      <c r="Q45">
        <f t="shared" si="46"/>
        <v>0</v>
      </c>
      <c r="R45">
        <f t="shared" si="47"/>
        <v>0</v>
      </c>
      <c r="S45">
        <f t="shared" si="48"/>
        <v>0</v>
      </c>
      <c r="T45">
        <f t="shared" si="49"/>
        <v>1</v>
      </c>
      <c r="V45" s="1" t="str">
        <f ca="1">IF(TODAY() &gt;= 'Instructions and Point Tally'!$E$31,SUM(P45='Group Stage Results'!P45,T45='Group Stage Results'!T45),"Wait Until Dec-2")</f>
        <v>Wait Until Dec-2</v>
      </c>
    </row>
    <row r="46" spans="1:22" x14ac:dyDescent="0.2">
      <c r="A46" s="2">
        <v>44895</v>
      </c>
      <c r="B46" t="s">
        <v>26</v>
      </c>
      <c r="C46" s="8">
        <v>0</v>
      </c>
      <c r="D46" s="8">
        <v>0</v>
      </c>
      <c r="E46" t="s">
        <v>27</v>
      </c>
      <c r="F46" t="str">
        <f t="shared" si="37"/>
        <v>Draw</v>
      </c>
      <c r="G46" t="str">
        <f t="shared" si="38"/>
        <v>Tunisia</v>
      </c>
      <c r="H46" t="str">
        <f t="shared" si="39"/>
        <v>France</v>
      </c>
      <c r="I46" t="str">
        <f t="shared" si="40"/>
        <v>Draw</v>
      </c>
      <c r="J46">
        <f ca="1">IF(TODAY()&gt;=A46, SUM(C46='Group Stage Results'!C46,D46='Group Stage Results'!D46)+IF(F46='Group Stage Results'!F46,2,0),0)</f>
        <v>0</v>
      </c>
      <c r="L46" s="5" t="s">
        <v>28</v>
      </c>
      <c r="M46">
        <f t="shared" si="42"/>
        <v>0</v>
      </c>
      <c r="N46">
        <f t="shared" si="43"/>
        <v>3</v>
      </c>
      <c r="O46">
        <f t="shared" si="44"/>
        <v>0</v>
      </c>
      <c r="P46">
        <f t="shared" si="45"/>
        <v>3</v>
      </c>
      <c r="Q46">
        <f t="shared" si="46"/>
        <v>0</v>
      </c>
      <c r="R46">
        <f t="shared" si="47"/>
        <v>0</v>
      </c>
      <c r="S46">
        <f t="shared" si="48"/>
        <v>0</v>
      </c>
      <c r="T46">
        <f t="shared" si="49"/>
        <v>1</v>
      </c>
      <c r="V46" s="1" t="str">
        <f ca="1">IF(TODAY() &gt;= 'Instructions and Point Tally'!$E$31,SUM(P46='Group Stage Results'!P46,T46='Group Stage Results'!T46),"Wait Until Dec-2")</f>
        <v>Wait Until Dec-2</v>
      </c>
    </row>
    <row r="47" spans="1:22" x14ac:dyDescent="0.2">
      <c r="A47" s="2">
        <v>44895</v>
      </c>
      <c r="B47" t="s">
        <v>28</v>
      </c>
      <c r="C47" s="8">
        <v>0</v>
      </c>
      <c r="D47" s="8">
        <v>0</v>
      </c>
      <c r="E47" t="s">
        <v>25</v>
      </c>
      <c r="F47" t="str">
        <f t="shared" si="37"/>
        <v>Draw</v>
      </c>
      <c r="G47" t="str">
        <f t="shared" si="38"/>
        <v>Australia</v>
      </c>
      <c r="H47" t="str">
        <f t="shared" si="39"/>
        <v>Denmark</v>
      </c>
      <c r="I47" t="str">
        <f t="shared" si="40"/>
        <v>Draw</v>
      </c>
      <c r="J47">
        <f ca="1">IF(TODAY()&gt;=A47, SUM(C47='Group Stage Results'!C47,D47='Group Stage Results'!D47)+IF(F47='Group Stage Results'!F47,2,0),0)</f>
        <v>0</v>
      </c>
      <c r="L47" s="5"/>
      <c r="M47" s="5"/>
      <c r="N47" s="5"/>
      <c r="O47" s="5"/>
      <c r="P47" s="5"/>
      <c r="Q47" s="5"/>
      <c r="R47" s="5"/>
      <c r="S47" s="5"/>
    </row>
    <row r="48" spans="1:22" x14ac:dyDescent="0.2">
      <c r="L48" s="5"/>
      <c r="M48" s="5"/>
      <c r="N48" s="5"/>
      <c r="O48" s="5"/>
      <c r="P48" s="5"/>
      <c r="Q48" s="5"/>
      <c r="R48" s="5"/>
      <c r="S48" s="5"/>
    </row>
    <row r="49" spans="1:22" x14ac:dyDescent="0.2">
      <c r="A49" s="5" t="s">
        <v>85</v>
      </c>
      <c r="B49" s="5">
        <f ca="1">SUM(J42:J47)+SUM(V43:V46)</f>
        <v>0</v>
      </c>
      <c r="L49" s="5"/>
      <c r="M49" s="5"/>
      <c r="N49" s="5"/>
      <c r="O49" s="5"/>
      <c r="P49" s="5"/>
      <c r="Q49" s="5"/>
      <c r="R49" s="5"/>
      <c r="S49" s="5"/>
    </row>
    <row r="50" spans="1:22" x14ac:dyDescent="0.2">
      <c r="L50" s="5"/>
      <c r="M50" s="5"/>
      <c r="N50" s="5"/>
      <c r="O50" s="5"/>
      <c r="P50" s="5"/>
      <c r="Q50" s="5"/>
      <c r="R50" s="5"/>
      <c r="S50" s="5"/>
    </row>
    <row r="51" spans="1:22" ht="21" x14ac:dyDescent="0.25">
      <c r="A51" s="9" t="s">
        <v>29</v>
      </c>
      <c r="L51" s="5"/>
      <c r="M51" s="5"/>
      <c r="N51" s="5"/>
      <c r="O51" s="5"/>
      <c r="P51" s="5"/>
      <c r="Q51" s="5"/>
      <c r="R51" s="5"/>
      <c r="S51" s="5"/>
    </row>
    <row r="52" spans="1:22" x14ac:dyDescent="0.2">
      <c r="L52" s="5"/>
      <c r="M52" s="5"/>
      <c r="N52" s="5"/>
      <c r="O52" s="5"/>
      <c r="P52" s="5"/>
      <c r="Q52" s="5"/>
      <c r="R52" s="5"/>
      <c r="S52" s="5"/>
    </row>
    <row r="53" spans="1:22" x14ac:dyDescent="0.2">
      <c r="B53" t="s">
        <v>8</v>
      </c>
      <c r="C53" s="36" t="s">
        <v>5</v>
      </c>
      <c r="D53" s="36"/>
      <c r="E53" t="s">
        <v>9</v>
      </c>
      <c r="F53" t="s">
        <v>63</v>
      </c>
      <c r="G53" t="s">
        <v>65</v>
      </c>
      <c r="H53" t="s">
        <v>66</v>
      </c>
      <c r="I53" t="s">
        <v>64</v>
      </c>
      <c r="J53" s="4" t="s">
        <v>60</v>
      </c>
      <c r="L53" s="5" t="s">
        <v>75</v>
      </c>
      <c r="M53" s="5"/>
      <c r="N53" s="5"/>
      <c r="O53" s="5"/>
      <c r="P53" s="5"/>
      <c r="Q53" s="7"/>
      <c r="R53" s="5"/>
      <c r="S53" s="5"/>
    </row>
    <row r="54" spans="1:22" x14ac:dyDescent="0.2">
      <c r="A54" s="2">
        <v>44888</v>
      </c>
      <c r="B54" t="s">
        <v>30</v>
      </c>
      <c r="C54" s="8">
        <v>0</v>
      </c>
      <c r="D54" s="8">
        <v>0</v>
      </c>
      <c r="E54" t="s">
        <v>31</v>
      </c>
      <c r="F54" t="str">
        <f t="shared" ref="F54:F59" si="50">IF(C54&gt;D54,B54,IF(D54&gt;C54,E54,"Draw"))</f>
        <v>Draw</v>
      </c>
      <c r="G54" t="str">
        <f t="shared" ref="G54" si="51">IF(F54="Draw",B54,"None")</f>
        <v>Germany</v>
      </c>
      <c r="H54" t="str">
        <f t="shared" ref="H54" si="52">IF(F54="Draw",E54,"None")</f>
        <v>Japan</v>
      </c>
      <c r="I54" t="str">
        <f>IF(C54&gt;D54,E54,IF(D54&gt;C54,B54,"Draw"))</f>
        <v>Draw</v>
      </c>
      <c r="J54">
        <f ca="1">IF(TODAY()&gt;=A54, SUM(C54='Group Stage Results'!C54,D54='Group Stage Results'!D54)+IF(F54='Group Stage Results'!F54,2,0),0)</f>
        <v>0</v>
      </c>
      <c r="L54" s="5"/>
      <c r="M54" s="5" t="s">
        <v>17</v>
      </c>
      <c r="N54" s="5" t="s">
        <v>19</v>
      </c>
      <c r="O54" s="5" t="s">
        <v>18</v>
      </c>
      <c r="P54" s="5" t="s">
        <v>67</v>
      </c>
      <c r="Q54" s="5" t="s">
        <v>72</v>
      </c>
      <c r="R54" s="5" t="s">
        <v>71</v>
      </c>
      <c r="S54" s="5" t="s">
        <v>70</v>
      </c>
      <c r="T54" s="5" t="s">
        <v>69</v>
      </c>
      <c r="V54" s="1" t="s">
        <v>61</v>
      </c>
    </row>
    <row r="55" spans="1:22" x14ac:dyDescent="0.2">
      <c r="A55" s="2">
        <v>44888</v>
      </c>
      <c r="B55" t="s">
        <v>32</v>
      </c>
      <c r="C55" s="8">
        <v>0</v>
      </c>
      <c r="D55" s="8">
        <v>0</v>
      </c>
      <c r="E55" t="s">
        <v>33</v>
      </c>
      <c r="F55" t="str">
        <f t="shared" si="50"/>
        <v>Draw</v>
      </c>
      <c r="G55" t="str">
        <f t="shared" ref="G55:G59" si="53">IF(F55="Draw",B55,"None")</f>
        <v>Spain</v>
      </c>
      <c r="H55" t="str">
        <f t="shared" ref="H55:H59" si="54">IF(F55="Draw",E55,"None")</f>
        <v>Costa Rica</v>
      </c>
      <c r="I55" t="str">
        <f t="shared" ref="I55:I59" si="55">IF(C55&gt;D55,E55,IF(D55&gt;C55,B55,"Draw"))</f>
        <v>Draw</v>
      </c>
      <c r="J55">
        <f ca="1">IF(TODAY()&gt;=A55, SUM(C55='Group Stage Results'!C55,D55='Group Stage Results'!D55)+IF(F55='Group Stage Results'!F55,2,0),0)</f>
        <v>0</v>
      </c>
      <c r="L55" s="5" t="s">
        <v>30</v>
      </c>
      <c r="M55">
        <f>COUNTIF($F$54:$F$59,L55)</f>
        <v>0</v>
      </c>
      <c r="N55">
        <f>COUNTIF($G$54:$G$59,L55)+COUNTIF($H$54:$H$59,L55)</f>
        <v>3</v>
      </c>
      <c r="O55">
        <f>COUNTIF($I$54:$I$59,L55)</f>
        <v>0</v>
      </c>
      <c r="P55">
        <f t="shared" ref="P55" si="56">3*M55+N55</f>
        <v>3</v>
      </c>
      <c r="Q55">
        <f>SUMPRODUCT(($B$54:$B$59=L55)*$C$54:$C$59) + SUMPRODUCT(($E$54:$E$59=L55)*$D$54:$D$59)</f>
        <v>0</v>
      </c>
      <c r="R55">
        <f>SUMPRODUCT(($B$54:$B$59=L55)*$D$54:$D$59) + SUMPRODUCT(($E$54:$E$59=L55)*$C$54:$C$59)</f>
        <v>0</v>
      </c>
      <c r="S55">
        <f>Q55-R55</f>
        <v>0</v>
      </c>
      <c r="T55">
        <f>_xlfn.RANK.EQ($P55,$P$55:$P$58)+COUNTIFS($P$55:$P$58,P55,$S$55:$S$58, "&gt;" &amp; $S55)+COUNTIFS($P$55:$P$58,$P55,$S$55:$S$58, $S55,$Q$55:$Q$58,"&gt;" &amp; $Q$55:$Q$58)</f>
        <v>1</v>
      </c>
      <c r="V55" s="1" t="str">
        <f ca="1">IF(TODAY() &gt;= 'Instructions and Point Tally'!$E$31,SUM(P55='Group Stage Results'!P55,T55='Group Stage Results'!T55),"Wait Until Dec-2")</f>
        <v>Wait Until Dec-2</v>
      </c>
    </row>
    <row r="56" spans="1:22" x14ac:dyDescent="0.2">
      <c r="A56" s="2">
        <v>44892</v>
      </c>
      <c r="B56" t="s">
        <v>31</v>
      </c>
      <c r="C56" s="8">
        <v>0</v>
      </c>
      <c r="D56" s="8">
        <v>0</v>
      </c>
      <c r="E56" t="s">
        <v>33</v>
      </c>
      <c r="F56" t="str">
        <f t="shared" si="50"/>
        <v>Draw</v>
      </c>
      <c r="G56" t="str">
        <f t="shared" si="53"/>
        <v>Japan</v>
      </c>
      <c r="H56" t="str">
        <f t="shared" si="54"/>
        <v>Costa Rica</v>
      </c>
      <c r="I56" t="str">
        <f t="shared" si="55"/>
        <v>Draw</v>
      </c>
      <c r="J56">
        <f ca="1">IF(TODAY()&gt;=A56, SUM(C56='Group Stage Results'!C56,D56='Group Stage Results'!D56)+IF(F56='Group Stage Results'!F56,2,0),0)</f>
        <v>0</v>
      </c>
      <c r="L56" s="5" t="s">
        <v>31</v>
      </c>
      <c r="M56">
        <f t="shared" ref="M56:M58" si="57">COUNTIF($F$54:$F$59,L56)</f>
        <v>0</v>
      </c>
      <c r="N56">
        <f t="shared" ref="N56:N58" si="58">COUNTIF($G$54:$G$59,L56)+COUNTIF($H$54:$H$59,L56)</f>
        <v>3</v>
      </c>
      <c r="O56">
        <f t="shared" ref="O56:O58" si="59">COUNTIF($I$54:$I$59,L56)</f>
        <v>0</v>
      </c>
      <c r="P56">
        <f t="shared" ref="P56:P58" si="60">3*M56+N56</f>
        <v>3</v>
      </c>
      <c r="Q56">
        <f t="shared" ref="Q56:Q58" si="61">SUMPRODUCT(($B$54:$B$59=L56)*$C$54:$C$59) + SUMPRODUCT(($E$54:$E$59=L56)*$D$54:$D$59)</f>
        <v>0</v>
      </c>
      <c r="R56">
        <f t="shared" ref="R56:R58" si="62">SUMPRODUCT(($B$54:$B$59=L56)*$D$54:$D$59) + SUMPRODUCT(($E$54:$E$59=L56)*$C$54:$C$59)</f>
        <v>0</v>
      </c>
      <c r="S56">
        <f t="shared" ref="S56:S58" si="63">Q56-R56</f>
        <v>0</v>
      </c>
      <c r="T56">
        <f t="shared" ref="T56:T58" si="64">_xlfn.RANK.EQ($P56,$P$55:$P$58)+COUNTIFS($P$55:$P$58,P56,$S$55:$S$58, "&gt;" &amp; $S56)+COUNTIFS($P$55:$P$58,$P56,$S$55:$S$58, $S56,$Q$55:$Q$58,"&gt;" &amp; $Q$55:$Q$58)</f>
        <v>1</v>
      </c>
      <c r="V56" s="1" t="str">
        <f ca="1">IF(TODAY() &gt;= 'Instructions and Point Tally'!$E$31,SUM(P56='Group Stage Results'!P56,T56='Group Stage Results'!T56),"Wait Until Dec-2")</f>
        <v>Wait Until Dec-2</v>
      </c>
    </row>
    <row r="57" spans="1:22" x14ac:dyDescent="0.2">
      <c r="A57" s="2">
        <v>44892</v>
      </c>
      <c r="B57" t="s">
        <v>32</v>
      </c>
      <c r="C57" s="8">
        <v>0</v>
      </c>
      <c r="D57" s="8">
        <v>0</v>
      </c>
      <c r="E57" t="s">
        <v>30</v>
      </c>
      <c r="F57" t="str">
        <f t="shared" si="50"/>
        <v>Draw</v>
      </c>
      <c r="G57" t="str">
        <f t="shared" si="53"/>
        <v>Spain</v>
      </c>
      <c r="H57" t="str">
        <f t="shared" si="54"/>
        <v>Germany</v>
      </c>
      <c r="I57" t="str">
        <f t="shared" si="55"/>
        <v>Draw</v>
      </c>
      <c r="J57">
        <f ca="1">IF(TODAY()&gt;=A57, SUM(C57='Group Stage Results'!C57,D57='Group Stage Results'!D57)+IF(F57='Group Stage Results'!F57,2,0),0)</f>
        <v>0</v>
      </c>
      <c r="L57" s="5" t="s">
        <v>33</v>
      </c>
      <c r="M57">
        <f t="shared" si="57"/>
        <v>0</v>
      </c>
      <c r="N57">
        <f t="shared" si="58"/>
        <v>3</v>
      </c>
      <c r="O57">
        <f t="shared" si="59"/>
        <v>0</v>
      </c>
      <c r="P57">
        <f t="shared" si="60"/>
        <v>3</v>
      </c>
      <c r="Q57">
        <f t="shared" si="61"/>
        <v>0</v>
      </c>
      <c r="R57">
        <f t="shared" si="62"/>
        <v>0</v>
      </c>
      <c r="S57">
        <f t="shared" si="63"/>
        <v>0</v>
      </c>
      <c r="T57">
        <f t="shared" si="64"/>
        <v>1</v>
      </c>
      <c r="V57" s="1" t="str">
        <f ca="1">IF(TODAY() &gt;= 'Instructions and Point Tally'!$E$31,SUM(P57='Group Stage Results'!P57,T57='Group Stage Results'!T57),"Wait Until Dec-2")</f>
        <v>Wait Until Dec-2</v>
      </c>
    </row>
    <row r="58" spans="1:22" x14ac:dyDescent="0.2">
      <c r="A58" s="2">
        <v>44896</v>
      </c>
      <c r="B58" t="s">
        <v>31</v>
      </c>
      <c r="C58" s="8">
        <v>0</v>
      </c>
      <c r="D58" s="8">
        <v>0</v>
      </c>
      <c r="E58" t="s">
        <v>32</v>
      </c>
      <c r="F58" t="str">
        <f t="shared" si="50"/>
        <v>Draw</v>
      </c>
      <c r="G58" t="str">
        <f t="shared" si="53"/>
        <v>Japan</v>
      </c>
      <c r="H58" t="str">
        <f t="shared" si="54"/>
        <v>Spain</v>
      </c>
      <c r="I58" t="str">
        <f t="shared" si="55"/>
        <v>Draw</v>
      </c>
      <c r="J58">
        <f ca="1">IF(TODAY()&gt;=A58, SUM(C58='Group Stage Results'!C58,D58='Group Stage Results'!D58)+IF(F58='Group Stage Results'!F58,2,0),0)</f>
        <v>0</v>
      </c>
      <c r="L58" s="5" t="s">
        <v>32</v>
      </c>
      <c r="M58">
        <f t="shared" si="57"/>
        <v>0</v>
      </c>
      <c r="N58">
        <f t="shared" si="58"/>
        <v>3</v>
      </c>
      <c r="O58">
        <f t="shared" si="59"/>
        <v>0</v>
      </c>
      <c r="P58">
        <f t="shared" si="60"/>
        <v>3</v>
      </c>
      <c r="Q58">
        <f t="shared" si="61"/>
        <v>0</v>
      </c>
      <c r="R58">
        <f t="shared" si="62"/>
        <v>0</v>
      </c>
      <c r="S58">
        <f t="shared" si="63"/>
        <v>0</v>
      </c>
      <c r="T58">
        <f t="shared" si="64"/>
        <v>1</v>
      </c>
      <c r="V58" s="1" t="str">
        <f ca="1">IF(TODAY() &gt;= 'Instructions and Point Tally'!$E$31,SUM(P58='Group Stage Results'!P58,T58='Group Stage Results'!T58),"Wait Until Dec-2")</f>
        <v>Wait Until Dec-2</v>
      </c>
    </row>
    <row r="59" spans="1:22" x14ac:dyDescent="0.2">
      <c r="A59" s="2">
        <v>44896</v>
      </c>
      <c r="B59" t="s">
        <v>33</v>
      </c>
      <c r="C59" s="8">
        <v>0</v>
      </c>
      <c r="D59" s="8">
        <v>0</v>
      </c>
      <c r="E59" t="s">
        <v>30</v>
      </c>
      <c r="F59" t="str">
        <f t="shared" si="50"/>
        <v>Draw</v>
      </c>
      <c r="G59" t="str">
        <f t="shared" si="53"/>
        <v>Costa Rica</v>
      </c>
      <c r="H59" t="str">
        <f t="shared" si="54"/>
        <v>Germany</v>
      </c>
      <c r="I59" t="str">
        <f t="shared" si="55"/>
        <v>Draw</v>
      </c>
      <c r="J59">
        <f ca="1">IF(TODAY()&gt;=A59, SUM(C59='Group Stage Results'!C59,D59='Group Stage Results'!D59)+IF(F59='Group Stage Results'!F59,2,0),0)</f>
        <v>0</v>
      </c>
      <c r="L59" s="5"/>
      <c r="M59" s="5"/>
      <c r="N59" s="5"/>
      <c r="O59" s="5"/>
      <c r="P59" s="5"/>
      <c r="Q59" s="5"/>
      <c r="R59" s="5"/>
      <c r="S59" s="5"/>
    </row>
    <row r="60" spans="1:22" x14ac:dyDescent="0.2">
      <c r="L60" s="5"/>
      <c r="M60" s="5"/>
      <c r="N60" s="5"/>
      <c r="O60" s="5"/>
      <c r="P60" s="5"/>
      <c r="Q60" s="5"/>
      <c r="R60" s="5"/>
      <c r="S60" s="5"/>
    </row>
    <row r="61" spans="1:22" x14ac:dyDescent="0.2">
      <c r="A61" s="5" t="s">
        <v>86</v>
      </c>
      <c r="B61" s="5">
        <f ca="1">SUM(J54:J59)+SUM(V55:V58)</f>
        <v>0</v>
      </c>
      <c r="L61" s="5"/>
      <c r="M61" s="5"/>
      <c r="N61" s="5"/>
      <c r="O61" s="5"/>
      <c r="P61" s="5"/>
      <c r="Q61" s="5"/>
      <c r="R61" s="5"/>
      <c r="S61" s="5"/>
    </row>
    <row r="62" spans="1:22" x14ac:dyDescent="0.2">
      <c r="L62" s="5"/>
      <c r="M62" s="5"/>
      <c r="N62" s="5"/>
      <c r="O62" s="5"/>
      <c r="P62" s="5"/>
      <c r="Q62" s="5"/>
      <c r="R62" s="5"/>
      <c r="S62" s="5"/>
    </row>
    <row r="63" spans="1:22" ht="21" x14ac:dyDescent="0.25">
      <c r="A63" s="9" t="s">
        <v>34</v>
      </c>
      <c r="L63" s="5"/>
      <c r="M63" s="5"/>
      <c r="N63" s="5"/>
      <c r="O63" s="5"/>
      <c r="P63" s="5"/>
      <c r="Q63" s="5"/>
      <c r="R63" s="5"/>
      <c r="S63" s="5"/>
    </row>
    <row r="64" spans="1:22" x14ac:dyDescent="0.2">
      <c r="L64" s="5"/>
      <c r="M64" s="5"/>
      <c r="N64" s="5"/>
      <c r="O64" s="5"/>
      <c r="P64" s="5"/>
      <c r="Q64" s="5"/>
      <c r="R64" s="5"/>
      <c r="S64" s="5"/>
    </row>
    <row r="65" spans="1:22" x14ac:dyDescent="0.2">
      <c r="B65" t="s">
        <v>8</v>
      </c>
      <c r="C65" s="36" t="s">
        <v>5</v>
      </c>
      <c r="D65" s="36"/>
      <c r="E65" t="s">
        <v>9</v>
      </c>
      <c r="F65" t="s">
        <v>63</v>
      </c>
      <c r="G65" t="s">
        <v>65</v>
      </c>
      <c r="H65" t="s">
        <v>66</v>
      </c>
      <c r="I65" t="s">
        <v>64</v>
      </c>
      <c r="J65" s="4" t="s">
        <v>60</v>
      </c>
      <c r="L65" s="5" t="s">
        <v>75</v>
      </c>
      <c r="M65" s="5"/>
      <c r="N65" s="5"/>
      <c r="O65" s="5"/>
      <c r="P65" s="5"/>
      <c r="Q65" s="7"/>
      <c r="R65" s="5"/>
      <c r="S65" s="5"/>
    </row>
    <row r="66" spans="1:22" x14ac:dyDescent="0.2">
      <c r="A66" s="2">
        <v>44888</v>
      </c>
      <c r="B66" t="s">
        <v>35</v>
      </c>
      <c r="C66" s="8">
        <v>0</v>
      </c>
      <c r="D66" s="8">
        <v>0</v>
      </c>
      <c r="E66" t="s">
        <v>36</v>
      </c>
      <c r="F66" t="str">
        <f t="shared" ref="F66:F71" si="65">IF(C66&gt;D66,B66,IF(D66&gt;C66,E66,"Draw"))</f>
        <v>Draw</v>
      </c>
      <c r="G66" t="str">
        <f t="shared" ref="G66" si="66">IF(F66="Draw",B66,"None")</f>
        <v>Morocco</v>
      </c>
      <c r="H66" t="str">
        <f t="shared" ref="H66" si="67">IF(F66="Draw",E66,"None")</f>
        <v>Croatia</v>
      </c>
      <c r="I66" t="str">
        <f>IF(C66&gt;D66,E66,IF(D66&gt;C66,B66,"Draw"))</f>
        <v>Draw</v>
      </c>
      <c r="J66">
        <f ca="1">IF(TODAY()&gt;=A66, SUM(C66='Group Stage Results'!C66,D66='Group Stage Results'!D66)+IF(F66='Group Stage Results'!F66,2,0),0)</f>
        <v>0</v>
      </c>
      <c r="L66" s="5"/>
      <c r="M66" s="5" t="s">
        <v>17</v>
      </c>
      <c r="N66" s="5" t="s">
        <v>19</v>
      </c>
      <c r="O66" s="5" t="s">
        <v>18</v>
      </c>
      <c r="P66" s="5" t="s">
        <v>67</v>
      </c>
      <c r="Q66" s="5" t="s">
        <v>72</v>
      </c>
      <c r="R66" s="5" t="s">
        <v>71</v>
      </c>
      <c r="S66" s="5" t="s">
        <v>70</v>
      </c>
      <c r="T66" s="5" t="s">
        <v>69</v>
      </c>
    </row>
    <row r="67" spans="1:22" x14ac:dyDescent="0.2">
      <c r="A67" s="2">
        <v>44888</v>
      </c>
      <c r="B67" t="s">
        <v>37</v>
      </c>
      <c r="C67" s="8">
        <v>0</v>
      </c>
      <c r="D67" s="8">
        <v>0</v>
      </c>
      <c r="E67" t="s">
        <v>38</v>
      </c>
      <c r="F67" t="str">
        <f t="shared" si="65"/>
        <v>Draw</v>
      </c>
      <c r="G67" t="str">
        <f t="shared" ref="G67:G71" si="68">IF(F67="Draw",B67,"None")</f>
        <v>Belgium</v>
      </c>
      <c r="H67" t="str">
        <f t="shared" ref="H67:H71" si="69">IF(F67="Draw",E67,"None")</f>
        <v>Canada</v>
      </c>
      <c r="I67" t="str">
        <f t="shared" ref="I67:I71" si="70">IF(C67&gt;D67,E67,IF(D67&gt;C67,B67,"Draw"))</f>
        <v>Draw</v>
      </c>
      <c r="J67">
        <f ca="1">IF(TODAY()&gt;=A67, SUM(C67='Group Stage Results'!C67,D67='Group Stage Results'!D67)+IF(F67='Group Stage Results'!F67,2,0),0)</f>
        <v>0</v>
      </c>
      <c r="L67" s="5" t="s">
        <v>35</v>
      </c>
      <c r="M67">
        <f>COUNTIF($F$66:$F$71,L67)</f>
        <v>0</v>
      </c>
      <c r="N67">
        <f>COUNTIF($G$66:$G$71,L67)+COUNTIF($H$66:$H$71,L67)</f>
        <v>3</v>
      </c>
      <c r="O67">
        <f>COUNTIF($I$66:$I$71,L67)</f>
        <v>0</v>
      </c>
      <c r="P67">
        <f t="shared" ref="P67" si="71">3*M67+N67</f>
        <v>3</v>
      </c>
      <c r="Q67">
        <f>SUMPRODUCT(($B$66:$B$71=L67)*$C$66:$C$71) + SUMPRODUCT(($E$66:$E$71=L67)*$D$66:$D$71)</f>
        <v>0</v>
      </c>
      <c r="R67">
        <f>SUMPRODUCT(($B$66:$B$71=L67)*$D$66:$D$71) + SUMPRODUCT(($E$66:$E$71=L67)*$C$66:$C$71)</f>
        <v>0</v>
      </c>
      <c r="S67">
        <f>Q67-R67</f>
        <v>0</v>
      </c>
      <c r="T67" s="5">
        <f>_xlfn.RANK.EQ($P67,$P$67:$P$70)+COUNTIFS($P$67:$P$70,P67,$S$67:$S$70, "&gt;" &amp; $S67)+COUNTIFS($P$67:$P$70,$P67,$S$67:$S$70, $S67,$Q$67:$Q$70,"&gt;" &amp; $Q$67:$Q$70)</f>
        <v>1</v>
      </c>
      <c r="V67" s="1" t="str">
        <f ca="1">IF(TODAY() &gt;= 'Instructions and Point Tally'!$E$31,SUM(P67='Group Stage Results'!P67,T67='Group Stage Results'!T67),"Wait Until Dec-2")</f>
        <v>Wait Until Dec-2</v>
      </c>
    </row>
    <row r="68" spans="1:22" x14ac:dyDescent="0.2">
      <c r="A68" s="2">
        <v>44892</v>
      </c>
      <c r="B68" t="s">
        <v>37</v>
      </c>
      <c r="C68" s="8">
        <v>0</v>
      </c>
      <c r="D68" s="8">
        <v>0</v>
      </c>
      <c r="E68" t="s">
        <v>35</v>
      </c>
      <c r="F68" t="str">
        <f t="shared" si="65"/>
        <v>Draw</v>
      </c>
      <c r="G68" t="str">
        <f t="shared" si="68"/>
        <v>Belgium</v>
      </c>
      <c r="H68" t="str">
        <f t="shared" si="69"/>
        <v>Morocco</v>
      </c>
      <c r="I68" t="str">
        <f t="shared" si="70"/>
        <v>Draw</v>
      </c>
      <c r="J68">
        <f ca="1">IF(TODAY()&gt;=A68, SUM(C68='Group Stage Results'!C68,D68='Group Stage Results'!D68)+IF(F68='Group Stage Results'!F68,2,0),0)</f>
        <v>0</v>
      </c>
      <c r="L68" s="5" t="s">
        <v>36</v>
      </c>
      <c r="M68">
        <f t="shared" ref="M68:M70" si="72">COUNTIF($F$66:$F$71,L68)</f>
        <v>0</v>
      </c>
      <c r="N68">
        <f t="shared" ref="N68:N70" si="73">COUNTIF($G$66:$G$71,L68)+COUNTIF($H$66:$H$71,L68)</f>
        <v>3</v>
      </c>
      <c r="O68">
        <f t="shared" ref="O68:O70" si="74">COUNTIF($I$66:$I$71,L68)</f>
        <v>0</v>
      </c>
      <c r="P68">
        <f t="shared" ref="P68:P70" si="75">3*M68+N68</f>
        <v>3</v>
      </c>
      <c r="Q68">
        <f t="shared" ref="Q68:Q70" si="76">SUMPRODUCT(($B$66:$B$71=L68)*$C$66:$C$71) + SUMPRODUCT(($E$66:$E$71=L68)*$D$66:$D$71)</f>
        <v>0</v>
      </c>
      <c r="R68">
        <f t="shared" ref="R68:R70" si="77">SUMPRODUCT(($B$66:$B$71=L68)*$D$66:$D$71) + SUMPRODUCT(($E$66:$E$71=L68)*$C$66:$C$71)</f>
        <v>0</v>
      </c>
      <c r="S68">
        <f t="shared" ref="S68:S70" si="78">Q68-R68</f>
        <v>0</v>
      </c>
      <c r="T68" s="5">
        <f t="shared" ref="T68:T70" si="79">_xlfn.RANK.EQ($P68,$P$67:$P$70)+COUNTIFS($P$67:$P$70,P68,$S$67:$S$70, "&gt;" &amp; $S68)+COUNTIFS($P$67:$P$70,$P68,$S$67:$S$70, $S68,$Q$67:$Q$70,"&gt;" &amp; $Q$67:$Q$70)</f>
        <v>1</v>
      </c>
      <c r="V68" s="1" t="str">
        <f ca="1">IF(TODAY() &gt;= 'Instructions and Point Tally'!$E$31,SUM(P68='Group Stage Results'!P68,T68='Group Stage Results'!T68),"Wait Until Dec-2")</f>
        <v>Wait Until Dec-2</v>
      </c>
    </row>
    <row r="69" spans="1:22" x14ac:dyDescent="0.2">
      <c r="A69" s="2">
        <v>44892</v>
      </c>
      <c r="B69" t="s">
        <v>36</v>
      </c>
      <c r="C69" s="8">
        <v>0</v>
      </c>
      <c r="D69" s="8">
        <v>0</v>
      </c>
      <c r="E69" t="s">
        <v>38</v>
      </c>
      <c r="F69" t="str">
        <f t="shared" si="65"/>
        <v>Draw</v>
      </c>
      <c r="G69" t="str">
        <f t="shared" si="68"/>
        <v>Croatia</v>
      </c>
      <c r="H69" t="str">
        <f t="shared" si="69"/>
        <v>Canada</v>
      </c>
      <c r="I69" t="str">
        <f t="shared" si="70"/>
        <v>Draw</v>
      </c>
      <c r="J69">
        <f ca="1">IF(TODAY()&gt;=A69, SUM(C69='Group Stage Results'!C69,D69='Group Stage Results'!D69)+IF(F69='Group Stage Results'!F69,2,0),0)</f>
        <v>0</v>
      </c>
      <c r="L69" s="5" t="s">
        <v>37</v>
      </c>
      <c r="M69">
        <f t="shared" si="72"/>
        <v>0</v>
      </c>
      <c r="N69">
        <f t="shared" si="73"/>
        <v>3</v>
      </c>
      <c r="O69">
        <f t="shared" si="74"/>
        <v>0</v>
      </c>
      <c r="P69">
        <f t="shared" si="75"/>
        <v>3</v>
      </c>
      <c r="Q69">
        <f t="shared" si="76"/>
        <v>0</v>
      </c>
      <c r="R69">
        <f t="shared" si="77"/>
        <v>0</v>
      </c>
      <c r="S69">
        <f t="shared" si="78"/>
        <v>0</v>
      </c>
      <c r="T69" s="5">
        <f t="shared" si="79"/>
        <v>1</v>
      </c>
      <c r="V69" s="1" t="str">
        <f ca="1">IF(TODAY() &gt;= 'Instructions and Point Tally'!$E$31,SUM(P69='Group Stage Results'!P69,T69='Group Stage Results'!T69),"Wait Until Dec-2")</f>
        <v>Wait Until Dec-2</v>
      </c>
    </row>
    <row r="70" spans="1:22" x14ac:dyDescent="0.2">
      <c r="A70" s="2">
        <v>44896</v>
      </c>
      <c r="B70" t="s">
        <v>36</v>
      </c>
      <c r="C70" s="8">
        <v>0</v>
      </c>
      <c r="D70" s="8">
        <v>0</v>
      </c>
      <c r="E70" t="s">
        <v>37</v>
      </c>
      <c r="F70" t="str">
        <f t="shared" si="65"/>
        <v>Draw</v>
      </c>
      <c r="G70" t="str">
        <f t="shared" si="68"/>
        <v>Croatia</v>
      </c>
      <c r="H70" t="str">
        <f t="shared" si="69"/>
        <v>Belgium</v>
      </c>
      <c r="I70" t="str">
        <f t="shared" si="70"/>
        <v>Draw</v>
      </c>
      <c r="J70">
        <f ca="1">IF(TODAY()&gt;=A70, SUM(C70='Group Stage Results'!C70,D70='Group Stage Results'!D70)+IF(F70='Group Stage Results'!F70,2,0),0)</f>
        <v>0</v>
      </c>
      <c r="L70" s="5" t="s">
        <v>38</v>
      </c>
      <c r="M70">
        <f t="shared" si="72"/>
        <v>0</v>
      </c>
      <c r="N70">
        <f t="shared" si="73"/>
        <v>3</v>
      </c>
      <c r="O70">
        <f t="shared" si="74"/>
        <v>0</v>
      </c>
      <c r="P70">
        <f t="shared" si="75"/>
        <v>3</v>
      </c>
      <c r="Q70">
        <f t="shared" si="76"/>
        <v>0</v>
      </c>
      <c r="R70">
        <f t="shared" si="77"/>
        <v>0</v>
      </c>
      <c r="S70">
        <f t="shared" si="78"/>
        <v>0</v>
      </c>
      <c r="T70" s="5">
        <f t="shared" si="79"/>
        <v>1</v>
      </c>
      <c r="V70" s="1" t="str">
        <f ca="1">IF(TODAY() &gt;= 'Instructions and Point Tally'!$E$31,SUM(P70='Group Stage Results'!P70,T70='Group Stage Results'!T70),"Wait Until Dec-2")</f>
        <v>Wait Until Dec-2</v>
      </c>
    </row>
    <row r="71" spans="1:22" x14ac:dyDescent="0.2">
      <c r="A71" s="2">
        <v>44896</v>
      </c>
      <c r="B71" t="s">
        <v>38</v>
      </c>
      <c r="C71" s="8">
        <v>0</v>
      </c>
      <c r="D71" s="8">
        <v>0</v>
      </c>
      <c r="E71" t="s">
        <v>35</v>
      </c>
      <c r="F71" t="str">
        <f t="shared" si="65"/>
        <v>Draw</v>
      </c>
      <c r="G71" t="str">
        <f t="shared" si="68"/>
        <v>Canada</v>
      </c>
      <c r="H71" t="str">
        <f t="shared" si="69"/>
        <v>Morocco</v>
      </c>
      <c r="I71" t="str">
        <f t="shared" si="70"/>
        <v>Draw</v>
      </c>
      <c r="J71">
        <f ca="1">IF(TODAY()&gt;=A71, SUM(C71='Group Stage Results'!C71,D71='Group Stage Results'!D71)+IF(F71='Group Stage Results'!F71,2,0),0)</f>
        <v>0</v>
      </c>
      <c r="L71" s="5"/>
      <c r="M71" s="5"/>
      <c r="N71" s="5"/>
      <c r="O71" s="5"/>
      <c r="P71" s="5"/>
      <c r="Q71" s="5"/>
      <c r="R71" s="5"/>
      <c r="S71" s="5"/>
    </row>
    <row r="72" spans="1:22" x14ac:dyDescent="0.2">
      <c r="L72" s="5"/>
      <c r="M72" s="5"/>
      <c r="N72" s="5"/>
      <c r="O72" s="5"/>
      <c r="P72" s="5"/>
      <c r="Q72" s="5"/>
      <c r="R72" s="5"/>
      <c r="S72" s="5"/>
    </row>
    <row r="73" spans="1:22" x14ac:dyDescent="0.2">
      <c r="A73" s="5" t="s">
        <v>87</v>
      </c>
      <c r="B73" s="5">
        <f ca="1">SUM(J66:J71)+SUM(V67:V70)</f>
        <v>0</v>
      </c>
      <c r="L73" s="5"/>
      <c r="M73" s="5"/>
      <c r="N73" s="5"/>
      <c r="O73" s="5"/>
      <c r="P73" s="5"/>
      <c r="Q73" s="5"/>
      <c r="R73" s="5"/>
      <c r="S73" s="5"/>
    </row>
    <row r="74" spans="1:22" x14ac:dyDescent="0.2">
      <c r="L74" s="5"/>
      <c r="M74" s="5"/>
      <c r="N74" s="5"/>
      <c r="O74" s="5"/>
      <c r="P74" s="5"/>
      <c r="Q74" s="5"/>
      <c r="R74" s="5"/>
      <c r="S74" s="5"/>
    </row>
    <row r="75" spans="1:22" ht="21" x14ac:dyDescent="0.25">
      <c r="A75" s="9" t="s">
        <v>39</v>
      </c>
      <c r="L75" s="5"/>
      <c r="M75" s="5"/>
      <c r="N75" s="5"/>
      <c r="O75" s="5"/>
      <c r="P75" s="5"/>
      <c r="Q75" s="5"/>
      <c r="R75" s="5"/>
      <c r="S75" s="5"/>
    </row>
    <row r="76" spans="1:22" x14ac:dyDescent="0.2">
      <c r="L76" s="5"/>
      <c r="M76" s="5"/>
      <c r="N76" s="5"/>
      <c r="O76" s="5"/>
      <c r="P76" s="5"/>
      <c r="Q76" s="5"/>
      <c r="R76" s="5"/>
      <c r="S76" s="5"/>
    </row>
    <row r="77" spans="1:22" x14ac:dyDescent="0.2">
      <c r="B77" t="s">
        <v>8</v>
      </c>
      <c r="C77" s="36" t="s">
        <v>5</v>
      </c>
      <c r="D77" s="36"/>
      <c r="E77" t="s">
        <v>9</v>
      </c>
      <c r="F77" t="s">
        <v>63</v>
      </c>
      <c r="G77" t="s">
        <v>65</v>
      </c>
      <c r="H77" t="s">
        <v>66</v>
      </c>
      <c r="I77" t="s">
        <v>64</v>
      </c>
      <c r="J77" s="4" t="s">
        <v>60</v>
      </c>
      <c r="L77" s="5" t="s">
        <v>75</v>
      </c>
      <c r="M77" s="5"/>
      <c r="N77" s="5"/>
      <c r="O77" s="5"/>
      <c r="P77" s="5"/>
      <c r="Q77" s="7"/>
      <c r="R77" s="5"/>
      <c r="S77" s="5"/>
    </row>
    <row r="78" spans="1:22" x14ac:dyDescent="0.2">
      <c r="A78" s="2">
        <v>44889</v>
      </c>
      <c r="B78" t="s">
        <v>40</v>
      </c>
      <c r="C78" s="8">
        <v>0</v>
      </c>
      <c r="D78" s="8">
        <v>0</v>
      </c>
      <c r="E78" t="s">
        <v>41</v>
      </c>
      <c r="F78" t="str">
        <f t="shared" ref="F78:F83" si="80">IF(C78&gt;D78,B78,IF(D78&gt;C78,E78,"Draw"))</f>
        <v>Draw</v>
      </c>
      <c r="G78" t="str">
        <f t="shared" ref="G78" si="81">IF(F78="Draw",B78,"None")</f>
        <v>Switzerland</v>
      </c>
      <c r="H78" t="str">
        <f t="shared" ref="H78" si="82">IF(F78="Draw",E78,"None")</f>
        <v>Cameroon</v>
      </c>
      <c r="I78" t="str">
        <f>IF(C78&gt;D78,E78,IF(D78&gt;C78,B78,"Draw"))</f>
        <v>Draw</v>
      </c>
      <c r="J78">
        <f ca="1">IF(TODAY()&gt;=A78, SUM(C78='Group Stage Results'!C78,D78='Group Stage Results'!D78)+IF(F78='Group Stage Results'!F78,2,0),0)</f>
        <v>0</v>
      </c>
      <c r="L78" s="5"/>
      <c r="M78" s="5" t="s">
        <v>17</v>
      </c>
      <c r="N78" s="5" t="s">
        <v>19</v>
      </c>
      <c r="O78" s="5" t="s">
        <v>18</v>
      </c>
      <c r="P78" s="5" t="s">
        <v>67</v>
      </c>
      <c r="Q78" s="5" t="s">
        <v>72</v>
      </c>
      <c r="R78" s="5" t="s">
        <v>71</v>
      </c>
      <c r="S78" s="5" t="s">
        <v>70</v>
      </c>
      <c r="T78" s="5" t="s">
        <v>69</v>
      </c>
    </row>
    <row r="79" spans="1:22" x14ac:dyDescent="0.2">
      <c r="A79" s="2">
        <v>44889</v>
      </c>
      <c r="B79" t="s">
        <v>42</v>
      </c>
      <c r="C79" s="8">
        <v>0</v>
      </c>
      <c r="D79" s="8">
        <v>0</v>
      </c>
      <c r="E79" t="s">
        <v>43</v>
      </c>
      <c r="F79" t="str">
        <f t="shared" si="80"/>
        <v>Draw</v>
      </c>
      <c r="G79" t="str">
        <f t="shared" ref="G79:G83" si="83">IF(F79="Draw",B79,"None")</f>
        <v>Brazil</v>
      </c>
      <c r="H79" t="str">
        <f t="shared" ref="H79:H83" si="84">IF(F79="Draw",E79,"None")</f>
        <v>Serbia</v>
      </c>
      <c r="I79" t="str">
        <f t="shared" ref="I79:I83" si="85">IF(C79&gt;D79,E79,IF(D79&gt;C79,B79,"Draw"))</f>
        <v>Draw</v>
      </c>
      <c r="J79">
        <f ca="1">IF(TODAY()&gt;=A79, SUM(C79='Group Stage Results'!C79,D79='Group Stage Results'!D79)+IF(F79='Group Stage Results'!F79,2,0),0)</f>
        <v>0</v>
      </c>
      <c r="L79" s="5" t="s">
        <v>40</v>
      </c>
      <c r="M79">
        <f>COUNTIF($F$78:$F$83,L79)</f>
        <v>0</v>
      </c>
      <c r="N79">
        <f>COUNTIF($G$78:$G$83,L79)+COUNTIF($H$78:$H$83,L79)</f>
        <v>3</v>
      </c>
      <c r="O79">
        <f>COUNTIF($I$78:$I$83,L79)</f>
        <v>0</v>
      </c>
      <c r="P79">
        <f t="shared" ref="P79" si="86">3*M79+N79</f>
        <v>3</v>
      </c>
      <c r="Q79">
        <f>SUMPRODUCT(($B$78:$B$83=L79)*$C$78:$C$83) + SUMPRODUCT(($E$78:$E$83=L79)*$D$78:$D$83)</f>
        <v>0</v>
      </c>
      <c r="R79">
        <f>SUMPRODUCT(($B$78:$B$83=L79)*$D$78:$D$83) + SUMPRODUCT(($E$78:$E$83=L79)*$C$78:$C$83)</f>
        <v>0</v>
      </c>
      <c r="S79">
        <f>Q79-R79</f>
        <v>0</v>
      </c>
      <c r="T79" s="5">
        <f>_xlfn.RANK.EQ($P79,$P$79:$P$82)+COUNTIFS($P$79:$P$82,P79,$S$79:$S$82, "&gt;" &amp; $S79)+COUNTIFS($P$79:$P$82,$P79,$S$79:$S$82, $S79,$Q$79:$Q$82,"&gt;" &amp; $Q$79:$Q$82)</f>
        <v>1</v>
      </c>
      <c r="V79" s="1" t="str">
        <f ca="1">IF(TODAY() &gt;= 'Instructions and Point Tally'!$E$31,SUM(P79='Group Stage Results'!P79,T79='Group Stage Results'!T79),"Wait Until Dec-2")</f>
        <v>Wait Until Dec-2</v>
      </c>
    </row>
    <row r="80" spans="1:22" x14ac:dyDescent="0.2">
      <c r="A80" s="2">
        <v>44893</v>
      </c>
      <c r="B80" t="s">
        <v>41</v>
      </c>
      <c r="C80" s="8">
        <v>0</v>
      </c>
      <c r="D80" s="8">
        <v>0</v>
      </c>
      <c r="E80" t="s">
        <v>43</v>
      </c>
      <c r="F80" t="str">
        <f t="shared" si="80"/>
        <v>Draw</v>
      </c>
      <c r="G80" t="str">
        <f t="shared" si="83"/>
        <v>Cameroon</v>
      </c>
      <c r="H80" t="str">
        <f t="shared" si="84"/>
        <v>Serbia</v>
      </c>
      <c r="I80" t="str">
        <f t="shared" si="85"/>
        <v>Draw</v>
      </c>
      <c r="J80">
        <f ca="1">IF(TODAY()&gt;=A80, SUM(C80='Group Stage Results'!C80,D80='Group Stage Results'!D80)+IF(F80='Group Stage Results'!F80,2,0),0)</f>
        <v>0</v>
      </c>
      <c r="L80" s="5" t="s">
        <v>41</v>
      </c>
      <c r="M80">
        <f t="shared" ref="M80:M82" si="87">COUNTIF($F$78:$F$83,L80)</f>
        <v>0</v>
      </c>
      <c r="N80">
        <f t="shared" ref="N80:N81" si="88">COUNTIF($G$78:$G$83,L80)+COUNTIF($H$78:$H$83,L80)</f>
        <v>3</v>
      </c>
      <c r="O80">
        <f t="shared" ref="O80:O82" si="89">COUNTIF($I$78:$I$83,L80)</f>
        <v>0</v>
      </c>
      <c r="P80">
        <f t="shared" ref="P80:P82" si="90">3*M80+N80</f>
        <v>3</v>
      </c>
      <c r="Q80">
        <f t="shared" ref="Q80:Q82" si="91">SUMPRODUCT(($B$78:$B$83=L80)*$C$78:$C$83) + SUMPRODUCT(($E$78:$E$83=L80)*$D$78:$D$83)</f>
        <v>0</v>
      </c>
      <c r="R80">
        <f t="shared" ref="R80:R82" si="92">SUMPRODUCT(($B$78:$B$83=L80)*$D$78:$D$83) + SUMPRODUCT(($E$78:$E$83=L80)*$C$78:$C$83)</f>
        <v>0</v>
      </c>
      <c r="S80">
        <f t="shared" ref="S80:S82" si="93">Q80-R80</f>
        <v>0</v>
      </c>
      <c r="T80" s="5">
        <f t="shared" ref="T80:T82" si="94">_xlfn.RANK.EQ($P80,$P$79:$P$82)+COUNTIFS($P$79:$P$82,P80,$S$79:$S$82, "&gt;" &amp; $S80)+COUNTIFS($P$79:$P$82,$P80,$S$79:$S$82, $S80,$Q$79:$Q$82,"&gt;" &amp; $Q$79:$Q$82)</f>
        <v>1</v>
      </c>
      <c r="V80" s="1" t="str">
        <f ca="1">IF(TODAY() &gt;= 'Instructions and Point Tally'!$E$31,SUM(P80='Group Stage Results'!P80,T80='Group Stage Results'!T80),"Wait Until Dec-2")</f>
        <v>Wait Until Dec-2</v>
      </c>
    </row>
    <row r="81" spans="1:22" x14ac:dyDescent="0.2">
      <c r="A81" s="2">
        <v>44893</v>
      </c>
      <c r="B81" t="s">
        <v>42</v>
      </c>
      <c r="C81" s="8">
        <v>0</v>
      </c>
      <c r="D81" s="8">
        <v>0</v>
      </c>
      <c r="E81" t="s">
        <v>40</v>
      </c>
      <c r="F81" t="str">
        <f t="shared" si="80"/>
        <v>Draw</v>
      </c>
      <c r="G81" t="str">
        <f t="shared" si="83"/>
        <v>Brazil</v>
      </c>
      <c r="H81" t="str">
        <f t="shared" si="84"/>
        <v>Switzerland</v>
      </c>
      <c r="I81" t="str">
        <f t="shared" si="85"/>
        <v>Draw</v>
      </c>
      <c r="J81">
        <f ca="1">IF(TODAY()&gt;=A81, SUM(C81='Group Stage Results'!C81,D81='Group Stage Results'!D81)+IF(F81='Group Stage Results'!F81,2,0),0)</f>
        <v>0</v>
      </c>
      <c r="L81" s="5" t="s">
        <v>42</v>
      </c>
      <c r="M81">
        <f t="shared" si="87"/>
        <v>0</v>
      </c>
      <c r="N81">
        <f t="shared" si="88"/>
        <v>3</v>
      </c>
      <c r="O81">
        <f t="shared" si="89"/>
        <v>0</v>
      </c>
      <c r="P81">
        <f t="shared" si="90"/>
        <v>3</v>
      </c>
      <c r="Q81">
        <f t="shared" si="91"/>
        <v>0</v>
      </c>
      <c r="R81">
        <f t="shared" si="92"/>
        <v>0</v>
      </c>
      <c r="S81">
        <f t="shared" si="93"/>
        <v>0</v>
      </c>
      <c r="T81" s="5">
        <f t="shared" si="94"/>
        <v>1</v>
      </c>
      <c r="V81" s="1" t="str">
        <f ca="1">IF(TODAY() &gt;= 'Instructions and Point Tally'!$E$31,SUM(P81='Group Stage Results'!P81,T81='Group Stage Results'!T81),"Wait Until Dec-2")</f>
        <v>Wait Until Dec-2</v>
      </c>
    </row>
    <row r="82" spans="1:22" x14ac:dyDescent="0.2">
      <c r="A82" s="2">
        <v>44897</v>
      </c>
      <c r="B82" t="s">
        <v>43</v>
      </c>
      <c r="C82" s="8">
        <v>0</v>
      </c>
      <c r="D82" s="8">
        <v>0</v>
      </c>
      <c r="E82" t="s">
        <v>40</v>
      </c>
      <c r="F82" t="str">
        <f t="shared" si="80"/>
        <v>Draw</v>
      </c>
      <c r="G82" t="str">
        <f t="shared" si="83"/>
        <v>Serbia</v>
      </c>
      <c r="H82" t="str">
        <f t="shared" si="84"/>
        <v>Switzerland</v>
      </c>
      <c r="I82" t="str">
        <f t="shared" si="85"/>
        <v>Draw</v>
      </c>
      <c r="J82">
        <f ca="1">IF(TODAY()&gt;=A82, SUM(C82='Group Stage Results'!C82,D82='Group Stage Results'!D82)+IF(F82='Group Stage Results'!F82,2,0),0)</f>
        <v>0</v>
      </c>
      <c r="L82" s="5" t="s">
        <v>43</v>
      </c>
      <c r="M82">
        <f t="shared" si="87"/>
        <v>0</v>
      </c>
      <c r="N82">
        <f>COUNTIF($G$78:$G$83,L82)+COUNTIF($H$78:$H$83,L82)</f>
        <v>3</v>
      </c>
      <c r="O82">
        <f t="shared" si="89"/>
        <v>0</v>
      </c>
      <c r="P82">
        <f t="shared" si="90"/>
        <v>3</v>
      </c>
      <c r="Q82">
        <f t="shared" si="91"/>
        <v>0</v>
      </c>
      <c r="R82">
        <f t="shared" si="92"/>
        <v>0</v>
      </c>
      <c r="S82">
        <f t="shared" si="93"/>
        <v>0</v>
      </c>
      <c r="T82" s="5">
        <f t="shared" si="94"/>
        <v>1</v>
      </c>
      <c r="V82" s="1" t="str">
        <f ca="1">IF(TODAY() &gt;= 'Instructions and Point Tally'!$E$31,SUM(P82='Group Stage Results'!P82,T82='Group Stage Results'!T82),"Wait Until Dec-2")</f>
        <v>Wait Until Dec-2</v>
      </c>
    </row>
    <row r="83" spans="1:22" x14ac:dyDescent="0.2">
      <c r="A83" s="2">
        <v>44897</v>
      </c>
      <c r="B83" t="s">
        <v>41</v>
      </c>
      <c r="C83" s="8">
        <v>0</v>
      </c>
      <c r="D83" s="8">
        <v>0</v>
      </c>
      <c r="E83" t="s">
        <v>42</v>
      </c>
      <c r="F83" t="str">
        <f t="shared" si="80"/>
        <v>Draw</v>
      </c>
      <c r="G83" t="str">
        <f t="shared" si="83"/>
        <v>Cameroon</v>
      </c>
      <c r="H83" t="str">
        <f t="shared" si="84"/>
        <v>Brazil</v>
      </c>
      <c r="I83" t="str">
        <f t="shared" si="85"/>
        <v>Draw</v>
      </c>
      <c r="J83">
        <f ca="1">IF(TODAY()&gt;=A83, SUM(C83='Group Stage Results'!C83,D83='Group Stage Results'!D83)+IF(F83='Group Stage Results'!F83,2,0),0)</f>
        <v>0</v>
      </c>
      <c r="L83" s="5"/>
      <c r="M83" s="5"/>
      <c r="N83" s="5"/>
      <c r="O83" s="5"/>
      <c r="P83" s="5"/>
      <c r="Q83" s="5"/>
      <c r="R83" s="5"/>
      <c r="S83" s="5"/>
    </row>
    <row r="84" spans="1:22" x14ac:dyDescent="0.2">
      <c r="L84" s="5"/>
      <c r="M84" s="5"/>
      <c r="N84" s="5"/>
      <c r="O84" s="5"/>
      <c r="P84" s="5"/>
      <c r="Q84" s="5"/>
      <c r="R84" s="5"/>
      <c r="S84" s="5"/>
    </row>
    <row r="85" spans="1:22" x14ac:dyDescent="0.2">
      <c r="A85" s="5" t="s">
        <v>88</v>
      </c>
      <c r="B85" s="5">
        <f ca="1">SUM(J78:J83)+SUM(V79:V82)</f>
        <v>0</v>
      </c>
      <c r="L85" s="5"/>
      <c r="M85" s="5"/>
      <c r="N85" s="5"/>
      <c r="O85" s="5"/>
      <c r="P85" s="5"/>
      <c r="Q85" s="5"/>
      <c r="R85" s="5"/>
      <c r="S85" s="5"/>
    </row>
    <row r="86" spans="1:22" x14ac:dyDescent="0.2">
      <c r="L86" s="5"/>
      <c r="M86" s="5"/>
      <c r="N86" s="5"/>
      <c r="O86" s="5"/>
      <c r="P86" s="5"/>
      <c r="Q86" s="5"/>
      <c r="R86" s="5"/>
      <c r="S86" s="5"/>
    </row>
    <row r="87" spans="1:22" ht="21" x14ac:dyDescent="0.25">
      <c r="A87" s="9" t="s">
        <v>44</v>
      </c>
      <c r="L87" s="5"/>
      <c r="M87" s="5"/>
      <c r="N87" s="5"/>
      <c r="O87" s="5"/>
      <c r="P87" s="5"/>
      <c r="Q87" s="5"/>
      <c r="R87" s="5"/>
      <c r="S87" s="5"/>
    </row>
    <row r="88" spans="1:22" x14ac:dyDescent="0.2">
      <c r="L88" s="5"/>
      <c r="M88" s="5"/>
      <c r="N88" s="5"/>
      <c r="O88" s="5"/>
      <c r="P88" s="5"/>
      <c r="Q88" s="5"/>
      <c r="R88" s="5"/>
      <c r="S88" s="5"/>
    </row>
    <row r="89" spans="1:22" x14ac:dyDescent="0.2">
      <c r="B89" t="s">
        <v>8</v>
      </c>
      <c r="C89" s="36" t="s">
        <v>5</v>
      </c>
      <c r="D89" s="36"/>
      <c r="E89" t="s">
        <v>9</v>
      </c>
      <c r="F89" t="s">
        <v>63</v>
      </c>
      <c r="G89" t="s">
        <v>65</v>
      </c>
      <c r="H89" t="s">
        <v>66</v>
      </c>
      <c r="I89" t="s">
        <v>64</v>
      </c>
      <c r="J89" s="4" t="s">
        <v>60</v>
      </c>
      <c r="L89" s="5" t="s">
        <v>75</v>
      </c>
      <c r="M89" s="5"/>
      <c r="N89" s="5"/>
      <c r="O89" s="5"/>
      <c r="P89" s="5"/>
      <c r="Q89" s="7"/>
      <c r="R89" s="5"/>
      <c r="S89" s="5"/>
    </row>
    <row r="90" spans="1:22" x14ac:dyDescent="0.2">
      <c r="A90" s="2">
        <v>44889</v>
      </c>
      <c r="B90" t="s">
        <v>45</v>
      </c>
      <c r="C90" s="8">
        <v>0</v>
      </c>
      <c r="D90" s="8">
        <v>0</v>
      </c>
      <c r="E90" t="s">
        <v>46</v>
      </c>
      <c r="F90" t="str">
        <f t="shared" ref="F90:F95" si="95">IF(C90&gt;D90,B90,IF(D90&gt;C90,E90,"Draw"))</f>
        <v>Draw</v>
      </c>
      <c r="G90" t="str">
        <f t="shared" ref="G90" si="96">IF(F90="Draw",B90,"None")</f>
        <v>Uruguay</v>
      </c>
      <c r="H90" t="str">
        <f t="shared" ref="H90" si="97">IF(F90="Draw",E90,"None")</f>
        <v>South Korea</v>
      </c>
      <c r="I90" t="str">
        <f>IF(C90&gt;D90,E90,IF(D90&gt;C90,B90,"Draw"))</f>
        <v>Draw</v>
      </c>
      <c r="J90">
        <f ca="1">IF(TODAY()&gt;=A90, SUM(C90='Group Stage Results'!C90,D90='Group Stage Results'!D90)+IF(F90='Group Stage Results'!F90,2,0),0)</f>
        <v>0</v>
      </c>
      <c r="L90" s="5"/>
      <c r="M90" s="5" t="s">
        <v>17</v>
      </c>
      <c r="N90" s="5" t="s">
        <v>19</v>
      </c>
      <c r="O90" s="5" t="s">
        <v>18</v>
      </c>
      <c r="P90" s="5" t="s">
        <v>67</v>
      </c>
      <c r="Q90" s="5" t="s">
        <v>72</v>
      </c>
      <c r="R90" s="5" t="s">
        <v>71</v>
      </c>
      <c r="S90" s="5" t="s">
        <v>70</v>
      </c>
      <c r="T90" s="5" t="s">
        <v>69</v>
      </c>
    </row>
    <row r="91" spans="1:22" x14ac:dyDescent="0.2">
      <c r="A91" s="2">
        <v>44889</v>
      </c>
      <c r="B91" t="s">
        <v>47</v>
      </c>
      <c r="C91" s="8">
        <v>0</v>
      </c>
      <c r="D91" s="8">
        <v>0</v>
      </c>
      <c r="E91" t="s">
        <v>48</v>
      </c>
      <c r="F91" t="str">
        <f t="shared" si="95"/>
        <v>Draw</v>
      </c>
      <c r="G91" t="str">
        <f t="shared" ref="G91:G95" si="98">IF(F91="Draw",B91,"None")</f>
        <v>Portugal</v>
      </c>
      <c r="H91" t="str">
        <f t="shared" ref="H91:H95" si="99">IF(F91="Draw",E91,"None")</f>
        <v>Ghana</v>
      </c>
      <c r="I91" t="str">
        <f t="shared" ref="I91:I95" si="100">IF(C91&gt;D91,E91,IF(D91&gt;C91,B91,"Draw"))</f>
        <v>Draw</v>
      </c>
      <c r="J91">
        <f ca="1">IF(TODAY()&gt;=A91, SUM(C91='Group Stage Results'!C91,D91='Group Stage Results'!D91)+IF(F91='Group Stage Results'!F91,2,0),0)</f>
        <v>0</v>
      </c>
      <c r="L91" s="5" t="s">
        <v>45</v>
      </c>
      <c r="M91" s="5">
        <f>COUNTIF($F$90:$F$95,L91)</f>
        <v>0</v>
      </c>
      <c r="N91" s="5">
        <f>COUNTIF($G$90:$G$95,L91)+COUNTIF($H$90:$H$95,L91)</f>
        <v>3</v>
      </c>
      <c r="O91" s="5">
        <f>COUNTIF($I$90:$I$95,L91)</f>
        <v>0</v>
      </c>
      <c r="P91" s="5">
        <f t="shared" ref="P91" si="101">3*M91+N91</f>
        <v>3</v>
      </c>
      <c r="Q91" s="5">
        <f>SUMPRODUCT(($B$90:$B$95=L91)*$C$90:$C$95) + SUMPRODUCT(($E$90:$E$95=L91)*$D$90:$D$95)</f>
        <v>0</v>
      </c>
      <c r="R91" s="5">
        <f>SUMPRODUCT(($B$90:$B$95=L91)*$D$90:$D$95) + SUMPRODUCT(($E$90:$E$95=L91)*$C$90:$C$95)</f>
        <v>0</v>
      </c>
      <c r="S91" s="5">
        <f>Q91-R91</f>
        <v>0</v>
      </c>
      <c r="T91" s="5">
        <f>_xlfn.RANK.EQ($P91,$P$91:$P$94)+COUNTIFS($P$91:$P$94,P91,$S$91:$S$94, "&gt;" &amp; $S91)+COUNTIFS($P$91:$P$94,$P91,$S$91:$S$94, $S91,$Q$91:$Q$94,"&gt;" &amp; $Q$91:$Q$94)</f>
        <v>1</v>
      </c>
      <c r="V91" s="1" t="str">
        <f ca="1">IF(TODAY() &gt;= 'Instructions and Point Tally'!$E$31,SUM(P91='Group Stage Results'!P91,T91='Group Stage Results'!T91),"Wait Until Dec-2")</f>
        <v>Wait Until Dec-2</v>
      </c>
    </row>
    <row r="92" spans="1:22" x14ac:dyDescent="0.2">
      <c r="A92" s="2">
        <v>44893</v>
      </c>
      <c r="B92" t="s">
        <v>46</v>
      </c>
      <c r="C92" s="8">
        <v>0</v>
      </c>
      <c r="D92" s="8">
        <v>0</v>
      </c>
      <c r="E92" t="s">
        <v>48</v>
      </c>
      <c r="F92" t="str">
        <f t="shared" si="95"/>
        <v>Draw</v>
      </c>
      <c r="G92" t="str">
        <f t="shared" si="98"/>
        <v>South Korea</v>
      </c>
      <c r="H92" t="str">
        <f t="shared" si="99"/>
        <v>Ghana</v>
      </c>
      <c r="I92" t="str">
        <f t="shared" si="100"/>
        <v>Draw</v>
      </c>
      <c r="J92">
        <f ca="1">IF(TODAY()&gt;=A92, SUM(C92='Group Stage Results'!C92,D92='Group Stage Results'!D92)+IF(F92='Group Stage Results'!F92,2,0),0)</f>
        <v>0</v>
      </c>
      <c r="L92" s="5" t="s">
        <v>46</v>
      </c>
      <c r="M92" s="5">
        <f t="shared" ref="M92:M94" si="102">COUNTIF($F$90:$F$95,L92)</f>
        <v>0</v>
      </c>
      <c r="N92" s="5">
        <f t="shared" ref="N92:N94" si="103">COUNTIF($G$90:$G$95,L92)+COUNTIF($H$90:$H$95,L92)</f>
        <v>3</v>
      </c>
      <c r="O92" s="5">
        <f t="shared" ref="O92:O94" si="104">COUNTIF($I$90:$I$95,L92)</f>
        <v>0</v>
      </c>
      <c r="P92" s="5">
        <f t="shared" ref="P92:P94" si="105">3*M92+N92</f>
        <v>3</v>
      </c>
      <c r="Q92" s="5">
        <f t="shared" ref="Q92:Q94" si="106">SUMPRODUCT(($B$90:$B$95=L92)*$C$90:$C$95) + SUMPRODUCT(($E$90:$E$95=L92)*$D$90:$D$95)</f>
        <v>0</v>
      </c>
      <c r="R92" s="5">
        <f t="shared" ref="R92:R94" si="107">SUMPRODUCT(($B$90:$B$95=L92)*$D$90:$D$95) + SUMPRODUCT(($E$90:$E$95=L92)*$C$90:$C$95)</f>
        <v>0</v>
      </c>
      <c r="S92" s="5">
        <f t="shared" ref="S92:S94" si="108">Q92-R92</f>
        <v>0</v>
      </c>
      <c r="T92" s="5">
        <f t="shared" ref="T92:T94" si="109">_xlfn.RANK.EQ($P92,$P$91:$P$94)+COUNTIFS($P$91:$P$94,P92,$S$91:$S$94, "&gt;" &amp; $S92)+COUNTIFS($P$91:$P$94,$P92,$S$91:$S$94, $S92,$Q$91:$Q$94,"&gt;" &amp; $Q$91:$Q$94)</f>
        <v>1</v>
      </c>
      <c r="V92" s="1" t="str">
        <f ca="1">IF(TODAY() &gt;= 'Instructions and Point Tally'!$E$31,SUM(P92='Group Stage Results'!P92,T92='Group Stage Results'!T92),"Wait Until Dec-2")</f>
        <v>Wait Until Dec-2</v>
      </c>
    </row>
    <row r="93" spans="1:22" x14ac:dyDescent="0.2">
      <c r="A93" s="2">
        <v>44893</v>
      </c>
      <c r="B93" t="s">
        <v>47</v>
      </c>
      <c r="C93" s="8">
        <v>0</v>
      </c>
      <c r="D93" s="8">
        <v>0</v>
      </c>
      <c r="E93" t="s">
        <v>45</v>
      </c>
      <c r="F93" t="str">
        <f t="shared" si="95"/>
        <v>Draw</v>
      </c>
      <c r="G93" t="str">
        <f t="shared" si="98"/>
        <v>Portugal</v>
      </c>
      <c r="H93" t="str">
        <f t="shared" si="99"/>
        <v>Uruguay</v>
      </c>
      <c r="I93" t="str">
        <f t="shared" si="100"/>
        <v>Draw</v>
      </c>
      <c r="J93">
        <f ca="1">IF(TODAY()&gt;=A93, SUM(C93='Group Stage Results'!C93,D93='Group Stage Results'!D93)+IF(F93='Group Stage Results'!F93,2,0),0)</f>
        <v>0</v>
      </c>
      <c r="L93" s="5" t="s">
        <v>47</v>
      </c>
      <c r="M93" s="5">
        <f t="shared" si="102"/>
        <v>0</v>
      </c>
      <c r="N93" s="5">
        <f t="shared" si="103"/>
        <v>3</v>
      </c>
      <c r="O93" s="5">
        <f t="shared" si="104"/>
        <v>0</v>
      </c>
      <c r="P93" s="5">
        <f t="shared" si="105"/>
        <v>3</v>
      </c>
      <c r="Q93" s="5">
        <f t="shared" si="106"/>
        <v>0</v>
      </c>
      <c r="R93" s="5">
        <f t="shared" si="107"/>
        <v>0</v>
      </c>
      <c r="S93" s="5">
        <f t="shared" si="108"/>
        <v>0</v>
      </c>
      <c r="T93" s="5">
        <f t="shared" si="109"/>
        <v>1</v>
      </c>
      <c r="V93" s="1" t="str">
        <f ca="1">IF(TODAY() &gt;= 'Instructions and Point Tally'!$E$31,SUM(P93='Group Stage Results'!P93,T93='Group Stage Results'!T93),"Wait Until Dec-2")</f>
        <v>Wait Until Dec-2</v>
      </c>
    </row>
    <row r="94" spans="1:22" x14ac:dyDescent="0.2">
      <c r="A94" s="2">
        <v>44897</v>
      </c>
      <c r="B94" t="s">
        <v>46</v>
      </c>
      <c r="C94" s="8">
        <v>0</v>
      </c>
      <c r="D94" s="8">
        <v>0</v>
      </c>
      <c r="E94" t="s">
        <v>47</v>
      </c>
      <c r="F94" t="str">
        <f t="shared" si="95"/>
        <v>Draw</v>
      </c>
      <c r="G94" t="str">
        <f t="shared" si="98"/>
        <v>South Korea</v>
      </c>
      <c r="H94" t="str">
        <f t="shared" si="99"/>
        <v>Portugal</v>
      </c>
      <c r="I94" t="str">
        <f t="shared" si="100"/>
        <v>Draw</v>
      </c>
      <c r="J94">
        <f ca="1">IF(TODAY()&gt;=A94, SUM(C94='Group Stage Results'!C94,D94='Group Stage Results'!D94)+IF(F94='Group Stage Results'!F94,2,0),0)</f>
        <v>0</v>
      </c>
      <c r="L94" s="5" t="s">
        <v>48</v>
      </c>
      <c r="M94" s="5">
        <f t="shared" si="102"/>
        <v>0</v>
      </c>
      <c r="N94" s="5">
        <f t="shared" si="103"/>
        <v>3</v>
      </c>
      <c r="O94" s="5">
        <f t="shared" si="104"/>
        <v>0</v>
      </c>
      <c r="P94" s="5">
        <f t="shared" si="105"/>
        <v>3</v>
      </c>
      <c r="Q94" s="5">
        <f t="shared" si="106"/>
        <v>0</v>
      </c>
      <c r="R94" s="5">
        <f t="shared" si="107"/>
        <v>0</v>
      </c>
      <c r="S94" s="5">
        <f t="shared" si="108"/>
        <v>0</v>
      </c>
      <c r="T94" s="5">
        <f t="shared" si="109"/>
        <v>1</v>
      </c>
      <c r="V94" s="1" t="str">
        <f ca="1">IF(TODAY() &gt;= 'Instructions and Point Tally'!$E$31,SUM(P94='Group Stage Results'!P94,T94='Group Stage Results'!T94),"Wait Until Dec-2")</f>
        <v>Wait Until Dec-2</v>
      </c>
    </row>
    <row r="95" spans="1:22" x14ac:dyDescent="0.2">
      <c r="A95" s="2">
        <v>44897</v>
      </c>
      <c r="B95" t="s">
        <v>48</v>
      </c>
      <c r="C95" s="8">
        <v>0</v>
      </c>
      <c r="D95" s="8">
        <v>0</v>
      </c>
      <c r="E95" t="s">
        <v>45</v>
      </c>
      <c r="F95" t="str">
        <f t="shared" si="95"/>
        <v>Draw</v>
      </c>
      <c r="G95" t="str">
        <f t="shared" si="98"/>
        <v>Ghana</v>
      </c>
      <c r="H95" t="str">
        <f t="shared" si="99"/>
        <v>Uruguay</v>
      </c>
      <c r="I95" t="str">
        <f t="shared" si="100"/>
        <v>Draw</v>
      </c>
      <c r="J95">
        <f ca="1">IF(TODAY()&gt;=A95, SUM(C95='Group Stage Results'!C95,D95='Group Stage Results'!D95)+IF(F95='Group Stage Results'!F95,2,0),0)</f>
        <v>0</v>
      </c>
    </row>
    <row r="97" spans="1:2" x14ac:dyDescent="0.2">
      <c r="A97" s="5" t="s">
        <v>89</v>
      </c>
      <c r="B97" s="5">
        <f ca="1">SUM(J90:J95)+SUM(V91:V94)</f>
        <v>0</v>
      </c>
    </row>
  </sheetData>
  <sheetProtection sheet="1" objects="1" scenarios="1"/>
  <mergeCells count="8">
    <mergeCell ref="C77:D77"/>
    <mergeCell ref="C89:D89"/>
    <mergeCell ref="C5:D5"/>
    <mergeCell ref="C17:D17"/>
    <mergeCell ref="C29:D29"/>
    <mergeCell ref="C41:D41"/>
    <mergeCell ref="C53:D53"/>
    <mergeCell ref="C65:D65"/>
  </mergeCells>
  <conditionalFormatting sqref="C6">
    <cfRule type="expression" dxfId="107" priority="176">
      <formula>C6=D6</formula>
    </cfRule>
    <cfRule type="expression" dxfId="106" priority="178">
      <formula>C6&lt;D6</formula>
    </cfRule>
    <cfRule type="expression" dxfId="105" priority="180">
      <formula>C6&gt;D6</formula>
    </cfRule>
  </conditionalFormatting>
  <conditionalFormatting sqref="D6">
    <cfRule type="expression" dxfId="104" priority="175">
      <formula>D6=C6</formula>
    </cfRule>
    <cfRule type="expression" dxfId="103" priority="177">
      <formula>D6&lt;C6</formula>
    </cfRule>
    <cfRule type="expression" dxfId="102" priority="179">
      <formula>D6&gt;C6</formula>
    </cfRule>
  </conditionalFormatting>
  <conditionalFormatting sqref="C7:C11">
    <cfRule type="expression" dxfId="101" priority="44">
      <formula>C7=D7</formula>
    </cfRule>
    <cfRule type="expression" dxfId="100" priority="46">
      <formula>C7&lt;D7</formula>
    </cfRule>
    <cfRule type="expression" dxfId="99" priority="48">
      <formula>C7&gt;D7</formula>
    </cfRule>
  </conditionalFormatting>
  <conditionalFormatting sqref="D7:D11">
    <cfRule type="expression" dxfId="98" priority="43">
      <formula>D7=C7</formula>
    </cfRule>
    <cfRule type="expression" dxfId="97" priority="45">
      <formula>D7&lt;C7</formula>
    </cfRule>
    <cfRule type="expression" dxfId="96" priority="47">
      <formula>D7&gt;C7</formula>
    </cfRule>
  </conditionalFormatting>
  <conditionalFormatting sqref="C18:C23">
    <cfRule type="expression" dxfId="95" priority="38">
      <formula>C18=D18</formula>
    </cfRule>
    <cfRule type="expression" dxfId="94" priority="40">
      <formula>C18&lt;D18</formula>
    </cfRule>
    <cfRule type="expression" dxfId="93" priority="42">
      <formula>C18&gt;D18</formula>
    </cfRule>
  </conditionalFormatting>
  <conditionalFormatting sqref="D18:D23">
    <cfRule type="expression" dxfId="92" priority="37">
      <formula>D18=C18</formula>
    </cfRule>
    <cfRule type="expression" dxfId="91" priority="39">
      <formula>D18&lt;C18</formula>
    </cfRule>
    <cfRule type="expression" dxfId="90" priority="41">
      <formula>D18&gt;C18</formula>
    </cfRule>
  </conditionalFormatting>
  <conditionalFormatting sqref="C30:C35">
    <cfRule type="expression" dxfId="89" priority="32">
      <formula>C30=D30</formula>
    </cfRule>
    <cfRule type="expression" dxfId="88" priority="34">
      <formula>C30&lt;D30</formula>
    </cfRule>
    <cfRule type="expression" dxfId="87" priority="36">
      <formula>C30&gt;D30</formula>
    </cfRule>
  </conditionalFormatting>
  <conditionalFormatting sqref="D30:D35">
    <cfRule type="expression" dxfId="86" priority="31">
      <formula>D30=C30</formula>
    </cfRule>
    <cfRule type="expression" dxfId="85" priority="33">
      <formula>D30&lt;C30</formula>
    </cfRule>
    <cfRule type="expression" dxfId="84" priority="35">
      <formula>D30&gt;C30</formula>
    </cfRule>
  </conditionalFormatting>
  <conditionalFormatting sqref="C42:C47">
    <cfRule type="expression" dxfId="83" priority="26">
      <formula>C42=D42</formula>
    </cfRule>
    <cfRule type="expression" dxfId="82" priority="28">
      <formula>C42&lt;D42</formula>
    </cfRule>
    <cfRule type="expression" dxfId="81" priority="30">
      <formula>C42&gt;D42</formula>
    </cfRule>
  </conditionalFormatting>
  <conditionalFormatting sqref="D42:D47">
    <cfRule type="expression" dxfId="80" priority="25">
      <formula>D42=C42</formula>
    </cfRule>
    <cfRule type="expression" dxfId="79" priority="27">
      <formula>D42&lt;C42</formula>
    </cfRule>
    <cfRule type="expression" dxfId="78" priority="29">
      <formula>D42&gt;C42</formula>
    </cfRule>
  </conditionalFormatting>
  <conditionalFormatting sqref="C54:C59">
    <cfRule type="expression" dxfId="77" priority="20">
      <formula>C54=D54</formula>
    </cfRule>
    <cfRule type="expression" dxfId="76" priority="22">
      <formula>C54&lt;D54</formula>
    </cfRule>
    <cfRule type="expression" dxfId="75" priority="24">
      <formula>C54&gt;D54</formula>
    </cfRule>
  </conditionalFormatting>
  <conditionalFormatting sqref="D54:D59">
    <cfRule type="expression" dxfId="74" priority="19">
      <formula>D54=C54</formula>
    </cfRule>
    <cfRule type="expression" dxfId="73" priority="21">
      <formula>D54&lt;C54</formula>
    </cfRule>
    <cfRule type="expression" dxfId="72" priority="23">
      <formula>D54&gt;C54</formula>
    </cfRule>
  </conditionalFormatting>
  <conditionalFormatting sqref="C66:C71">
    <cfRule type="expression" dxfId="71" priority="14">
      <formula>C66=D66</formula>
    </cfRule>
    <cfRule type="expression" dxfId="70" priority="16">
      <formula>C66&lt;D66</formula>
    </cfRule>
    <cfRule type="expression" dxfId="69" priority="18">
      <formula>C66&gt;D66</formula>
    </cfRule>
  </conditionalFormatting>
  <conditionalFormatting sqref="D66:D71">
    <cfRule type="expression" dxfId="68" priority="13">
      <formula>D66=C66</formula>
    </cfRule>
    <cfRule type="expression" dxfId="67" priority="15">
      <formula>D66&lt;C66</formula>
    </cfRule>
    <cfRule type="expression" dxfId="66" priority="17">
      <formula>D66&gt;C66</formula>
    </cfRule>
  </conditionalFormatting>
  <conditionalFormatting sqref="C78:C83">
    <cfRule type="expression" dxfId="65" priority="8">
      <formula>C78=D78</formula>
    </cfRule>
    <cfRule type="expression" dxfId="64" priority="10">
      <formula>C78&lt;D78</formula>
    </cfRule>
    <cfRule type="expression" dxfId="63" priority="12">
      <formula>C78&gt;D78</formula>
    </cfRule>
  </conditionalFormatting>
  <conditionalFormatting sqref="D78:D83">
    <cfRule type="expression" dxfId="62" priority="7">
      <formula>D78=C78</formula>
    </cfRule>
    <cfRule type="expression" dxfId="61" priority="9">
      <formula>D78&lt;C78</formula>
    </cfRule>
    <cfRule type="expression" dxfId="60" priority="11">
      <formula>D78&gt;C78</formula>
    </cfRule>
  </conditionalFormatting>
  <conditionalFormatting sqref="C90:C95">
    <cfRule type="expression" dxfId="59" priority="2">
      <formula>C90=D90</formula>
    </cfRule>
    <cfRule type="expression" dxfId="58" priority="4">
      <formula>C90&lt;D90</formula>
    </cfRule>
    <cfRule type="expression" dxfId="57" priority="6">
      <formula>C90&gt;D90</formula>
    </cfRule>
  </conditionalFormatting>
  <conditionalFormatting sqref="D90:D95">
    <cfRule type="expression" dxfId="56" priority="1">
      <formula>D90=C90</formula>
    </cfRule>
    <cfRule type="expression" dxfId="55" priority="3">
      <formula>D90&lt;C90</formula>
    </cfRule>
    <cfRule type="expression" dxfId="54" priority="5">
      <formula>D90&gt;C90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D214-02F7-6B4A-8CD7-98C6D8FECE7B}">
  <dimension ref="A1:AA95"/>
  <sheetViews>
    <sheetView workbookViewId="0">
      <selection activeCell="M7" sqref="M7"/>
    </sheetView>
  </sheetViews>
  <sheetFormatPr baseColWidth="10" defaultRowHeight="16" x14ac:dyDescent="0.2"/>
  <cols>
    <col min="5" max="5" width="12.5" customWidth="1"/>
    <col min="6" max="6" width="6.5" hidden="1" customWidth="1"/>
    <col min="7" max="8" width="7.33203125" hidden="1" customWidth="1"/>
    <col min="9" max="9" width="11.33203125" hidden="1" customWidth="1"/>
    <col min="10" max="10" width="22" customWidth="1"/>
    <col min="11" max="11" width="11.83203125" customWidth="1"/>
    <col min="12" max="12" width="13.33203125" customWidth="1"/>
    <col min="13" max="19" width="5.83203125" customWidth="1"/>
    <col min="27" max="27" width="0" hidden="1" customWidth="1"/>
  </cols>
  <sheetData>
    <row r="1" spans="1:27" ht="29" x14ac:dyDescent="0.35">
      <c r="A1" s="3" t="s">
        <v>62</v>
      </c>
    </row>
    <row r="3" spans="1:27" x14ac:dyDescent="0.2">
      <c r="A3" t="s">
        <v>1</v>
      </c>
    </row>
    <row r="5" spans="1:27" x14ac:dyDescent="0.2">
      <c r="A5" t="s">
        <v>4</v>
      </c>
      <c r="B5" t="s">
        <v>8</v>
      </c>
      <c r="C5" s="36" t="s">
        <v>5</v>
      </c>
      <c r="D5" s="36"/>
      <c r="E5" t="s">
        <v>9</v>
      </c>
      <c r="F5" t="s">
        <v>63</v>
      </c>
      <c r="G5" t="s">
        <v>65</v>
      </c>
      <c r="H5" t="s">
        <v>66</v>
      </c>
      <c r="I5" t="s">
        <v>64</v>
      </c>
      <c r="J5" s="4"/>
      <c r="L5" t="s">
        <v>16</v>
      </c>
      <c r="Q5" s="4"/>
    </row>
    <row r="6" spans="1:27" x14ac:dyDescent="0.2">
      <c r="A6" s="2">
        <v>44885</v>
      </c>
      <c r="B6" t="s">
        <v>2</v>
      </c>
      <c r="C6" s="8">
        <v>0</v>
      </c>
      <c r="D6" s="8">
        <v>2</v>
      </c>
      <c r="E6" t="s">
        <v>6</v>
      </c>
      <c r="F6" t="str">
        <f t="shared" ref="F6:F11" si="0">IF(C6&gt;D6,B6,IF(D6&gt;C6,E6,"Draw"))</f>
        <v>Ecuador</v>
      </c>
      <c r="G6" t="str">
        <f>IF(F6="Draw",B6,"None")</f>
        <v>None</v>
      </c>
      <c r="H6" t="str">
        <f>IF(F6="Draw",E6,"None")</f>
        <v>None</v>
      </c>
      <c r="I6" t="str">
        <f>IF(C6&gt;D6,E6,IF(D6&gt;C6,B6,"Draw"))</f>
        <v>Qatar</v>
      </c>
      <c r="M6" t="s">
        <v>17</v>
      </c>
      <c r="N6" t="s">
        <v>19</v>
      </c>
      <c r="O6" t="s">
        <v>18</v>
      </c>
      <c r="P6" t="s">
        <v>67</v>
      </c>
      <c r="Q6" t="s">
        <v>72</v>
      </c>
      <c r="R6" t="s">
        <v>71</v>
      </c>
      <c r="S6" t="s">
        <v>70</v>
      </c>
      <c r="T6" s="5" t="s">
        <v>69</v>
      </c>
      <c r="AA6" s="2">
        <v>44885</v>
      </c>
    </row>
    <row r="7" spans="1:27" x14ac:dyDescent="0.2">
      <c r="A7" s="2">
        <v>44886</v>
      </c>
      <c r="B7" t="s">
        <v>3</v>
      </c>
      <c r="C7" s="8">
        <v>0</v>
      </c>
      <c r="D7" s="8">
        <v>0</v>
      </c>
      <c r="E7" t="s">
        <v>7</v>
      </c>
      <c r="F7" t="str">
        <f t="shared" si="0"/>
        <v>Draw</v>
      </c>
      <c r="G7" t="str">
        <f t="shared" ref="G7:G11" si="1">IF(F7="Draw",B7,"None")</f>
        <v>Senegal</v>
      </c>
      <c r="H7" t="str">
        <f t="shared" ref="H7:H11" si="2">IF(F7="Draw",E7,"None")</f>
        <v>Netherlands</v>
      </c>
      <c r="I7" t="str">
        <f t="shared" ref="I7:I11" si="3">IF(C7&gt;D7,E7,IF(D7&gt;C7,B7,"Draw"))</f>
        <v>Draw</v>
      </c>
      <c r="L7" t="s">
        <v>2</v>
      </c>
      <c r="M7">
        <f>COUNTIF($F$6:$F$11,L7)</f>
        <v>0</v>
      </c>
      <c r="N7">
        <f>COUNTIF($G$6:$G$11,L7)+COUNTIF($H$6:$H$11,L7)</f>
        <v>2</v>
      </c>
      <c r="O7">
        <f>COUNTIF($I$6:$I$11,L7)</f>
        <v>1</v>
      </c>
      <c r="P7">
        <f>3*M7+N7</f>
        <v>2</v>
      </c>
      <c r="Q7">
        <f>SUMPRODUCT(($B$6:$B$11=L7)*$C$6:$C$11) + SUMPRODUCT(($E$6:$E$11=L7)*$D$6:$D$11)</f>
        <v>0</v>
      </c>
      <c r="R7">
        <f>SUMPRODUCT(($B$6:$B$11=L7)*$D$6:$D$11) + SUMPRODUCT(($E$6:$E$11=L7)*$C$6:$C$11)</f>
        <v>2</v>
      </c>
      <c r="S7">
        <f>Q7-R7</f>
        <v>-2</v>
      </c>
      <c r="T7">
        <f>_xlfn.RANK.EQ($P7,$P$7:$P$10)+COUNTIFS($P$7:$P$10,$P7,$S$7:$S$10, "&gt;" &amp; $S7)+COUNTIFS($P$7:$P$10,$P7,$S$7:$S$10, $S7,$Q$7:$Q$10,"&gt;" &amp; $Q$7:$Q$10)</f>
        <v>4</v>
      </c>
      <c r="AA7" s="2">
        <v>44886</v>
      </c>
    </row>
    <row r="8" spans="1:27" x14ac:dyDescent="0.2">
      <c r="A8" s="2">
        <v>44890</v>
      </c>
      <c r="B8" t="s">
        <v>2</v>
      </c>
      <c r="C8" s="8">
        <v>0</v>
      </c>
      <c r="D8" s="8">
        <v>0</v>
      </c>
      <c r="E8" t="s">
        <v>3</v>
      </c>
      <c r="F8" t="str">
        <f t="shared" si="0"/>
        <v>Draw</v>
      </c>
      <c r="G8" t="str">
        <f t="shared" si="1"/>
        <v>Qatar</v>
      </c>
      <c r="H8" t="str">
        <f t="shared" si="2"/>
        <v>Senegal</v>
      </c>
      <c r="I8" t="str">
        <f t="shared" si="3"/>
        <v>Draw</v>
      </c>
      <c r="L8" t="s">
        <v>6</v>
      </c>
      <c r="M8">
        <f>COUNTIF($F$6:$F$11,L8)</f>
        <v>1</v>
      </c>
      <c r="N8">
        <f>COUNTIF($G$6:$G$11,L8)+COUNTIF($H$6:$H$11,L8)</f>
        <v>2</v>
      </c>
      <c r="O8">
        <f>COUNTIF($I$6:$I$11,L8)</f>
        <v>0</v>
      </c>
      <c r="P8">
        <f t="shared" ref="P8:P10" si="4">3*M8+N8</f>
        <v>5</v>
      </c>
      <c r="Q8">
        <f t="shared" ref="Q8:Q10" si="5">SUMPRODUCT(($B$6:$B$11=L8)*$C$6:$C$11) + SUMPRODUCT(($E$6:$E$11=L8)*$D$6:$D$11)</f>
        <v>2</v>
      </c>
      <c r="R8">
        <f t="shared" ref="R8:R10" si="6">SUMPRODUCT(($B$6:$B$11=L8)*$D$6:$D$11) + SUMPRODUCT(($E$6:$E$11=L8)*$C$6:$C$11)</f>
        <v>0</v>
      </c>
      <c r="S8">
        <f t="shared" ref="S8:S10" si="7">Q8-R8</f>
        <v>2</v>
      </c>
      <c r="T8">
        <f t="shared" ref="T8:T10" si="8">_xlfn.RANK.EQ($P8,$P$7:$P$10)+COUNTIFS($P$7:$P$10,$P8,$S$7:$S$10, "&gt;" &amp; $S8)+COUNTIFS($P$7:$P$10,$P8,$S$7:$S$10, $S8,$Q$7:$Q$10,"&gt;" &amp; $Q$7:$Q$10)</f>
        <v>1</v>
      </c>
      <c r="AA8" s="2">
        <v>44890</v>
      </c>
    </row>
    <row r="9" spans="1:27" x14ac:dyDescent="0.2">
      <c r="A9" s="2">
        <v>44890</v>
      </c>
      <c r="B9" t="s">
        <v>7</v>
      </c>
      <c r="C9" s="8">
        <v>0</v>
      </c>
      <c r="D9" s="8">
        <v>0</v>
      </c>
      <c r="E9" t="s">
        <v>6</v>
      </c>
      <c r="F9" t="str">
        <f t="shared" si="0"/>
        <v>Draw</v>
      </c>
      <c r="G9" t="str">
        <f t="shared" si="1"/>
        <v>Netherlands</v>
      </c>
      <c r="H9" t="str">
        <f t="shared" si="2"/>
        <v>Ecuador</v>
      </c>
      <c r="I9" t="str">
        <f t="shared" si="3"/>
        <v>Draw</v>
      </c>
      <c r="L9" t="s">
        <v>3</v>
      </c>
      <c r="M9">
        <f>COUNTIF($F$6:$F$11,L9)</f>
        <v>0</v>
      </c>
      <c r="N9">
        <f>COUNTIF($G$6:$G$11,L9)+COUNTIF($H$6:$H$11,L9)</f>
        <v>3</v>
      </c>
      <c r="O9">
        <f>COUNTIF($I$6:$I$11,L9)</f>
        <v>0</v>
      </c>
      <c r="P9">
        <f t="shared" si="4"/>
        <v>3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2</v>
      </c>
      <c r="AA9" s="2">
        <v>44890</v>
      </c>
    </row>
    <row r="10" spans="1:27" x14ac:dyDescent="0.2">
      <c r="A10" s="2">
        <v>44894</v>
      </c>
      <c r="B10" t="s">
        <v>6</v>
      </c>
      <c r="C10" s="8">
        <v>0</v>
      </c>
      <c r="D10" s="8">
        <v>0</v>
      </c>
      <c r="E10" t="s">
        <v>3</v>
      </c>
      <c r="F10" t="str">
        <f t="shared" si="0"/>
        <v>Draw</v>
      </c>
      <c r="G10" t="str">
        <f t="shared" si="1"/>
        <v>Ecuador</v>
      </c>
      <c r="H10" t="str">
        <f t="shared" si="2"/>
        <v>Senegal</v>
      </c>
      <c r="I10" t="str">
        <f t="shared" si="3"/>
        <v>Draw</v>
      </c>
      <c r="L10" t="s">
        <v>7</v>
      </c>
      <c r="M10">
        <f>COUNTIF($F$6:$F$11,L10)</f>
        <v>0</v>
      </c>
      <c r="N10">
        <f>COUNTIF($G$6:$G$11,L10)+COUNTIF($H$6:$H$11,L10)</f>
        <v>3</v>
      </c>
      <c r="O10">
        <f>COUNTIF($I$6:$I$11,L10)</f>
        <v>0</v>
      </c>
      <c r="P10">
        <f t="shared" si="4"/>
        <v>3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2</v>
      </c>
      <c r="AA10" s="2">
        <v>44894</v>
      </c>
    </row>
    <row r="11" spans="1:27" x14ac:dyDescent="0.2">
      <c r="A11" s="2">
        <v>44894</v>
      </c>
      <c r="B11" t="s">
        <v>2</v>
      </c>
      <c r="C11" s="8">
        <v>0</v>
      </c>
      <c r="D11" s="8">
        <v>0</v>
      </c>
      <c r="E11" t="s">
        <v>7</v>
      </c>
      <c r="F11" t="str">
        <f t="shared" si="0"/>
        <v>Draw</v>
      </c>
      <c r="G11" t="str">
        <f t="shared" si="1"/>
        <v>Qatar</v>
      </c>
      <c r="H11" t="str">
        <f t="shared" si="2"/>
        <v>Netherlands</v>
      </c>
      <c r="I11" t="str">
        <f t="shared" si="3"/>
        <v>Draw</v>
      </c>
      <c r="AA11" s="2">
        <v>44894</v>
      </c>
    </row>
    <row r="12" spans="1:27" x14ac:dyDescent="0.2">
      <c r="AA12" s="2">
        <v>44886</v>
      </c>
    </row>
    <row r="13" spans="1:27" x14ac:dyDescent="0.2">
      <c r="AA13" s="2">
        <v>44886</v>
      </c>
    </row>
    <row r="14" spans="1:27" x14ac:dyDescent="0.2">
      <c r="AA14" s="2">
        <v>44890</v>
      </c>
    </row>
    <row r="15" spans="1:27" x14ac:dyDescent="0.2">
      <c r="A15" t="s">
        <v>10</v>
      </c>
      <c r="AA15" s="2">
        <v>44890</v>
      </c>
    </row>
    <row r="16" spans="1:27" x14ac:dyDescent="0.2">
      <c r="AA16" s="2">
        <v>44894</v>
      </c>
    </row>
    <row r="17" spans="1:27" x14ac:dyDescent="0.2">
      <c r="B17" t="s">
        <v>8</v>
      </c>
      <c r="C17" s="36" t="s">
        <v>5</v>
      </c>
      <c r="D17" s="36"/>
      <c r="E17" t="s">
        <v>9</v>
      </c>
      <c r="F17" t="s">
        <v>63</v>
      </c>
      <c r="G17" t="s">
        <v>65</v>
      </c>
      <c r="H17" t="s">
        <v>66</v>
      </c>
      <c r="I17" t="s">
        <v>64</v>
      </c>
      <c r="J17" s="4"/>
      <c r="L17" t="s">
        <v>16</v>
      </c>
      <c r="Q17" s="4"/>
      <c r="AA17" s="2">
        <v>44894</v>
      </c>
    </row>
    <row r="18" spans="1:27" x14ac:dyDescent="0.2">
      <c r="A18" s="2">
        <v>44886</v>
      </c>
      <c r="B18" t="s">
        <v>11</v>
      </c>
      <c r="C18" s="8">
        <v>0</v>
      </c>
      <c r="D18" s="8">
        <v>0</v>
      </c>
      <c r="E18" t="s">
        <v>12</v>
      </c>
      <c r="F18" t="str">
        <f t="shared" ref="F18:F23" si="9">IF(C18&gt;D18,B18,IF(D18&gt;C18,E18,"Draw"))</f>
        <v>Draw</v>
      </c>
      <c r="G18" t="str">
        <f>IF(F18="Draw",B18,"None")</f>
        <v>England</v>
      </c>
      <c r="H18" t="str">
        <f>IF(F18="Draw",E18,"None")</f>
        <v>Iran</v>
      </c>
      <c r="I18" t="str">
        <f>IF(C18&gt;D18,E18,IF(D18&gt;C18,B18,"Draw"))</f>
        <v>Draw</v>
      </c>
      <c r="M18" t="s">
        <v>17</v>
      </c>
      <c r="N18" t="s">
        <v>19</v>
      </c>
      <c r="O18" t="s">
        <v>18</v>
      </c>
      <c r="P18" t="s">
        <v>67</v>
      </c>
      <c r="Q18" t="s">
        <v>72</v>
      </c>
      <c r="R18" t="s">
        <v>71</v>
      </c>
      <c r="S18" t="s">
        <v>70</v>
      </c>
      <c r="T18" s="5" t="s">
        <v>69</v>
      </c>
      <c r="AA18" s="2">
        <v>44887</v>
      </c>
    </row>
    <row r="19" spans="1:27" x14ac:dyDescent="0.2">
      <c r="A19" s="2">
        <v>44886</v>
      </c>
      <c r="B19" t="s">
        <v>13</v>
      </c>
      <c r="C19" s="8">
        <v>0</v>
      </c>
      <c r="D19" s="8">
        <v>0</v>
      </c>
      <c r="E19" t="s">
        <v>14</v>
      </c>
      <c r="F19" t="str">
        <f t="shared" si="9"/>
        <v>Draw</v>
      </c>
      <c r="G19" t="str">
        <f t="shared" ref="G19:G23" si="10">IF(F19="Draw",B19,"None")</f>
        <v>USA</v>
      </c>
      <c r="H19" t="str">
        <f t="shared" ref="H19:H23" si="11">IF(F19="Draw",E19,"None")</f>
        <v>Wales</v>
      </c>
      <c r="I19" t="str">
        <f t="shared" ref="I19:I23" si="12">IF(C19&gt;D19,E19,IF(D19&gt;C19,B19,"Draw"))</f>
        <v>Draw</v>
      </c>
      <c r="L19" t="s">
        <v>11</v>
      </c>
      <c r="M19">
        <f>COUNTIF($F$18:$F$23,L19)</f>
        <v>0</v>
      </c>
      <c r="N19">
        <f>COUNTIF($G$18:$G$23,L19)+COUNTIF($H$18:$H$23,L19)</f>
        <v>3</v>
      </c>
      <c r="O19">
        <f>COUNTIF($I$18:$I$23,L19)</f>
        <v>0</v>
      </c>
      <c r="P19">
        <f>3*M19+N19</f>
        <v>3</v>
      </c>
      <c r="Q19">
        <f>SUMPRODUCT(($B$18:$B$23=L19)*$C$18:$C$23) + SUMPRODUCT(($E$18:$E$23=L19)*$D$18:$D$23)</f>
        <v>0</v>
      </c>
      <c r="R19">
        <f>SUMPRODUCT(($B$18:$B$23=L19)*$D$18:$D$23) + SUMPRODUCT(($E$18:$E$23=L19)*$C$18:$C$23)</f>
        <v>0</v>
      </c>
      <c r="S19">
        <f>Q19-R19</f>
        <v>0</v>
      </c>
      <c r="T19">
        <f>_xlfn.RANK.EQ($P19,$P$19:$P$22)+COUNTIFS($P$19:$P$22,$P19,$S$19:$S$22, "&gt;" &amp; $S19)+COUNTIFS($P$19:$P$22,$P19,$S$19:$S$22, $S19,$Q$19:$Q$22,"&gt;" &amp; $Q$19:$Q$22)</f>
        <v>1</v>
      </c>
      <c r="AA19" s="2">
        <v>44887</v>
      </c>
    </row>
    <row r="20" spans="1:27" x14ac:dyDescent="0.2">
      <c r="A20" s="2">
        <v>44890</v>
      </c>
      <c r="B20" t="s">
        <v>14</v>
      </c>
      <c r="C20" s="8">
        <v>0</v>
      </c>
      <c r="D20" s="8">
        <v>0</v>
      </c>
      <c r="E20" t="s">
        <v>12</v>
      </c>
      <c r="F20" t="str">
        <f t="shared" si="9"/>
        <v>Draw</v>
      </c>
      <c r="G20" t="str">
        <f t="shared" si="10"/>
        <v>Wales</v>
      </c>
      <c r="H20" t="str">
        <f t="shared" si="11"/>
        <v>Iran</v>
      </c>
      <c r="I20" t="str">
        <f t="shared" si="12"/>
        <v>Draw</v>
      </c>
      <c r="L20" t="s">
        <v>12</v>
      </c>
      <c r="M20">
        <f>COUNTIF($F$18:$F$23,L20)</f>
        <v>0</v>
      </c>
      <c r="N20">
        <f>COUNTIF($G$18:$G$23,L20)+COUNTIF($H$18:$H$23,L20)</f>
        <v>3</v>
      </c>
      <c r="O20">
        <f>COUNTIF($I$18:$I$23,L20)</f>
        <v>0</v>
      </c>
      <c r="P20">
        <f t="shared" ref="P20:P82" si="13">3*M20+N20</f>
        <v>3</v>
      </c>
      <c r="Q20">
        <f t="shared" ref="Q20:Q22" si="14">SUMPRODUCT(($B$18:$B$23=L20)*$C$18:$C$23) + SUMPRODUCT(($E$18:$E$23=L20)*$D$18:$D$23)</f>
        <v>0</v>
      </c>
      <c r="R20">
        <f t="shared" ref="R20:R22" si="15">SUMPRODUCT(($B$18:$B$23=L20)*$D$18:$D$23) + SUMPRODUCT(($E$18:$E$23=L20)*$C$18:$C$23)</f>
        <v>0</v>
      </c>
      <c r="S20">
        <f t="shared" ref="S20:S22" si="16">Q20-R20</f>
        <v>0</v>
      </c>
      <c r="T20">
        <f t="shared" ref="T20:T22" si="17">_xlfn.RANK.EQ($P20,$P$19:$P$22)+COUNTIFS($P$19:$P$22,$P20,$S$19:$S$22, "&gt;" &amp; $S20)+COUNTIFS($P$19:$P$22,$P20,$S$19:$S$22, $S20,$Q$19:$Q$22,"&gt;" &amp; $Q$19:$Q$22)</f>
        <v>1</v>
      </c>
      <c r="AA20" s="2">
        <v>44891</v>
      </c>
    </row>
    <row r="21" spans="1:27" x14ac:dyDescent="0.2">
      <c r="A21" s="2">
        <v>44890</v>
      </c>
      <c r="B21" t="s">
        <v>11</v>
      </c>
      <c r="C21" s="8">
        <v>0</v>
      </c>
      <c r="D21" s="8">
        <v>0</v>
      </c>
      <c r="E21" t="s">
        <v>13</v>
      </c>
      <c r="F21" t="str">
        <f t="shared" si="9"/>
        <v>Draw</v>
      </c>
      <c r="G21" t="str">
        <f t="shared" si="10"/>
        <v>England</v>
      </c>
      <c r="H21" t="str">
        <f t="shared" si="11"/>
        <v>USA</v>
      </c>
      <c r="I21" t="str">
        <f t="shared" si="12"/>
        <v>Draw</v>
      </c>
      <c r="L21" t="s">
        <v>13</v>
      </c>
      <c r="M21">
        <f>COUNTIF($F$18:$F$23,L21)</f>
        <v>0</v>
      </c>
      <c r="N21">
        <f>COUNTIF($G$18:$G$23,L21)+COUNTIF($H$18:$H$23,L21)</f>
        <v>3</v>
      </c>
      <c r="O21">
        <f>COUNTIF($I$18:$I$23,L21)</f>
        <v>0</v>
      </c>
      <c r="P21">
        <f t="shared" si="13"/>
        <v>3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1</v>
      </c>
      <c r="AA21" s="2">
        <v>44891</v>
      </c>
    </row>
    <row r="22" spans="1:27" x14ac:dyDescent="0.2">
      <c r="A22" s="2">
        <v>44894</v>
      </c>
      <c r="B22" t="s">
        <v>12</v>
      </c>
      <c r="C22" s="8">
        <v>0</v>
      </c>
      <c r="D22" s="8">
        <v>0</v>
      </c>
      <c r="E22" t="s">
        <v>13</v>
      </c>
      <c r="F22" t="str">
        <f t="shared" si="9"/>
        <v>Draw</v>
      </c>
      <c r="G22" t="str">
        <f t="shared" si="10"/>
        <v>Iran</v>
      </c>
      <c r="H22" t="str">
        <f t="shared" si="11"/>
        <v>USA</v>
      </c>
      <c r="I22" t="str">
        <f t="shared" si="12"/>
        <v>Draw</v>
      </c>
      <c r="L22" t="s">
        <v>14</v>
      </c>
      <c r="M22">
        <f>COUNTIF($F$18:$F$23,L22)</f>
        <v>0</v>
      </c>
      <c r="N22">
        <f>COUNTIF($G$18:$G$23,L22)+COUNTIF($H$18:$H$23,L22)</f>
        <v>3</v>
      </c>
      <c r="O22">
        <f>COUNTIF($I$18:$I$23,L22)</f>
        <v>0</v>
      </c>
      <c r="P22">
        <f t="shared" si="13"/>
        <v>3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1</v>
      </c>
      <c r="AA22" s="2">
        <v>44895</v>
      </c>
    </row>
    <row r="23" spans="1:27" x14ac:dyDescent="0.2">
      <c r="A23" s="2">
        <v>44894</v>
      </c>
      <c r="B23" t="s">
        <v>14</v>
      </c>
      <c r="C23" s="8">
        <v>0</v>
      </c>
      <c r="D23" s="8">
        <v>0</v>
      </c>
      <c r="E23" t="s">
        <v>11</v>
      </c>
      <c r="F23" t="str">
        <f t="shared" si="9"/>
        <v>Draw</v>
      </c>
      <c r="G23" t="str">
        <f t="shared" si="10"/>
        <v>Wales</v>
      </c>
      <c r="H23" t="str">
        <f t="shared" si="11"/>
        <v>England</v>
      </c>
      <c r="I23" t="str">
        <f t="shared" si="12"/>
        <v>Draw</v>
      </c>
      <c r="AA23" s="2">
        <v>44895</v>
      </c>
    </row>
    <row r="24" spans="1:27" x14ac:dyDescent="0.2">
      <c r="AA24" s="2">
        <v>44887</v>
      </c>
    </row>
    <row r="25" spans="1:27" x14ac:dyDescent="0.2">
      <c r="AA25" s="2">
        <v>44887</v>
      </c>
    </row>
    <row r="26" spans="1:27" x14ac:dyDescent="0.2">
      <c r="AA26" s="2">
        <v>44891</v>
      </c>
    </row>
    <row r="27" spans="1:27" x14ac:dyDescent="0.2">
      <c r="A27" t="s">
        <v>15</v>
      </c>
      <c r="AA27" s="2">
        <v>44891</v>
      </c>
    </row>
    <row r="28" spans="1:27" x14ac:dyDescent="0.2">
      <c r="AA28" s="2">
        <v>44895</v>
      </c>
    </row>
    <row r="29" spans="1:27" x14ac:dyDescent="0.2">
      <c r="B29" t="s">
        <v>8</v>
      </c>
      <c r="C29" s="36" t="s">
        <v>5</v>
      </c>
      <c r="D29" s="36"/>
      <c r="E29" t="s">
        <v>9</v>
      </c>
      <c r="F29" t="s">
        <v>63</v>
      </c>
      <c r="G29" t="s">
        <v>65</v>
      </c>
      <c r="H29" t="s">
        <v>66</v>
      </c>
      <c r="I29" t="s">
        <v>64</v>
      </c>
      <c r="J29" s="4"/>
      <c r="L29" t="s">
        <v>16</v>
      </c>
      <c r="Q29" s="4"/>
      <c r="AA29" s="2">
        <v>44895</v>
      </c>
    </row>
    <row r="30" spans="1:27" x14ac:dyDescent="0.2">
      <c r="A30" s="2">
        <v>44887</v>
      </c>
      <c r="B30" t="s">
        <v>21</v>
      </c>
      <c r="C30" s="8">
        <v>0</v>
      </c>
      <c r="D30" s="8">
        <v>0</v>
      </c>
      <c r="E30" t="s">
        <v>22</v>
      </c>
      <c r="F30" t="str">
        <f t="shared" ref="F30:F35" si="18">IF(C30&gt;D30,B30,IF(D30&gt;C30,E30,"Draw"))</f>
        <v>Draw</v>
      </c>
      <c r="G30" t="str">
        <f>IF(F30="Draw",B30,"None")</f>
        <v>Argentina</v>
      </c>
      <c r="H30" t="str">
        <f>IF(F30="Draw",E30,"None")</f>
        <v>Saudi Arabia</v>
      </c>
      <c r="I30" t="str">
        <f>IF(C30&gt;D30,E30,IF(D30&gt;C30,B30,"Draw"))</f>
        <v>Draw</v>
      </c>
      <c r="M30" t="s">
        <v>17</v>
      </c>
      <c r="N30" t="s">
        <v>19</v>
      </c>
      <c r="O30" t="s">
        <v>18</v>
      </c>
      <c r="P30" t="s">
        <v>67</v>
      </c>
      <c r="Q30" s="5" t="s">
        <v>72</v>
      </c>
      <c r="R30" s="5" t="s">
        <v>71</v>
      </c>
      <c r="S30" s="5" t="s">
        <v>70</v>
      </c>
      <c r="T30" s="5" t="s">
        <v>69</v>
      </c>
      <c r="AA30" s="2">
        <v>44888</v>
      </c>
    </row>
    <row r="31" spans="1:27" x14ac:dyDescent="0.2">
      <c r="A31" s="2">
        <v>44887</v>
      </c>
      <c r="B31" t="s">
        <v>23</v>
      </c>
      <c r="C31" s="8">
        <v>0</v>
      </c>
      <c r="D31" s="8">
        <v>0</v>
      </c>
      <c r="E31" t="s">
        <v>24</v>
      </c>
      <c r="F31" t="str">
        <f t="shared" si="18"/>
        <v>Draw</v>
      </c>
      <c r="G31" t="str">
        <f t="shared" ref="G31:G35" si="19">IF(F31="Draw",B31,"None")</f>
        <v>Mexico</v>
      </c>
      <c r="H31" t="str">
        <f t="shared" ref="H31:H35" si="20">IF(F31="Draw",E31,"None")</f>
        <v>Poland</v>
      </c>
      <c r="I31" t="str">
        <f t="shared" ref="I31:I35" si="21">IF(C31&gt;D31,E31,IF(D31&gt;C31,B31,"Draw"))</f>
        <v>Draw</v>
      </c>
      <c r="L31" t="s">
        <v>21</v>
      </c>
      <c r="M31">
        <f>COUNTIF($F$30:$F$35,L31)</f>
        <v>0</v>
      </c>
      <c r="N31">
        <f>COUNTIF($G$30:$G$35,L31)+COUNTIF($H$30:$H$35,L31)</f>
        <v>3</v>
      </c>
      <c r="O31">
        <f>COUNTIF($I$30:$I$35,L31)</f>
        <v>0</v>
      </c>
      <c r="P31">
        <f t="shared" si="13"/>
        <v>3</v>
      </c>
      <c r="Q31">
        <f>SUMPRODUCT(($B$30:$B$35=L31)*$C$30:$C$35) + SUMPRODUCT(($E$30:$E$35=L31)*$D$30:$D$35)</f>
        <v>0</v>
      </c>
      <c r="R31">
        <f>SUMPRODUCT(($B$30:$B$35=L31)*$D$30:$D$35) + SUMPRODUCT(($E$30:$E$35=L31)*$C$30:$C$35)</f>
        <v>0</v>
      </c>
      <c r="S31">
        <f>Q31-R31</f>
        <v>0</v>
      </c>
      <c r="T31">
        <f>_xlfn.RANK.EQ($P31,$P$31:$P$34)+COUNTIFS($P$31:$P$34,P31,$S$31:$S$34, "&gt;" &amp; $S31)+COUNTIFS($P$31:$P$34,$P31,$S$31:$S$34, $S31,$Q$31:$Q$34,"&gt;" &amp; $Q$31:$Q$34)</f>
        <v>1</v>
      </c>
      <c r="AA31" s="2">
        <v>44888</v>
      </c>
    </row>
    <row r="32" spans="1:27" x14ac:dyDescent="0.2">
      <c r="A32" s="2">
        <v>44891</v>
      </c>
      <c r="B32" t="s">
        <v>24</v>
      </c>
      <c r="C32" s="8">
        <v>0</v>
      </c>
      <c r="D32" s="8">
        <v>0</v>
      </c>
      <c r="E32" t="s">
        <v>22</v>
      </c>
      <c r="F32" t="str">
        <f t="shared" si="18"/>
        <v>Draw</v>
      </c>
      <c r="G32" t="str">
        <f t="shared" si="19"/>
        <v>Poland</v>
      </c>
      <c r="H32" t="str">
        <f t="shared" si="20"/>
        <v>Saudi Arabia</v>
      </c>
      <c r="I32" t="str">
        <f t="shared" si="21"/>
        <v>Draw</v>
      </c>
      <c r="L32" t="s">
        <v>22</v>
      </c>
      <c r="M32">
        <f>COUNTIF($F$30:$F$35,L32)</f>
        <v>0</v>
      </c>
      <c r="N32">
        <f>COUNTIF($G$30:$G$35,L32)+COUNTIF($H$30:$H$35,L32)</f>
        <v>3</v>
      </c>
      <c r="O32">
        <f>COUNTIF($I$30:$I$35,L32)</f>
        <v>0</v>
      </c>
      <c r="P32">
        <f t="shared" si="13"/>
        <v>3</v>
      </c>
      <c r="Q32">
        <f t="shared" ref="Q32:Q34" si="22">SUMPRODUCT(($B$30:$B$35=L32)*$C$30:$C$35) + SUMPRODUCT(($E$30:$E$35=L32)*$D$30:$D$35)</f>
        <v>0</v>
      </c>
      <c r="R32">
        <f t="shared" ref="R32:R34" si="23">SUMPRODUCT(($B$30:$B$35=L32)*$D$30:$D$35) + SUMPRODUCT(($E$30:$E$35=L32)*$C$30:$C$35)</f>
        <v>0</v>
      </c>
      <c r="S32">
        <f t="shared" ref="S32:S34" si="24">Q32-R32</f>
        <v>0</v>
      </c>
      <c r="T32">
        <f t="shared" ref="T32:T34" si="25">_xlfn.RANK.EQ($P32,$P$31:$P$34)+COUNTIFS($P$31:$P$34,P32,$S$31:$S$34, "&gt;" &amp; $S32)+COUNTIFS($P$31:$P$34,$P32,$S$31:$S$34, $S32,$Q$31:$Q$34,"&gt;" &amp; $Q$31:$Q$34)</f>
        <v>1</v>
      </c>
      <c r="AA32" s="2">
        <v>44892</v>
      </c>
    </row>
    <row r="33" spans="1:27" x14ac:dyDescent="0.2">
      <c r="A33" s="2">
        <v>44891</v>
      </c>
      <c r="B33" t="s">
        <v>21</v>
      </c>
      <c r="C33" s="8">
        <v>0</v>
      </c>
      <c r="D33" s="8">
        <v>0</v>
      </c>
      <c r="E33" t="s">
        <v>23</v>
      </c>
      <c r="F33" t="str">
        <f t="shared" si="18"/>
        <v>Draw</v>
      </c>
      <c r="G33" t="str">
        <f t="shared" si="19"/>
        <v>Argentina</v>
      </c>
      <c r="H33" t="str">
        <f t="shared" si="20"/>
        <v>Mexico</v>
      </c>
      <c r="I33" t="str">
        <f t="shared" si="21"/>
        <v>Draw</v>
      </c>
      <c r="L33" t="s">
        <v>23</v>
      </c>
      <c r="M33">
        <f>COUNTIF($F$30:$F$35,L33)</f>
        <v>0</v>
      </c>
      <c r="N33">
        <f>COUNTIF($G$30:$G$35,L33)+COUNTIF($H$30:$H$35,L33)</f>
        <v>3</v>
      </c>
      <c r="O33">
        <f>COUNTIF($I$30:$I$35,L33)</f>
        <v>0</v>
      </c>
      <c r="P33">
        <f t="shared" si="13"/>
        <v>3</v>
      </c>
      <c r="Q33">
        <f t="shared" si="22"/>
        <v>0</v>
      </c>
      <c r="R33">
        <f t="shared" si="23"/>
        <v>0</v>
      </c>
      <c r="S33">
        <f t="shared" si="24"/>
        <v>0</v>
      </c>
      <c r="T33">
        <f t="shared" si="25"/>
        <v>1</v>
      </c>
      <c r="AA33" s="2">
        <v>44892</v>
      </c>
    </row>
    <row r="34" spans="1:27" x14ac:dyDescent="0.2">
      <c r="A34" s="2">
        <v>44895</v>
      </c>
      <c r="B34" t="s">
        <v>24</v>
      </c>
      <c r="C34" s="8">
        <v>0</v>
      </c>
      <c r="D34" s="8">
        <v>0</v>
      </c>
      <c r="E34" t="s">
        <v>21</v>
      </c>
      <c r="F34" t="str">
        <f t="shared" si="18"/>
        <v>Draw</v>
      </c>
      <c r="G34" t="str">
        <f t="shared" si="19"/>
        <v>Poland</v>
      </c>
      <c r="H34" t="str">
        <f t="shared" si="20"/>
        <v>Argentina</v>
      </c>
      <c r="I34" t="str">
        <f t="shared" si="21"/>
        <v>Draw</v>
      </c>
      <c r="L34" t="s">
        <v>24</v>
      </c>
      <c r="M34">
        <f>COUNTIF($F$30:$F$35,L34)</f>
        <v>0</v>
      </c>
      <c r="N34">
        <f>COUNTIF($G$30:$G$35,L34)+COUNTIF($H$30:$H$35,L34)</f>
        <v>3</v>
      </c>
      <c r="O34">
        <f>COUNTIF($I$30:$I$35,L34)</f>
        <v>0</v>
      </c>
      <c r="P34">
        <f t="shared" si="13"/>
        <v>3</v>
      </c>
      <c r="Q34">
        <f t="shared" si="22"/>
        <v>0</v>
      </c>
      <c r="R34">
        <f t="shared" si="23"/>
        <v>0</v>
      </c>
      <c r="S34">
        <f t="shared" si="24"/>
        <v>0</v>
      </c>
      <c r="T34">
        <f t="shared" si="25"/>
        <v>1</v>
      </c>
      <c r="AA34" s="2">
        <v>44896</v>
      </c>
    </row>
    <row r="35" spans="1:27" x14ac:dyDescent="0.2">
      <c r="A35" s="2">
        <v>44895</v>
      </c>
      <c r="B35" t="s">
        <v>22</v>
      </c>
      <c r="C35" s="8">
        <v>0</v>
      </c>
      <c r="D35" s="8">
        <v>0</v>
      </c>
      <c r="E35" t="s">
        <v>23</v>
      </c>
      <c r="F35" t="str">
        <f t="shared" si="18"/>
        <v>Draw</v>
      </c>
      <c r="G35" t="str">
        <f t="shared" si="19"/>
        <v>Saudi Arabia</v>
      </c>
      <c r="H35" t="str">
        <f t="shared" si="20"/>
        <v>Mexico</v>
      </c>
      <c r="I35" t="str">
        <f t="shared" si="21"/>
        <v>Draw</v>
      </c>
      <c r="AA35" s="2">
        <v>44896</v>
      </c>
    </row>
    <row r="36" spans="1:27" x14ac:dyDescent="0.2">
      <c r="AA36" s="2">
        <v>44888</v>
      </c>
    </row>
    <row r="37" spans="1:27" x14ac:dyDescent="0.2">
      <c r="AA37" s="2">
        <v>44888</v>
      </c>
    </row>
    <row r="38" spans="1:27" x14ac:dyDescent="0.2">
      <c r="AA38" s="2">
        <v>44892</v>
      </c>
    </row>
    <row r="39" spans="1:27" x14ac:dyDescent="0.2">
      <c r="A39" t="s">
        <v>20</v>
      </c>
      <c r="AA39" s="2">
        <v>44892</v>
      </c>
    </row>
    <row r="40" spans="1:27" x14ac:dyDescent="0.2">
      <c r="AA40" s="2">
        <v>44896</v>
      </c>
    </row>
    <row r="41" spans="1:27" x14ac:dyDescent="0.2">
      <c r="B41" t="s">
        <v>8</v>
      </c>
      <c r="C41" s="36" t="s">
        <v>5</v>
      </c>
      <c r="D41" s="36"/>
      <c r="E41" t="s">
        <v>9</v>
      </c>
      <c r="F41" t="s">
        <v>63</v>
      </c>
      <c r="G41" t="s">
        <v>65</v>
      </c>
      <c r="H41" t="s">
        <v>66</v>
      </c>
      <c r="I41" t="s">
        <v>64</v>
      </c>
      <c r="J41" s="4"/>
      <c r="L41" t="s">
        <v>16</v>
      </c>
      <c r="Q41" s="4"/>
      <c r="AA41" s="2">
        <v>44896</v>
      </c>
    </row>
    <row r="42" spans="1:27" x14ac:dyDescent="0.2">
      <c r="A42" s="2">
        <v>44887</v>
      </c>
      <c r="B42" t="s">
        <v>25</v>
      </c>
      <c r="C42" s="8">
        <v>0</v>
      </c>
      <c r="D42" s="8">
        <v>0</v>
      </c>
      <c r="E42" t="s">
        <v>26</v>
      </c>
      <c r="F42" t="str">
        <f t="shared" ref="F42:F47" si="26">IF(C42&gt;D42,B42,IF(D42&gt;C42,E42,"Draw"))</f>
        <v>Draw</v>
      </c>
      <c r="G42" t="str">
        <f>IF(F42="Draw",B42,"None")</f>
        <v>Denmark</v>
      </c>
      <c r="H42" t="str">
        <f>IF(F42="Draw",E42,"None")</f>
        <v>Tunisia</v>
      </c>
      <c r="I42" t="str">
        <f>IF(C42&gt;D42,E42,IF(D42&gt;C42,B42,"Draw"))</f>
        <v>Draw</v>
      </c>
      <c r="M42" t="s">
        <v>17</v>
      </c>
      <c r="N42" t="s">
        <v>19</v>
      </c>
      <c r="O42" t="s">
        <v>18</v>
      </c>
      <c r="P42" t="s">
        <v>67</v>
      </c>
      <c r="Q42" t="s">
        <v>72</v>
      </c>
      <c r="R42" t="s">
        <v>71</v>
      </c>
      <c r="S42" t="s">
        <v>70</v>
      </c>
      <c r="T42" s="5" t="s">
        <v>69</v>
      </c>
      <c r="AA42" s="2">
        <v>44889</v>
      </c>
    </row>
    <row r="43" spans="1:27" x14ac:dyDescent="0.2">
      <c r="A43" s="2">
        <v>44887</v>
      </c>
      <c r="B43" t="s">
        <v>27</v>
      </c>
      <c r="C43" s="8">
        <v>0</v>
      </c>
      <c r="D43" s="8">
        <v>0</v>
      </c>
      <c r="E43" t="s">
        <v>28</v>
      </c>
      <c r="F43" t="str">
        <f t="shared" si="26"/>
        <v>Draw</v>
      </c>
      <c r="G43" t="str">
        <f t="shared" ref="G43:G47" si="27">IF(F43="Draw",B43,"None")</f>
        <v>France</v>
      </c>
      <c r="H43" t="str">
        <f t="shared" ref="H43:H47" si="28">IF(F43="Draw",E43,"None")</f>
        <v>Australia</v>
      </c>
      <c r="I43" t="str">
        <f t="shared" ref="I43:I47" si="29">IF(C43&gt;D43,E43,IF(D43&gt;C43,B43,"Draw"))</f>
        <v>Draw</v>
      </c>
      <c r="L43" t="s">
        <v>25</v>
      </c>
      <c r="M43">
        <f>COUNTIF($F$42:$F$47,L43)</f>
        <v>0</v>
      </c>
      <c r="N43">
        <f>COUNTIF($G$42:$G$47,L43)+COUNTIF($H$42:$H$47,L43)</f>
        <v>3</v>
      </c>
      <c r="O43">
        <f>COUNTIF($I$42:$I$47,L43)</f>
        <v>0</v>
      </c>
      <c r="P43">
        <f t="shared" si="13"/>
        <v>3</v>
      </c>
      <c r="Q43">
        <f>SUMPRODUCT(($B$42:$B$47=L43)*$C$42:$C$47) + SUMPRODUCT(($E$42:$E$47=L43)*$D$42:$D$47)</f>
        <v>0</v>
      </c>
      <c r="R43">
        <f>SUMPRODUCT(($B$42:$B$47=L43)*$D$42:$D$47) + SUMPRODUCT(($E$42:$E$47=L43)*$C$42:$C$47)</f>
        <v>0</v>
      </c>
      <c r="S43">
        <f>Q43-R43</f>
        <v>0</v>
      </c>
      <c r="T43">
        <f>_xlfn.RANK.EQ($P43,$P$43:$P$46)+COUNTIFS($P$43:$P$46,P43,$S$43:$S$46, "&gt;" &amp; $S43)+COUNTIFS($P$43:$P$46,$P43,$S$43:$S$46, $S43,$Q$43:$Q$46,"&gt;" &amp; $Q$43:$Q$46)</f>
        <v>1</v>
      </c>
      <c r="AA43" s="2">
        <v>44889</v>
      </c>
    </row>
    <row r="44" spans="1:27" x14ac:dyDescent="0.2">
      <c r="A44" s="2">
        <v>44891</v>
      </c>
      <c r="B44" t="s">
        <v>26</v>
      </c>
      <c r="C44" s="8">
        <v>0</v>
      </c>
      <c r="D44" s="8">
        <v>0</v>
      </c>
      <c r="E44" t="s">
        <v>28</v>
      </c>
      <c r="F44" t="str">
        <f t="shared" si="26"/>
        <v>Draw</v>
      </c>
      <c r="G44" t="str">
        <f t="shared" si="27"/>
        <v>Tunisia</v>
      </c>
      <c r="H44" t="str">
        <f t="shared" si="28"/>
        <v>Australia</v>
      </c>
      <c r="I44" t="str">
        <f t="shared" si="29"/>
        <v>Draw</v>
      </c>
      <c r="L44" t="s">
        <v>26</v>
      </c>
      <c r="M44">
        <f>COUNTIF($F$42:$F$47,L44)</f>
        <v>0</v>
      </c>
      <c r="N44">
        <f>COUNTIF($G$42:$G$47,L44)+COUNTIF($H$42:$H$47,L44)</f>
        <v>3</v>
      </c>
      <c r="O44">
        <f>COUNTIF($I$42:$I$47,L44)</f>
        <v>0</v>
      </c>
      <c r="P44">
        <f t="shared" si="13"/>
        <v>3</v>
      </c>
      <c r="Q44">
        <f t="shared" ref="Q44:Q46" si="30">SUMPRODUCT(($B$42:$B$47=L44)*$C$42:$C$47) + SUMPRODUCT(($E$42:$E$47=L44)*$D$42:$D$47)</f>
        <v>0</v>
      </c>
      <c r="R44">
        <f t="shared" ref="R44:R46" si="31">SUMPRODUCT(($B$42:$B$47=L44)*$D$42:$D$47) + SUMPRODUCT(($E$42:$E$47=L44)*$C$42:$C$47)</f>
        <v>0</v>
      </c>
      <c r="S44">
        <f t="shared" ref="S44:S46" si="32">Q44-R44</f>
        <v>0</v>
      </c>
      <c r="T44">
        <f t="shared" ref="T44:T46" si="33">_xlfn.RANK.EQ($P44,$P$43:$P$46)+COUNTIFS($P$43:$P$46,P44,$S$43:$S$46, "&gt;" &amp; $S44)+COUNTIFS($P$43:$P$46,$P44,$S$43:$S$46, $S44,$Q$43:$Q$46,"&gt;" &amp; $Q$43:$Q$46)</f>
        <v>1</v>
      </c>
      <c r="AA44" s="2">
        <v>44893</v>
      </c>
    </row>
    <row r="45" spans="1:27" x14ac:dyDescent="0.2">
      <c r="A45" s="2">
        <v>44891</v>
      </c>
      <c r="B45" t="s">
        <v>27</v>
      </c>
      <c r="C45" s="8">
        <v>0</v>
      </c>
      <c r="D45" s="8">
        <v>0</v>
      </c>
      <c r="E45" t="s">
        <v>25</v>
      </c>
      <c r="F45" t="str">
        <f t="shared" si="26"/>
        <v>Draw</v>
      </c>
      <c r="G45" t="str">
        <f>IF(F45="Draw",B45,"None")</f>
        <v>France</v>
      </c>
      <c r="H45" t="str">
        <f>IF(F45="Draw",E45,"None")</f>
        <v>Denmark</v>
      </c>
      <c r="I45" t="str">
        <f>IF(C45&gt;D45,E45,IF(D45&gt;C45,B45,"Draw"))</f>
        <v>Draw</v>
      </c>
      <c r="L45" t="s">
        <v>27</v>
      </c>
      <c r="M45">
        <f>COUNTIF($F$42:$F$47,L45)</f>
        <v>0</v>
      </c>
      <c r="N45">
        <f>COUNTIF($G$42:$G$47,L45)+COUNTIF($H$42:$H$47,L45)</f>
        <v>3</v>
      </c>
      <c r="O45">
        <f>COUNTIF($I$42:$I$47,L45)</f>
        <v>0</v>
      </c>
      <c r="P45">
        <f t="shared" si="13"/>
        <v>3</v>
      </c>
      <c r="Q45">
        <f t="shared" si="30"/>
        <v>0</v>
      </c>
      <c r="R45">
        <f t="shared" si="31"/>
        <v>0</v>
      </c>
      <c r="S45">
        <f t="shared" si="32"/>
        <v>0</v>
      </c>
      <c r="T45">
        <f t="shared" si="33"/>
        <v>1</v>
      </c>
      <c r="AA45" s="2">
        <v>44893</v>
      </c>
    </row>
    <row r="46" spans="1:27" x14ac:dyDescent="0.2">
      <c r="A46" s="2">
        <v>44895</v>
      </c>
      <c r="B46" t="s">
        <v>26</v>
      </c>
      <c r="C46" s="8">
        <v>0</v>
      </c>
      <c r="D46" s="8">
        <v>0</v>
      </c>
      <c r="E46" t="s">
        <v>27</v>
      </c>
      <c r="F46" t="str">
        <f t="shared" si="26"/>
        <v>Draw</v>
      </c>
      <c r="G46" t="str">
        <f t="shared" si="27"/>
        <v>Tunisia</v>
      </c>
      <c r="H46" t="str">
        <f t="shared" si="28"/>
        <v>France</v>
      </c>
      <c r="I46" t="str">
        <f t="shared" si="29"/>
        <v>Draw</v>
      </c>
      <c r="L46" t="s">
        <v>28</v>
      </c>
      <c r="M46">
        <f>COUNTIF($F$42:$F$47,L46)</f>
        <v>0</v>
      </c>
      <c r="N46">
        <f>COUNTIF($G$42:$G$47,L46)+COUNTIF($H$42:$H$47,L46)</f>
        <v>3</v>
      </c>
      <c r="O46">
        <f>COUNTIF($I$42:$I$47,L46)</f>
        <v>0</v>
      </c>
      <c r="P46">
        <f t="shared" si="13"/>
        <v>3</v>
      </c>
      <c r="Q46">
        <f t="shared" si="30"/>
        <v>0</v>
      </c>
      <c r="R46">
        <f t="shared" si="31"/>
        <v>0</v>
      </c>
      <c r="S46">
        <f t="shared" si="32"/>
        <v>0</v>
      </c>
      <c r="T46">
        <f t="shared" si="33"/>
        <v>1</v>
      </c>
      <c r="AA46" s="2">
        <v>44897</v>
      </c>
    </row>
    <row r="47" spans="1:27" x14ac:dyDescent="0.2">
      <c r="A47" s="2">
        <v>44895</v>
      </c>
      <c r="B47" t="s">
        <v>28</v>
      </c>
      <c r="C47" s="8">
        <v>0</v>
      </c>
      <c r="D47" s="8">
        <v>0</v>
      </c>
      <c r="E47" t="s">
        <v>25</v>
      </c>
      <c r="F47" t="str">
        <f t="shared" si="26"/>
        <v>Draw</v>
      </c>
      <c r="G47" t="str">
        <f t="shared" si="27"/>
        <v>Australia</v>
      </c>
      <c r="H47" t="str">
        <f t="shared" si="28"/>
        <v>Denmark</v>
      </c>
      <c r="I47" t="str">
        <f t="shared" si="29"/>
        <v>Draw</v>
      </c>
      <c r="AA47" s="2">
        <v>44897</v>
      </c>
    </row>
    <row r="48" spans="1:27" x14ac:dyDescent="0.2">
      <c r="AA48" s="2">
        <v>44889</v>
      </c>
    </row>
    <row r="49" spans="1:27" x14ac:dyDescent="0.2">
      <c r="AA49" s="2">
        <v>44889</v>
      </c>
    </row>
    <row r="50" spans="1:27" x14ac:dyDescent="0.2">
      <c r="AA50" s="2">
        <v>44893</v>
      </c>
    </row>
    <row r="51" spans="1:27" x14ac:dyDescent="0.2">
      <c r="A51" t="s">
        <v>29</v>
      </c>
      <c r="AA51" s="2">
        <v>44893</v>
      </c>
    </row>
    <row r="52" spans="1:27" x14ac:dyDescent="0.2">
      <c r="AA52" s="2">
        <v>44897</v>
      </c>
    </row>
    <row r="53" spans="1:27" x14ac:dyDescent="0.2">
      <c r="B53" t="s">
        <v>8</v>
      </c>
      <c r="C53" s="36" t="s">
        <v>5</v>
      </c>
      <c r="D53" s="36"/>
      <c r="E53" t="s">
        <v>9</v>
      </c>
      <c r="F53" t="s">
        <v>63</v>
      </c>
      <c r="G53" t="s">
        <v>65</v>
      </c>
      <c r="H53" t="s">
        <v>66</v>
      </c>
      <c r="I53" t="s">
        <v>64</v>
      </c>
      <c r="J53" s="4"/>
      <c r="L53" t="s">
        <v>16</v>
      </c>
      <c r="Q53" s="4"/>
      <c r="AA53" s="2">
        <v>44897</v>
      </c>
    </row>
    <row r="54" spans="1:27" x14ac:dyDescent="0.2">
      <c r="A54" s="2">
        <v>44888</v>
      </c>
      <c r="B54" t="s">
        <v>30</v>
      </c>
      <c r="C54" s="8">
        <v>0</v>
      </c>
      <c r="D54" s="8">
        <v>0</v>
      </c>
      <c r="E54" t="s">
        <v>31</v>
      </c>
      <c r="F54" t="str">
        <f t="shared" ref="F54:F59" si="34">IF(C54&gt;D54,B54,IF(D54&gt;C54,E54,"Draw"))</f>
        <v>Draw</v>
      </c>
      <c r="G54" t="str">
        <f t="shared" ref="G54:G59" si="35">IF(F54="Draw",B54,"None")</f>
        <v>Germany</v>
      </c>
      <c r="H54" t="str">
        <f t="shared" ref="H54:H59" si="36">IF(F54="Draw",E54,"None")</f>
        <v>Japan</v>
      </c>
      <c r="I54" t="str">
        <f>IF(C54&gt;D54,E54,IF(D54&gt;C54,B54,"Draw"))</f>
        <v>Draw</v>
      </c>
      <c r="M54" t="s">
        <v>17</v>
      </c>
      <c r="N54" t="s">
        <v>19</v>
      </c>
      <c r="O54" t="s">
        <v>18</v>
      </c>
      <c r="P54" t="s">
        <v>67</v>
      </c>
      <c r="Q54" t="s">
        <v>72</v>
      </c>
      <c r="R54" t="s">
        <v>71</v>
      </c>
      <c r="S54" t="s">
        <v>70</v>
      </c>
      <c r="T54" s="5" t="s">
        <v>69</v>
      </c>
    </row>
    <row r="55" spans="1:27" x14ac:dyDescent="0.2">
      <c r="A55" s="2">
        <v>44888</v>
      </c>
      <c r="B55" t="s">
        <v>32</v>
      </c>
      <c r="C55" s="8">
        <v>0</v>
      </c>
      <c r="D55" s="8">
        <v>0</v>
      </c>
      <c r="E55" t="s">
        <v>33</v>
      </c>
      <c r="F55" t="str">
        <f t="shared" si="34"/>
        <v>Draw</v>
      </c>
      <c r="G55" t="str">
        <f t="shared" si="35"/>
        <v>Spain</v>
      </c>
      <c r="H55" t="str">
        <f t="shared" si="36"/>
        <v>Costa Rica</v>
      </c>
      <c r="I55" t="str">
        <f t="shared" ref="I55:I59" si="37">IF(C55&gt;D55,E55,IF(D55&gt;C55,B55,"Draw"))</f>
        <v>Draw</v>
      </c>
      <c r="L55" t="s">
        <v>30</v>
      </c>
      <c r="M55">
        <f>COUNTIF($F$54:$F$59,L55)</f>
        <v>0</v>
      </c>
      <c r="N55">
        <f>COUNTIF($G$54:$G$59,L55)+COUNTIF($H$54:$H$59,L55)</f>
        <v>3</v>
      </c>
      <c r="O55">
        <f>COUNTIF($I$54:$I$59,L55)</f>
        <v>0</v>
      </c>
      <c r="P55">
        <f t="shared" si="13"/>
        <v>3</v>
      </c>
      <c r="Q55">
        <f>SUMPRODUCT(($B$54:$B$59=L55)*$C$54:$C$59) + SUMPRODUCT(($E$54:$E$59=L55)*$D$54:$D$59)</f>
        <v>0</v>
      </c>
      <c r="R55">
        <f>SUMPRODUCT(($B$54:$B$59=L55)*$D$54:$D$59) + SUMPRODUCT(($E$54:$E$59=L55)*$C$54:$C$59)</f>
        <v>0</v>
      </c>
      <c r="S55">
        <f>Q55-R55</f>
        <v>0</v>
      </c>
      <c r="T55">
        <f>_xlfn.RANK.EQ($P55,$P$55:$P$58)+COUNTIFS($P$55:$P$58,P55,$S$55:$S$58, "&gt;" &amp; $S55)+COUNTIFS($P$55:$P$58,$P55,$S$55:$S$58, $S55,$Q$55:$Q$58,"&gt;" &amp; $Q$55:$Q$58)</f>
        <v>1</v>
      </c>
    </row>
    <row r="56" spans="1:27" x14ac:dyDescent="0.2">
      <c r="A56" s="2">
        <v>44892</v>
      </c>
      <c r="B56" t="s">
        <v>31</v>
      </c>
      <c r="C56" s="8">
        <v>0</v>
      </c>
      <c r="D56" s="8">
        <v>0</v>
      </c>
      <c r="E56" t="s">
        <v>33</v>
      </c>
      <c r="F56" t="str">
        <f t="shared" si="34"/>
        <v>Draw</v>
      </c>
      <c r="G56" t="str">
        <f t="shared" si="35"/>
        <v>Japan</v>
      </c>
      <c r="H56" t="str">
        <f t="shared" si="36"/>
        <v>Costa Rica</v>
      </c>
      <c r="I56" t="str">
        <f t="shared" si="37"/>
        <v>Draw</v>
      </c>
      <c r="L56" t="s">
        <v>31</v>
      </c>
      <c r="M56">
        <f>COUNTIF($F$54:$F$59,L56)</f>
        <v>0</v>
      </c>
      <c r="N56">
        <f>COUNTIF($G$54:$G$59,L56)+COUNTIF($H$54:$H$59,L56)</f>
        <v>3</v>
      </c>
      <c r="O56">
        <f>COUNTIF($I$54:$I$59,L56)</f>
        <v>0</v>
      </c>
      <c r="P56">
        <f t="shared" si="13"/>
        <v>3</v>
      </c>
      <c r="Q56">
        <f t="shared" ref="Q56:Q58" si="38">SUMPRODUCT(($B$54:$B$59=L56)*$C$54:$C$59) + SUMPRODUCT(($E$54:$E$59=L56)*$D$54:$D$59)</f>
        <v>0</v>
      </c>
      <c r="R56">
        <f t="shared" ref="R56:R58" si="39">SUMPRODUCT(($B$54:$B$59=L56)*$D$54:$D$59) + SUMPRODUCT(($E$54:$E$59=L56)*$C$54:$C$59)</f>
        <v>0</v>
      </c>
      <c r="S56">
        <f t="shared" ref="S56:S58" si="40">Q56-R56</f>
        <v>0</v>
      </c>
      <c r="T56">
        <f t="shared" ref="T56:T58" si="41">_xlfn.RANK.EQ($P56,$P$55:$P$58)+COUNTIFS($P$55:$P$58,P56,$S$55:$S$58, "&gt;" &amp; $S56)+COUNTIFS($P$55:$P$58,$P56,$S$55:$S$58, $S56,$Q$55:$Q$58,"&gt;" &amp; $Q$55:$Q$58)</f>
        <v>1</v>
      </c>
    </row>
    <row r="57" spans="1:27" x14ac:dyDescent="0.2">
      <c r="A57" s="2">
        <v>44892</v>
      </c>
      <c r="B57" t="s">
        <v>32</v>
      </c>
      <c r="C57" s="8">
        <v>0</v>
      </c>
      <c r="D57" s="8">
        <v>0</v>
      </c>
      <c r="E57" t="s">
        <v>30</v>
      </c>
      <c r="F57" t="str">
        <f t="shared" si="34"/>
        <v>Draw</v>
      </c>
      <c r="G57" t="str">
        <f t="shared" si="35"/>
        <v>Spain</v>
      </c>
      <c r="H57" t="str">
        <f t="shared" si="36"/>
        <v>Germany</v>
      </c>
      <c r="I57" t="str">
        <f t="shared" si="37"/>
        <v>Draw</v>
      </c>
      <c r="L57" t="s">
        <v>33</v>
      </c>
      <c r="M57">
        <f>COUNTIF($F$54:$F$59,L57)</f>
        <v>0</v>
      </c>
      <c r="N57">
        <f>COUNTIF($G$54:$G$59,L57)+COUNTIF($H$54:$H$59,L57)</f>
        <v>3</v>
      </c>
      <c r="O57">
        <f>COUNTIF($I$54:$I$59,L57)</f>
        <v>0</v>
      </c>
      <c r="P57">
        <f t="shared" si="13"/>
        <v>3</v>
      </c>
      <c r="Q57">
        <f t="shared" si="38"/>
        <v>0</v>
      </c>
      <c r="R57">
        <f t="shared" si="39"/>
        <v>0</v>
      </c>
      <c r="S57">
        <f t="shared" si="40"/>
        <v>0</v>
      </c>
      <c r="T57">
        <f t="shared" si="41"/>
        <v>1</v>
      </c>
    </row>
    <row r="58" spans="1:27" x14ac:dyDescent="0.2">
      <c r="A58" s="2">
        <v>44896</v>
      </c>
      <c r="B58" t="s">
        <v>31</v>
      </c>
      <c r="C58" s="8">
        <v>0</v>
      </c>
      <c r="D58" s="8">
        <v>0</v>
      </c>
      <c r="E58" t="s">
        <v>32</v>
      </c>
      <c r="F58" t="str">
        <f t="shared" si="34"/>
        <v>Draw</v>
      </c>
      <c r="G58" t="str">
        <f t="shared" si="35"/>
        <v>Japan</v>
      </c>
      <c r="H58" t="str">
        <f t="shared" si="36"/>
        <v>Spain</v>
      </c>
      <c r="I58" t="str">
        <f t="shared" si="37"/>
        <v>Draw</v>
      </c>
      <c r="L58" t="s">
        <v>32</v>
      </c>
      <c r="M58">
        <f>COUNTIF($F$54:$F$59,L58)</f>
        <v>0</v>
      </c>
      <c r="N58">
        <f>COUNTIF($G$54:$G$59,L58)+COUNTIF($H$54:$H$59,L58)</f>
        <v>3</v>
      </c>
      <c r="O58">
        <f>COUNTIF($I$54:$I$59,L58)</f>
        <v>0</v>
      </c>
      <c r="P58">
        <f t="shared" si="13"/>
        <v>3</v>
      </c>
      <c r="Q58">
        <f t="shared" si="38"/>
        <v>0</v>
      </c>
      <c r="R58">
        <f t="shared" si="39"/>
        <v>0</v>
      </c>
      <c r="S58">
        <f t="shared" si="40"/>
        <v>0</v>
      </c>
      <c r="T58">
        <f t="shared" si="41"/>
        <v>1</v>
      </c>
    </row>
    <row r="59" spans="1:27" x14ac:dyDescent="0.2">
      <c r="A59" s="2">
        <v>44896</v>
      </c>
      <c r="B59" t="s">
        <v>33</v>
      </c>
      <c r="C59" s="8">
        <v>0</v>
      </c>
      <c r="D59" s="8">
        <v>0</v>
      </c>
      <c r="E59" t="s">
        <v>30</v>
      </c>
      <c r="F59" t="str">
        <f t="shared" si="34"/>
        <v>Draw</v>
      </c>
      <c r="G59" t="str">
        <f t="shared" si="35"/>
        <v>Costa Rica</v>
      </c>
      <c r="H59" t="str">
        <f t="shared" si="36"/>
        <v>Germany</v>
      </c>
      <c r="I59" t="str">
        <f t="shared" si="37"/>
        <v>Draw</v>
      </c>
    </row>
    <row r="63" spans="1:27" x14ac:dyDescent="0.2">
      <c r="A63" t="s">
        <v>34</v>
      </c>
    </row>
    <row r="65" spans="1:20" x14ac:dyDescent="0.2">
      <c r="B65" t="s">
        <v>8</v>
      </c>
      <c r="C65" s="36" t="s">
        <v>5</v>
      </c>
      <c r="D65" s="36"/>
      <c r="E65" t="s">
        <v>9</v>
      </c>
      <c r="F65" t="s">
        <v>63</v>
      </c>
      <c r="G65" t="s">
        <v>65</v>
      </c>
      <c r="H65" t="s">
        <v>66</v>
      </c>
      <c r="I65" t="s">
        <v>64</v>
      </c>
      <c r="J65" s="4"/>
      <c r="L65" t="s">
        <v>16</v>
      </c>
      <c r="Q65" s="4"/>
    </row>
    <row r="66" spans="1:20" x14ac:dyDescent="0.2">
      <c r="A66" s="2">
        <v>44888</v>
      </c>
      <c r="B66" t="s">
        <v>35</v>
      </c>
      <c r="C66" s="8">
        <v>0</v>
      </c>
      <c r="D66" s="8">
        <v>0</v>
      </c>
      <c r="E66" t="s">
        <v>36</v>
      </c>
      <c r="F66" t="str">
        <f t="shared" ref="F66:F71" si="42">IF(C66&gt;D66,B66,IF(D66&gt;C66,E66,"Draw"))</f>
        <v>Draw</v>
      </c>
      <c r="G66" t="str">
        <f t="shared" ref="G66:G71" si="43">IF(F66="Draw",B66,"None")</f>
        <v>Morocco</v>
      </c>
      <c r="H66" t="str">
        <f t="shared" ref="H66:H71" si="44">IF(F66="Draw",E66,"None")</f>
        <v>Croatia</v>
      </c>
      <c r="I66" t="str">
        <f>IF(C66&gt;D66,E66,IF(D66&gt;C66,B66,"Draw"))</f>
        <v>Draw</v>
      </c>
      <c r="M66" t="s">
        <v>17</v>
      </c>
      <c r="N66" t="s">
        <v>19</v>
      </c>
      <c r="O66" t="s">
        <v>18</v>
      </c>
      <c r="P66" t="s">
        <v>67</v>
      </c>
      <c r="Q66" t="s">
        <v>72</v>
      </c>
      <c r="R66" t="s">
        <v>71</v>
      </c>
      <c r="S66" t="s">
        <v>70</v>
      </c>
      <c r="T66" s="5" t="s">
        <v>69</v>
      </c>
    </row>
    <row r="67" spans="1:20" x14ac:dyDescent="0.2">
      <c r="A67" s="2">
        <v>44888</v>
      </c>
      <c r="B67" t="s">
        <v>37</v>
      </c>
      <c r="C67" s="8">
        <v>0</v>
      </c>
      <c r="D67" s="8">
        <v>0</v>
      </c>
      <c r="E67" t="s">
        <v>38</v>
      </c>
      <c r="F67" t="str">
        <f t="shared" si="42"/>
        <v>Draw</v>
      </c>
      <c r="G67" t="str">
        <f t="shared" si="43"/>
        <v>Belgium</v>
      </c>
      <c r="H67" t="str">
        <f t="shared" si="44"/>
        <v>Canada</v>
      </c>
      <c r="I67" t="str">
        <f t="shared" ref="I67:I71" si="45">IF(C67&gt;D67,E67,IF(D67&gt;C67,B67,"Draw"))</f>
        <v>Draw</v>
      </c>
      <c r="L67" t="s">
        <v>35</v>
      </c>
      <c r="M67">
        <f>COUNTIF($F$66:$F$71,L67)</f>
        <v>0</v>
      </c>
      <c r="N67">
        <f>COUNTIF($G$66:$G$71,L67)+COUNTIF($H$66:$H$71,L67)</f>
        <v>3</v>
      </c>
      <c r="O67">
        <f>COUNTIF($I$66:$I$71,L67)</f>
        <v>0</v>
      </c>
      <c r="P67">
        <f t="shared" si="13"/>
        <v>3</v>
      </c>
      <c r="Q67">
        <f>SUMPRODUCT(($B$66:$B$71=L67)*$C$66:$C$71) + SUMPRODUCT(($E$66:$E$71=L67)*$D$66:$D$71)</f>
        <v>0</v>
      </c>
      <c r="R67">
        <f>SUMPRODUCT(($B$66:$B$71=L67)*$D$66:$D$71) + SUMPRODUCT(($E$66:$E$71=L67)*$C$66:$C$71)</f>
        <v>0</v>
      </c>
      <c r="S67">
        <f>Q67-R67</f>
        <v>0</v>
      </c>
      <c r="T67" s="5">
        <f>_xlfn.RANK.EQ($P67,$P$67:$P$70)+COUNTIFS($P$67:$P$70,P67,$S$67:$S$70, "&gt;" &amp; $S67)+COUNTIFS($P$67:$P$70,$P67,$S$67:$S$70, $S67,$Q$67:$Q$70,"&gt;" &amp; $Q$67:$Q$70)</f>
        <v>1</v>
      </c>
    </row>
    <row r="68" spans="1:20" x14ac:dyDescent="0.2">
      <c r="A68" s="2">
        <v>44892</v>
      </c>
      <c r="B68" t="s">
        <v>37</v>
      </c>
      <c r="C68" s="8">
        <v>0</v>
      </c>
      <c r="D68" s="8">
        <v>0</v>
      </c>
      <c r="E68" t="s">
        <v>35</v>
      </c>
      <c r="F68" t="str">
        <f t="shared" si="42"/>
        <v>Draw</v>
      </c>
      <c r="G68" t="str">
        <f t="shared" si="43"/>
        <v>Belgium</v>
      </c>
      <c r="H68" t="str">
        <f t="shared" si="44"/>
        <v>Morocco</v>
      </c>
      <c r="I68" t="str">
        <f t="shared" si="45"/>
        <v>Draw</v>
      </c>
      <c r="L68" t="s">
        <v>36</v>
      </c>
      <c r="M68">
        <f>COUNTIF($F$66:$F$71,L68)</f>
        <v>0</v>
      </c>
      <c r="N68">
        <f>COUNTIF($G$66:$G$71,L68)+COUNTIF($H$66:$H$71,L68)</f>
        <v>3</v>
      </c>
      <c r="O68">
        <f>COUNTIF($I$66:$I$71,L68)</f>
        <v>0</v>
      </c>
      <c r="P68">
        <f t="shared" si="13"/>
        <v>3</v>
      </c>
      <c r="Q68">
        <f t="shared" ref="Q68:Q70" si="46">SUMPRODUCT(($B$66:$B$71=L68)*$C$66:$C$71) + SUMPRODUCT(($E$66:$E$71=L68)*$D$66:$D$71)</f>
        <v>0</v>
      </c>
      <c r="R68">
        <f t="shared" ref="R68:R70" si="47">SUMPRODUCT(($B$66:$B$71=L68)*$D$66:$D$71) + SUMPRODUCT(($E$66:$E$71=L68)*$C$66:$C$71)</f>
        <v>0</v>
      </c>
      <c r="S68">
        <f t="shared" ref="S68:S70" si="48">Q68-R68</f>
        <v>0</v>
      </c>
      <c r="T68" s="5">
        <f t="shared" ref="T68:T70" si="49">_xlfn.RANK.EQ($P68,$P$67:$P$70)+COUNTIFS($P$67:$P$70,P68,$S$67:$S$70, "&gt;" &amp; $S68)+COUNTIFS($P$67:$P$70,$P68,$S$67:$S$70, $S68,$Q$67:$Q$70,"&gt;" &amp; $Q$67:$Q$70)</f>
        <v>1</v>
      </c>
    </row>
    <row r="69" spans="1:20" x14ac:dyDescent="0.2">
      <c r="A69" s="2">
        <v>44892</v>
      </c>
      <c r="B69" t="s">
        <v>36</v>
      </c>
      <c r="C69" s="8">
        <v>0</v>
      </c>
      <c r="D69" s="8">
        <v>0</v>
      </c>
      <c r="E69" t="s">
        <v>38</v>
      </c>
      <c r="F69" t="str">
        <f t="shared" si="42"/>
        <v>Draw</v>
      </c>
      <c r="G69" t="str">
        <f t="shared" si="43"/>
        <v>Croatia</v>
      </c>
      <c r="H69" t="str">
        <f t="shared" si="44"/>
        <v>Canada</v>
      </c>
      <c r="I69" t="str">
        <f t="shared" si="45"/>
        <v>Draw</v>
      </c>
      <c r="L69" t="s">
        <v>37</v>
      </c>
      <c r="M69">
        <f>COUNTIF($F$66:$F$71,L69)</f>
        <v>0</v>
      </c>
      <c r="N69">
        <f>COUNTIF($G$66:$G$71,L69)+COUNTIF($H$66:$H$71,L69)</f>
        <v>3</v>
      </c>
      <c r="O69">
        <f>COUNTIF($I$66:$I$71,L69)</f>
        <v>0</v>
      </c>
      <c r="P69">
        <f t="shared" si="13"/>
        <v>3</v>
      </c>
      <c r="Q69">
        <f t="shared" si="46"/>
        <v>0</v>
      </c>
      <c r="R69">
        <f t="shared" si="47"/>
        <v>0</v>
      </c>
      <c r="S69">
        <f t="shared" si="48"/>
        <v>0</v>
      </c>
      <c r="T69" s="5">
        <f t="shared" si="49"/>
        <v>1</v>
      </c>
    </row>
    <row r="70" spans="1:20" x14ac:dyDescent="0.2">
      <c r="A70" s="2">
        <v>44896</v>
      </c>
      <c r="B70" t="s">
        <v>36</v>
      </c>
      <c r="C70" s="8">
        <v>0</v>
      </c>
      <c r="D70" s="8">
        <v>0</v>
      </c>
      <c r="E70" t="s">
        <v>37</v>
      </c>
      <c r="F70" t="str">
        <f t="shared" si="42"/>
        <v>Draw</v>
      </c>
      <c r="G70" t="str">
        <f t="shared" si="43"/>
        <v>Croatia</v>
      </c>
      <c r="H70" t="str">
        <f t="shared" si="44"/>
        <v>Belgium</v>
      </c>
      <c r="I70" t="str">
        <f t="shared" si="45"/>
        <v>Draw</v>
      </c>
      <c r="L70" t="s">
        <v>38</v>
      </c>
      <c r="M70">
        <f>COUNTIF($F$66:$F$71,L70)</f>
        <v>0</v>
      </c>
      <c r="N70">
        <f>COUNTIF($G$66:$G$71,L70)+COUNTIF($H$66:$H$71,L70)</f>
        <v>3</v>
      </c>
      <c r="O70">
        <f>COUNTIF($I$66:$I$71,L70)</f>
        <v>0</v>
      </c>
      <c r="P70">
        <f t="shared" si="13"/>
        <v>3</v>
      </c>
      <c r="Q70">
        <f t="shared" si="46"/>
        <v>0</v>
      </c>
      <c r="R70">
        <f t="shared" si="47"/>
        <v>0</v>
      </c>
      <c r="S70">
        <f t="shared" si="48"/>
        <v>0</v>
      </c>
      <c r="T70" s="5">
        <f t="shared" si="49"/>
        <v>1</v>
      </c>
    </row>
    <row r="71" spans="1:20" x14ac:dyDescent="0.2">
      <c r="A71" s="2">
        <v>44896</v>
      </c>
      <c r="B71" t="s">
        <v>38</v>
      </c>
      <c r="C71" s="8">
        <v>0</v>
      </c>
      <c r="D71" s="8">
        <v>0</v>
      </c>
      <c r="E71" t="s">
        <v>35</v>
      </c>
      <c r="F71" t="str">
        <f t="shared" si="42"/>
        <v>Draw</v>
      </c>
      <c r="G71" t="str">
        <f t="shared" si="43"/>
        <v>Canada</v>
      </c>
      <c r="H71" t="str">
        <f t="shared" si="44"/>
        <v>Morocco</v>
      </c>
      <c r="I71" t="str">
        <f t="shared" si="45"/>
        <v>Draw</v>
      </c>
    </row>
    <row r="75" spans="1:20" x14ac:dyDescent="0.2">
      <c r="A75" t="s">
        <v>39</v>
      </c>
    </row>
    <row r="77" spans="1:20" x14ac:dyDescent="0.2">
      <c r="B77" t="s">
        <v>8</v>
      </c>
      <c r="C77" s="36" t="s">
        <v>5</v>
      </c>
      <c r="D77" s="36"/>
      <c r="E77" t="s">
        <v>9</v>
      </c>
      <c r="F77" t="s">
        <v>63</v>
      </c>
      <c r="G77" t="s">
        <v>65</v>
      </c>
      <c r="H77" t="s">
        <v>66</v>
      </c>
      <c r="I77" t="s">
        <v>64</v>
      </c>
      <c r="J77" s="4"/>
      <c r="L77" t="s">
        <v>16</v>
      </c>
      <c r="Q77" s="4"/>
    </row>
    <row r="78" spans="1:20" x14ac:dyDescent="0.2">
      <c r="A78" s="2">
        <v>44889</v>
      </c>
      <c r="B78" t="s">
        <v>40</v>
      </c>
      <c r="C78" s="8">
        <v>0</v>
      </c>
      <c r="D78" s="8">
        <v>0</v>
      </c>
      <c r="E78" t="s">
        <v>41</v>
      </c>
      <c r="F78" t="str">
        <f t="shared" ref="F78:F83" si="50">IF(C78&gt;D78,B78,IF(D78&gt;C78,E78,"Draw"))</f>
        <v>Draw</v>
      </c>
      <c r="G78" t="str">
        <f t="shared" ref="G78:G83" si="51">IF(F78="Draw",B78,"None")</f>
        <v>Switzerland</v>
      </c>
      <c r="H78" t="str">
        <f t="shared" ref="H78:H83" si="52">IF(F78="Draw",E78,"None")</f>
        <v>Cameroon</v>
      </c>
      <c r="I78" t="str">
        <f>IF(C78&gt;D78,E78,IF(D78&gt;C78,B78,"Draw"))</f>
        <v>Draw</v>
      </c>
      <c r="M78" t="s">
        <v>17</v>
      </c>
      <c r="N78" t="s">
        <v>19</v>
      </c>
      <c r="O78" t="s">
        <v>18</v>
      </c>
      <c r="P78" t="s">
        <v>67</v>
      </c>
      <c r="Q78" t="s">
        <v>72</v>
      </c>
      <c r="R78" t="s">
        <v>71</v>
      </c>
      <c r="S78" t="s">
        <v>70</v>
      </c>
      <c r="T78" s="5" t="s">
        <v>69</v>
      </c>
    </row>
    <row r="79" spans="1:20" x14ac:dyDescent="0.2">
      <c r="A79" s="2">
        <v>44889</v>
      </c>
      <c r="B79" t="s">
        <v>42</v>
      </c>
      <c r="C79" s="8">
        <v>0</v>
      </c>
      <c r="D79" s="8">
        <v>0</v>
      </c>
      <c r="E79" t="s">
        <v>43</v>
      </c>
      <c r="F79" t="str">
        <f t="shared" si="50"/>
        <v>Draw</v>
      </c>
      <c r="G79" t="str">
        <f t="shared" si="51"/>
        <v>Brazil</v>
      </c>
      <c r="H79" t="str">
        <f t="shared" si="52"/>
        <v>Serbia</v>
      </c>
      <c r="I79" t="str">
        <f t="shared" ref="I79:I83" si="53">IF(C79&gt;D79,E79,IF(D79&gt;C79,B79,"Draw"))</f>
        <v>Draw</v>
      </c>
      <c r="L79" t="s">
        <v>40</v>
      </c>
      <c r="M79">
        <f>COUNTIF($F$78:$F$83,L79)</f>
        <v>0</v>
      </c>
      <c r="N79">
        <f>COUNTIF($G$78:$G$83,L79)+COUNTIF($H$78:$H$83,L79)</f>
        <v>3</v>
      </c>
      <c r="O79">
        <f>COUNTIF($I$78:$I$83,L79)</f>
        <v>0</v>
      </c>
      <c r="P79">
        <f t="shared" si="13"/>
        <v>3</v>
      </c>
      <c r="Q79">
        <f>SUMPRODUCT(($B$78:$B$83=L79)*$C$78:$C$83) + SUMPRODUCT(($E$78:$E$83=L79)*$D$78:$D$83)</f>
        <v>0</v>
      </c>
      <c r="R79">
        <f>SUMPRODUCT(($B$78:$B$83=L79)*$D$78:$D$83) + SUMPRODUCT(($E$78:$E$83=L79)*$C$78:$C$83)</f>
        <v>0</v>
      </c>
      <c r="S79">
        <f>Q79-R79</f>
        <v>0</v>
      </c>
      <c r="T79" s="5">
        <f>_xlfn.RANK.EQ($P79,$P$79:$P$82)+COUNTIFS($P$79:$P$82,P79,$S$79:$S$82, "&gt;" &amp; $S79)+COUNTIFS($P$79:$P$82,$P79,$S$79:$S$82, $S79,$Q$79:$Q$82,"&gt;" &amp; $Q$79:$Q$82)</f>
        <v>1</v>
      </c>
    </row>
    <row r="80" spans="1:20" x14ac:dyDescent="0.2">
      <c r="A80" s="2">
        <v>44893</v>
      </c>
      <c r="B80" t="s">
        <v>41</v>
      </c>
      <c r="C80" s="8">
        <v>0</v>
      </c>
      <c r="D80" s="8">
        <v>0</v>
      </c>
      <c r="E80" t="s">
        <v>43</v>
      </c>
      <c r="F80" t="str">
        <f t="shared" si="50"/>
        <v>Draw</v>
      </c>
      <c r="G80" t="str">
        <f t="shared" si="51"/>
        <v>Cameroon</v>
      </c>
      <c r="H80" t="str">
        <f t="shared" si="52"/>
        <v>Serbia</v>
      </c>
      <c r="I80" t="str">
        <f t="shared" si="53"/>
        <v>Draw</v>
      </c>
      <c r="L80" t="s">
        <v>41</v>
      </c>
      <c r="M80">
        <f>COUNTIF($F$78:$F$83,L80)</f>
        <v>0</v>
      </c>
      <c r="N80">
        <f>COUNTIF($G$78:$G$83,L80)+COUNTIF($H$78:$H$83,L80)</f>
        <v>3</v>
      </c>
      <c r="O80">
        <f>COUNTIF($I$78:$I$83,L80)</f>
        <v>0</v>
      </c>
      <c r="P80">
        <f t="shared" si="13"/>
        <v>3</v>
      </c>
      <c r="Q80">
        <f t="shared" ref="Q80:Q82" si="54">SUMPRODUCT(($B$78:$B$83=L80)*$C$78:$C$83) + SUMPRODUCT(($E$78:$E$83=L80)*$D$78:$D$83)</f>
        <v>0</v>
      </c>
      <c r="R80">
        <f t="shared" ref="R80:R82" si="55">SUMPRODUCT(($B$78:$B$83=L80)*$D$78:$D$83) + SUMPRODUCT(($E$78:$E$83=L80)*$C$78:$C$83)</f>
        <v>0</v>
      </c>
      <c r="S80">
        <f t="shared" ref="S80:S82" si="56">Q80-R80</f>
        <v>0</v>
      </c>
      <c r="T80" s="5">
        <f t="shared" ref="T80:T82" si="57">_xlfn.RANK.EQ($P80,$P$79:$P$82)+COUNTIFS($P$79:$P$82,P80,$S$79:$S$82, "&gt;" &amp; $S80)+COUNTIFS($P$79:$P$82,$P80,$S$79:$S$82, $S80,$Q$79:$Q$82,"&gt;" &amp; $Q$79:$Q$82)</f>
        <v>1</v>
      </c>
    </row>
    <row r="81" spans="1:20" x14ac:dyDescent="0.2">
      <c r="A81" s="2">
        <v>44893</v>
      </c>
      <c r="B81" t="s">
        <v>42</v>
      </c>
      <c r="C81" s="8">
        <v>0</v>
      </c>
      <c r="D81" s="8">
        <v>0</v>
      </c>
      <c r="E81" t="s">
        <v>40</v>
      </c>
      <c r="F81" t="str">
        <f t="shared" si="50"/>
        <v>Draw</v>
      </c>
      <c r="G81" t="str">
        <f t="shared" si="51"/>
        <v>Brazil</v>
      </c>
      <c r="H81" t="str">
        <f t="shared" si="52"/>
        <v>Switzerland</v>
      </c>
      <c r="I81" t="str">
        <f t="shared" si="53"/>
        <v>Draw</v>
      </c>
      <c r="L81" t="s">
        <v>42</v>
      </c>
      <c r="M81">
        <f>COUNTIF($F$78:$F$83,L81)</f>
        <v>0</v>
      </c>
      <c r="N81">
        <f>COUNTIF($G$78:$G$83,L81)+COUNTIF($H$78:$H$83,L81)</f>
        <v>3</v>
      </c>
      <c r="O81">
        <f>COUNTIF($I$78:$I$83,L81)</f>
        <v>0</v>
      </c>
      <c r="P81">
        <f t="shared" si="13"/>
        <v>3</v>
      </c>
      <c r="Q81">
        <f t="shared" si="54"/>
        <v>0</v>
      </c>
      <c r="R81">
        <f t="shared" si="55"/>
        <v>0</v>
      </c>
      <c r="S81">
        <f t="shared" si="56"/>
        <v>0</v>
      </c>
      <c r="T81" s="5">
        <f t="shared" si="57"/>
        <v>1</v>
      </c>
    </row>
    <row r="82" spans="1:20" x14ac:dyDescent="0.2">
      <c r="A82" s="2">
        <v>44897</v>
      </c>
      <c r="B82" t="s">
        <v>43</v>
      </c>
      <c r="C82" s="8">
        <v>0</v>
      </c>
      <c r="D82" s="8">
        <v>0</v>
      </c>
      <c r="E82" t="s">
        <v>40</v>
      </c>
      <c r="F82" t="str">
        <f t="shared" si="50"/>
        <v>Draw</v>
      </c>
      <c r="G82" t="str">
        <f t="shared" si="51"/>
        <v>Serbia</v>
      </c>
      <c r="H82" t="str">
        <f t="shared" si="52"/>
        <v>Switzerland</v>
      </c>
      <c r="I82" t="str">
        <f t="shared" si="53"/>
        <v>Draw</v>
      </c>
      <c r="L82" t="s">
        <v>43</v>
      </c>
      <c r="M82">
        <f>COUNTIF($F$78:$F$83,L82)</f>
        <v>0</v>
      </c>
      <c r="N82">
        <f>COUNTIF($G$78:$G$83,L82)+COUNTIF($H$78:$H$83,L82)</f>
        <v>3</v>
      </c>
      <c r="O82">
        <f>COUNTIF($I$78:$I$83,L82)</f>
        <v>0</v>
      </c>
      <c r="P82">
        <f t="shared" si="13"/>
        <v>3</v>
      </c>
      <c r="Q82">
        <f t="shared" si="54"/>
        <v>0</v>
      </c>
      <c r="R82">
        <f t="shared" si="55"/>
        <v>0</v>
      </c>
      <c r="S82">
        <f t="shared" si="56"/>
        <v>0</v>
      </c>
      <c r="T82" s="5">
        <f t="shared" si="57"/>
        <v>1</v>
      </c>
    </row>
    <row r="83" spans="1:20" x14ac:dyDescent="0.2">
      <c r="A83" s="2">
        <v>44897</v>
      </c>
      <c r="B83" t="s">
        <v>41</v>
      </c>
      <c r="C83" s="8">
        <v>0</v>
      </c>
      <c r="D83" s="8">
        <v>0</v>
      </c>
      <c r="E83" t="s">
        <v>42</v>
      </c>
      <c r="F83" t="str">
        <f t="shared" si="50"/>
        <v>Draw</v>
      </c>
      <c r="G83" t="str">
        <f t="shared" si="51"/>
        <v>Cameroon</v>
      </c>
      <c r="H83" t="str">
        <f t="shared" si="52"/>
        <v>Brazil</v>
      </c>
      <c r="I83" t="str">
        <f t="shared" si="53"/>
        <v>Draw</v>
      </c>
    </row>
    <row r="87" spans="1:20" x14ac:dyDescent="0.2">
      <c r="A87" t="s">
        <v>44</v>
      </c>
    </row>
    <row r="89" spans="1:20" x14ac:dyDescent="0.2">
      <c r="B89" t="s">
        <v>8</v>
      </c>
      <c r="C89" s="36" t="s">
        <v>5</v>
      </c>
      <c r="D89" s="36"/>
      <c r="E89" t="s">
        <v>9</v>
      </c>
      <c r="F89" t="s">
        <v>63</v>
      </c>
      <c r="G89" t="s">
        <v>65</v>
      </c>
      <c r="H89" t="s">
        <v>66</v>
      </c>
      <c r="I89" t="s">
        <v>64</v>
      </c>
      <c r="J89" s="4"/>
      <c r="L89" t="s">
        <v>16</v>
      </c>
      <c r="Q89" s="4"/>
    </row>
    <row r="90" spans="1:20" x14ac:dyDescent="0.2">
      <c r="A90" s="2">
        <v>44889</v>
      </c>
      <c r="B90" t="s">
        <v>45</v>
      </c>
      <c r="C90" s="8">
        <v>0</v>
      </c>
      <c r="D90" s="8">
        <v>0</v>
      </c>
      <c r="E90" t="s">
        <v>46</v>
      </c>
      <c r="F90" t="str">
        <f t="shared" ref="F90:F95" si="58">IF(C90&gt;D90,B90,IF(D90&gt;C90,E90,"Draw"))</f>
        <v>Draw</v>
      </c>
      <c r="G90" t="str">
        <f t="shared" ref="G90:G95" si="59">IF(F90="Draw",B90,"None")</f>
        <v>Uruguay</v>
      </c>
      <c r="H90" t="str">
        <f t="shared" ref="H90:H95" si="60">IF(F90="Draw",E90,"None")</f>
        <v>South Korea</v>
      </c>
      <c r="I90" t="str">
        <f>IF(C90&gt;D90,E90,IF(D90&gt;C90,B90,"Draw"))</f>
        <v>Draw</v>
      </c>
      <c r="M90" t="s">
        <v>17</v>
      </c>
      <c r="N90" t="s">
        <v>19</v>
      </c>
      <c r="O90" t="s">
        <v>18</v>
      </c>
      <c r="P90" t="s">
        <v>67</v>
      </c>
      <c r="Q90" t="s">
        <v>72</v>
      </c>
      <c r="R90" t="s">
        <v>71</v>
      </c>
      <c r="S90" t="s">
        <v>70</v>
      </c>
      <c r="T90" s="5" t="s">
        <v>69</v>
      </c>
    </row>
    <row r="91" spans="1:20" x14ac:dyDescent="0.2">
      <c r="A91" s="2">
        <v>44889</v>
      </c>
      <c r="B91" t="s">
        <v>47</v>
      </c>
      <c r="C91" s="8">
        <v>0</v>
      </c>
      <c r="D91" s="8">
        <v>0</v>
      </c>
      <c r="E91" t="s">
        <v>48</v>
      </c>
      <c r="F91" t="str">
        <f t="shared" si="58"/>
        <v>Draw</v>
      </c>
      <c r="G91" t="str">
        <f t="shared" si="59"/>
        <v>Portugal</v>
      </c>
      <c r="H91" t="str">
        <f t="shared" si="60"/>
        <v>Ghana</v>
      </c>
      <c r="I91" t="str">
        <f t="shared" ref="I91:I95" si="61">IF(C91&gt;D91,E91,IF(D91&gt;C91,B91,"Draw"))</f>
        <v>Draw</v>
      </c>
      <c r="L91" t="s">
        <v>45</v>
      </c>
      <c r="M91">
        <f>COUNTIF($F$90:$F$95,L91)</f>
        <v>0</v>
      </c>
      <c r="N91">
        <f>COUNTIF($G$90:$G$95,L91)+COUNTIF($H$90:$H$95,L91)</f>
        <v>3</v>
      </c>
      <c r="O91">
        <f>COUNTIF($I$90:$I$95,L91)</f>
        <v>0</v>
      </c>
      <c r="P91">
        <f t="shared" ref="P91:P94" si="62">3*M91+N91</f>
        <v>3</v>
      </c>
      <c r="Q91">
        <f>SUMPRODUCT(($B$90:$B$95=L91)*$C$90:$C$95) + SUMPRODUCT(($E$90:$E$95=L91)*$D$90:$D$95)</f>
        <v>0</v>
      </c>
      <c r="R91">
        <f>SUMPRODUCT(($B$90:$B$95=L91)*$D$90:$D$95) + SUMPRODUCT(($E$90:$E$95=L91)*$C$90:$C$95)</f>
        <v>0</v>
      </c>
      <c r="S91">
        <f>Q91-R91</f>
        <v>0</v>
      </c>
      <c r="T91" s="5">
        <f>_xlfn.RANK.EQ($P91,$P$91:$P$94)+COUNTIFS($P$91:$P$94,P91,$S$91:$S$94, "&gt;" &amp; $S91)+COUNTIFS($P$91:$P$94,$P91,$S$91:$S$94, $S91,$Q$91:$Q$94,"&gt;" &amp; $Q$91:$Q$94)</f>
        <v>1</v>
      </c>
    </row>
    <row r="92" spans="1:20" x14ac:dyDescent="0.2">
      <c r="A92" s="2">
        <v>44893</v>
      </c>
      <c r="B92" t="s">
        <v>46</v>
      </c>
      <c r="C92" s="8">
        <v>0</v>
      </c>
      <c r="D92" s="8">
        <v>0</v>
      </c>
      <c r="E92" t="s">
        <v>48</v>
      </c>
      <c r="F92" t="str">
        <f t="shared" si="58"/>
        <v>Draw</v>
      </c>
      <c r="G92" t="str">
        <f t="shared" si="59"/>
        <v>South Korea</v>
      </c>
      <c r="H92" t="str">
        <f t="shared" si="60"/>
        <v>Ghana</v>
      </c>
      <c r="I92" t="str">
        <f t="shared" si="61"/>
        <v>Draw</v>
      </c>
      <c r="L92" t="s">
        <v>46</v>
      </c>
      <c r="M92">
        <f>COUNTIF($F$90:$F$95,L92)</f>
        <v>0</v>
      </c>
      <c r="N92">
        <f>COUNTIF($G$90:$G$95,L92)+COUNTIF($H$90:$H$95,L92)</f>
        <v>3</v>
      </c>
      <c r="O92">
        <f>COUNTIF($I$90:$I$95,L92)</f>
        <v>0</v>
      </c>
      <c r="P92">
        <f t="shared" si="62"/>
        <v>3</v>
      </c>
      <c r="Q92">
        <f t="shared" ref="Q92:Q94" si="63">SUMPRODUCT(($B$90:$B$95=L92)*$C$90:$C$95) + SUMPRODUCT(($E$90:$E$95=L92)*$D$90:$D$95)</f>
        <v>0</v>
      </c>
      <c r="R92">
        <f t="shared" ref="R92:R94" si="64">SUMPRODUCT(($B$90:$B$95=L92)*$D$90:$D$95) + SUMPRODUCT(($E$90:$E$95=L92)*$C$90:$C$95)</f>
        <v>0</v>
      </c>
      <c r="S92">
        <f t="shared" ref="S92:S94" si="65">Q92-R92</f>
        <v>0</v>
      </c>
      <c r="T92" s="5">
        <f t="shared" ref="T92:T94" si="66">_xlfn.RANK.EQ($P92,$P$91:$P$94)+COUNTIFS($P$91:$P$94,P92,$S$91:$S$94, "&gt;" &amp; $S92)+COUNTIFS($P$91:$P$94,$P92,$S$91:$S$94, $S92,$Q$91:$Q$94,"&gt;" &amp; $Q$91:$Q$94)</f>
        <v>1</v>
      </c>
    </row>
    <row r="93" spans="1:20" x14ac:dyDescent="0.2">
      <c r="A93" s="2">
        <v>44893</v>
      </c>
      <c r="B93" t="s">
        <v>47</v>
      </c>
      <c r="C93" s="8">
        <v>0</v>
      </c>
      <c r="D93" s="8">
        <v>0</v>
      </c>
      <c r="E93" t="s">
        <v>45</v>
      </c>
      <c r="F93" t="str">
        <f t="shared" si="58"/>
        <v>Draw</v>
      </c>
      <c r="G93" t="str">
        <f t="shared" si="59"/>
        <v>Portugal</v>
      </c>
      <c r="H93" t="str">
        <f t="shared" si="60"/>
        <v>Uruguay</v>
      </c>
      <c r="I93" t="str">
        <f t="shared" si="61"/>
        <v>Draw</v>
      </c>
      <c r="L93" t="s">
        <v>47</v>
      </c>
      <c r="M93">
        <f>COUNTIF($F$90:$F$95,L93)</f>
        <v>0</v>
      </c>
      <c r="N93">
        <f>COUNTIF($G$90:$G$95,L93)+COUNTIF($H$90:$H$95,L93)</f>
        <v>3</v>
      </c>
      <c r="O93">
        <f>COUNTIF($I$90:$I$95,L93)</f>
        <v>0</v>
      </c>
      <c r="P93">
        <f t="shared" si="62"/>
        <v>3</v>
      </c>
      <c r="Q93">
        <f t="shared" si="63"/>
        <v>0</v>
      </c>
      <c r="R93">
        <f t="shared" si="64"/>
        <v>0</v>
      </c>
      <c r="S93">
        <f t="shared" si="65"/>
        <v>0</v>
      </c>
      <c r="T93" s="5">
        <f t="shared" si="66"/>
        <v>1</v>
      </c>
    </row>
    <row r="94" spans="1:20" x14ac:dyDescent="0.2">
      <c r="A94" s="2">
        <v>44897</v>
      </c>
      <c r="B94" t="s">
        <v>46</v>
      </c>
      <c r="C94" s="8">
        <v>0</v>
      </c>
      <c r="D94" s="8">
        <v>0</v>
      </c>
      <c r="E94" t="s">
        <v>47</v>
      </c>
      <c r="F94" t="str">
        <f t="shared" si="58"/>
        <v>Draw</v>
      </c>
      <c r="G94" t="str">
        <f t="shared" si="59"/>
        <v>South Korea</v>
      </c>
      <c r="H94" t="str">
        <f t="shared" si="60"/>
        <v>Portugal</v>
      </c>
      <c r="I94" t="str">
        <f t="shared" si="61"/>
        <v>Draw</v>
      </c>
      <c r="L94" t="s">
        <v>48</v>
      </c>
      <c r="M94">
        <f>COUNTIF($F$90:$F$95,L94)</f>
        <v>0</v>
      </c>
      <c r="N94">
        <f>COUNTIF($G$90:$G$95,L94)+COUNTIF($H$90:$H$95,L94)</f>
        <v>3</v>
      </c>
      <c r="O94">
        <f>COUNTIF($I$90:$I$95,L94)</f>
        <v>0</v>
      </c>
      <c r="P94">
        <f t="shared" si="62"/>
        <v>3</v>
      </c>
      <c r="Q94">
        <f t="shared" si="63"/>
        <v>0</v>
      </c>
      <c r="R94">
        <f t="shared" si="64"/>
        <v>0</v>
      </c>
      <c r="S94">
        <f t="shared" si="65"/>
        <v>0</v>
      </c>
      <c r="T94" s="5">
        <f t="shared" si="66"/>
        <v>1</v>
      </c>
    </row>
    <row r="95" spans="1:20" x14ac:dyDescent="0.2">
      <c r="A95" s="2">
        <v>44897</v>
      </c>
      <c r="B95" t="s">
        <v>48</v>
      </c>
      <c r="C95" s="8">
        <v>0</v>
      </c>
      <c r="D95" s="8">
        <v>0</v>
      </c>
      <c r="E95" t="s">
        <v>45</v>
      </c>
      <c r="F95" t="str">
        <f t="shared" si="58"/>
        <v>Draw</v>
      </c>
      <c r="G95" t="str">
        <f t="shared" si="59"/>
        <v>Ghana</v>
      </c>
      <c r="H95" t="str">
        <f t="shared" si="60"/>
        <v>Uruguay</v>
      </c>
      <c r="I95" t="str">
        <f t="shared" si="61"/>
        <v>Draw</v>
      </c>
    </row>
  </sheetData>
  <sheetProtection sheet="1" objects="1" scenarios="1"/>
  <mergeCells count="8">
    <mergeCell ref="C89:D89"/>
    <mergeCell ref="C5:D5"/>
    <mergeCell ref="C17:D17"/>
    <mergeCell ref="C29:D29"/>
    <mergeCell ref="C41:D41"/>
    <mergeCell ref="C53:D53"/>
    <mergeCell ref="C65:D65"/>
    <mergeCell ref="C77:D77"/>
  </mergeCells>
  <conditionalFormatting sqref="C6">
    <cfRule type="expression" dxfId="53" priority="158">
      <formula>C6=D6</formula>
    </cfRule>
    <cfRule type="expression" dxfId="52" priority="160">
      <formula>C6&lt;D6</formula>
    </cfRule>
    <cfRule type="expression" dxfId="51" priority="162">
      <formula>C6&gt;D6</formula>
    </cfRule>
  </conditionalFormatting>
  <conditionalFormatting sqref="D6">
    <cfRule type="expression" dxfId="50" priority="157">
      <formula>D6=C6</formula>
    </cfRule>
    <cfRule type="expression" dxfId="49" priority="159">
      <formula>D6&lt;C6</formula>
    </cfRule>
    <cfRule type="expression" dxfId="48" priority="161">
      <formula>D6&gt;C6</formula>
    </cfRule>
  </conditionalFormatting>
  <conditionalFormatting sqref="C7:C11">
    <cfRule type="expression" dxfId="47" priority="64">
      <formula>C7=D7</formula>
    </cfRule>
    <cfRule type="expression" dxfId="46" priority="64">
      <formula>C7&lt;D7</formula>
    </cfRule>
    <cfRule type="expression" dxfId="45" priority="66">
      <formula>C7&gt;D7</formula>
    </cfRule>
  </conditionalFormatting>
  <conditionalFormatting sqref="D7:D11">
    <cfRule type="expression" dxfId="44" priority="61">
      <formula>D7=C7</formula>
    </cfRule>
    <cfRule type="expression" dxfId="43" priority="63">
      <formula>D7&lt;C7</formula>
    </cfRule>
    <cfRule type="expression" dxfId="42" priority="65">
      <formula>D7&gt;C7</formula>
    </cfRule>
  </conditionalFormatting>
  <conditionalFormatting sqref="C18:C23">
    <cfRule type="expression" dxfId="41" priority="50">
      <formula>C18=D18</formula>
    </cfRule>
    <cfRule type="expression" dxfId="40" priority="52">
      <formula>C18&lt;D18</formula>
    </cfRule>
    <cfRule type="expression" dxfId="39" priority="54">
      <formula>C18&gt;D18</formula>
    </cfRule>
  </conditionalFormatting>
  <conditionalFormatting sqref="D18:D23">
    <cfRule type="expression" dxfId="38" priority="49">
      <formula>D18=C18</formula>
    </cfRule>
    <cfRule type="expression" dxfId="37" priority="51">
      <formula>D18&lt;C18</formula>
    </cfRule>
    <cfRule type="expression" dxfId="36" priority="53">
      <formula>D18&gt;C18</formula>
    </cfRule>
  </conditionalFormatting>
  <conditionalFormatting sqref="C30:C35">
    <cfRule type="expression" dxfId="35" priority="38">
      <formula>C30=D30</formula>
    </cfRule>
    <cfRule type="expression" dxfId="34" priority="40">
      <formula>C30&lt;D30</formula>
    </cfRule>
    <cfRule type="expression" dxfId="33" priority="42">
      <formula>C30&gt;D30</formula>
    </cfRule>
  </conditionalFormatting>
  <conditionalFormatting sqref="D30:D35">
    <cfRule type="expression" dxfId="32" priority="37">
      <formula>D30=C30</formula>
    </cfRule>
    <cfRule type="expression" dxfId="31" priority="39">
      <formula>D30&lt;C30</formula>
    </cfRule>
    <cfRule type="expression" dxfId="30" priority="41">
      <formula>D30&gt;C30</formula>
    </cfRule>
  </conditionalFormatting>
  <conditionalFormatting sqref="C42:C47">
    <cfRule type="expression" dxfId="29" priority="32">
      <formula>C42=D42</formula>
    </cfRule>
    <cfRule type="expression" dxfId="28" priority="34">
      <formula>C42&lt;D42</formula>
    </cfRule>
    <cfRule type="expression" dxfId="27" priority="36">
      <formula>C42&gt;D42</formula>
    </cfRule>
  </conditionalFormatting>
  <conditionalFormatting sqref="D42:D47">
    <cfRule type="expression" dxfId="26" priority="31">
      <formula>D42=C42</formula>
    </cfRule>
    <cfRule type="expression" dxfId="25" priority="33">
      <formula>D42&lt;C42</formula>
    </cfRule>
    <cfRule type="expression" dxfId="24" priority="35">
      <formula>D42&gt;C42</formula>
    </cfRule>
  </conditionalFormatting>
  <conditionalFormatting sqref="C54:C59">
    <cfRule type="expression" dxfId="23" priority="26">
      <formula>C54=D54</formula>
    </cfRule>
    <cfRule type="expression" dxfId="22" priority="28">
      <formula>C54&lt;D54</formula>
    </cfRule>
    <cfRule type="expression" dxfId="21" priority="30">
      <formula>C54&gt;D54</formula>
    </cfRule>
  </conditionalFormatting>
  <conditionalFormatting sqref="D54:D59">
    <cfRule type="expression" dxfId="20" priority="25">
      <formula>D54=C54</formula>
    </cfRule>
    <cfRule type="expression" dxfId="19" priority="27">
      <formula>D54&lt;C54</formula>
    </cfRule>
    <cfRule type="expression" dxfId="18" priority="29">
      <formula>D54&gt;C54</formula>
    </cfRule>
  </conditionalFormatting>
  <conditionalFormatting sqref="C66:C71">
    <cfRule type="expression" dxfId="17" priority="20">
      <formula>C66=D66</formula>
    </cfRule>
    <cfRule type="expression" dxfId="16" priority="22">
      <formula>C66&lt;D66</formula>
    </cfRule>
    <cfRule type="expression" dxfId="15" priority="24">
      <formula>C66&gt;D66</formula>
    </cfRule>
  </conditionalFormatting>
  <conditionalFormatting sqref="D66:D71">
    <cfRule type="expression" dxfId="14" priority="19">
      <formula>D66=C66</formula>
    </cfRule>
    <cfRule type="expression" dxfId="13" priority="21">
      <formula>D66&lt;C66</formula>
    </cfRule>
    <cfRule type="expression" dxfId="12" priority="23">
      <formula>D66&gt;C66</formula>
    </cfRule>
  </conditionalFormatting>
  <conditionalFormatting sqref="C78:C83">
    <cfRule type="expression" dxfId="11" priority="14">
      <formula>C78=D78</formula>
    </cfRule>
    <cfRule type="expression" dxfId="10" priority="16">
      <formula>C78&lt;D78</formula>
    </cfRule>
    <cfRule type="expression" dxfId="9" priority="18">
      <formula>C78&gt;D78</formula>
    </cfRule>
  </conditionalFormatting>
  <conditionalFormatting sqref="D78:D83">
    <cfRule type="expression" dxfId="8" priority="13">
      <formula>D78=C78</formula>
    </cfRule>
    <cfRule type="expression" dxfId="7" priority="15">
      <formula>D78&lt;C78</formula>
    </cfRule>
    <cfRule type="expression" dxfId="6" priority="17">
      <formula>D78&gt;C78</formula>
    </cfRule>
  </conditionalFormatting>
  <conditionalFormatting sqref="C90:C95">
    <cfRule type="expression" dxfId="5" priority="2">
      <formula>C90=D90</formula>
    </cfRule>
    <cfRule type="expression" dxfId="4" priority="4">
      <formula>C90&lt;D90</formula>
    </cfRule>
    <cfRule type="expression" dxfId="3" priority="6">
      <formula>C90&gt;D90</formula>
    </cfRule>
  </conditionalFormatting>
  <conditionalFormatting sqref="D90:D95">
    <cfRule type="expression" dxfId="2" priority="1">
      <formula>D90=C90</formula>
    </cfRule>
    <cfRule type="expression" dxfId="1" priority="3">
      <formula>D90&lt;C90</formula>
    </cfRule>
    <cfRule type="expression" dxfId="0" priority="5">
      <formula>D90&gt;C90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and Point Tally</vt:lpstr>
      <vt:lpstr>Group Stage Predictions</vt:lpstr>
      <vt:lpstr>Group Stage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2022-11-20T06:43:21Z</dcterms:created>
  <dcterms:modified xsi:type="dcterms:W3CDTF">2022-11-20T21:46:16Z</dcterms:modified>
</cp:coreProperties>
</file>