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W/Desktop/"/>
    </mc:Choice>
  </mc:AlternateContent>
  <xr:revisionPtr revIDLastSave="0" documentId="13_ncr:1_{A40F921B-227E-D64B-8BDA-9407086B724C}" xr6:coauthVersionLast="47" xr6:coauthVersionMax="47" xr10:uidLastSave="{00000000-0000-0000-0000-000000000000}"/>
  <bookViews>
    <workbookView xWindow="0" yWindow="460" windowWidth="23200" windowHeight="17040" activeTab="1" xr2:uid="{45F1E0EB-FAA2-C04E-BF23-CAEAFDFB5045}"/>
  </bookViews>
  <sheets>
    <sheet name="Summary" sheetId="2" r:id="rId1"/>
    <sheet name="KO Stage Predictions" sheetId="3" r:id="rId2"/>
    <sheet name="KO Stage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2" i="3" l="1"/>
  <c r="Q29" i="4"/>
  <c r="V27" i="4"/>
  <c r="T43" i="3"/>
  <c r="T39" i="3" s="1"/>
  <c r="V27" i="3"/>
  <c r="S50" i="3"/>
  <c r="S49" i="3"/>
  <c r="O66" i="3"/>
  <c r="O29" i="3"/>
  <c r="J76" i="3"/>
  <c r="J57" i="3"/>
  <c r="J38" i="3"/>
  <c r="J19" i="3"/>
  <c r="E81" i="3"/>
  <c r="E79" i="3"/>
  <c r="E71" i="3"/>
  <c r="E69" i="3"/>
  <c r="E62" i="3"/>
  <c r="E60" i="3"/>
  <c r="E52" i="3"/>
  <c r="E50" i="3"/>
  <c r="E43" i="3"/>
  <c r="E41" i="3"/>
  <c r="E33" i="3"/>
  <c r="E31" i="3"/>
  <c r="E24" i="3"/>
  <c r="E22" i="3"/>
  <c r="E14" i="3"/>
  <c r="E12" i="3"/>
  <c r="B28" i="2"/>
  <c r="D76" i="4"/>
  <c r="D75" i="4"/>
  <c r="G72" i="4"/>
  <c r="I71" i="4" s="1"/>
  <c r="D66" i="4"/>
  <c r="D65" i="4"/>
  <c r="G69" i="4" s="1"/>
  <c r="I70" i="4" s="1"/>
  <c r="L62" i="4" s="1"/>
  <c r="N61" i="4" s="1"/>
  <c r="D57" i="4"/>
  <c r="D56" i="4"/>
  <c r="G53" i="4"/>
  <c r="I52" i="4" s="1"/>
  <c r="I51" i="4"/>
  <c r="L59" i="4" s="1"/>
  <c r="N60" i="4" s="1"/>
  <c r="M45" i="4" s="1"/>
  <c r="R44" i="4" s="1"/>
  <c r="G50" i="4"/>
  <c r="D47" i="4"/>
  <c r="D46" i="4"/>
  <c r="D38" i="4"/>
  <c r="D37" i="4"/>
  <c r="G34" i="4" s="1"/>
  <c r="I33" i="4" s="1"/>
  <c r="D28" i="4"/>
  <c r="D27" i="4"/>
  <c r="G31" i="4" s="1"/>
  <c r="I32" i="4" s="1"/>
  <c r="L25" i="4" s="1"/>
  <c r="N24" i="4" s="1"/>
  <c r="D19" i="4"/>
  <c r="D18" i="4"/>
  <c r="G15" i="4" s="1"/>
  <c r="I14" i="4" s="1"/>
  <c r="D9" i="4"/>
  <c r="D8" i="4"/>
  <c r="G12" i="4" s="1"/>
  <c r="I13" i="4" s="1"/>
  <c r="L22" i="4" s="1"/>
  <c r="N23" i="4" s="1"/>
  <c r="M42" i="4" s="1"/>
  <c r="R43" i="4" s="1"/>
  <c r="T43" i="4" s="1"/>
  <c r="Y84" i="3" s="1"/>
  <c r="B27" i="2"/>
  <c r="D76" i="3"/>
  <c r="D75" i="3"/>
  <c r="G72" i="3" s="1"/>
  <c r="I71" i="3" s="1"/>
  <c r="D66" i="3"/>
  <c r="D65" i="3"/>
  <c r="G69" i="3" s="1"/>
  <c r="I70" i="3" s="1"/>
  <c r="D57" i="3"/>
  <c r="D56" i="3"/>
  <c r="G53" i="3" s="1"/>
  <c r="I52" i="3" s="1"/>
  <c r="D47" i="3"/>
  <c r="D46" i="3"/>
  <c r="G50" i="3" s="1"/>
  <c r="I51" i="3" s="1"/>
  <c r="D38" i="3"/>
  <c r="D37" i="3"/>
  <c r="D28" i="3"/>
  <c r="D27" i="3"/>
  <c r="G31" i="3" s="1"/>
  <c r="I32" i="3" s="1"/>
  <c r="D19" i="3"/>
  <c r="D18" i="3"/>
  <c r="D9" i="3"/>
  <c r="D8" i="3"/>
  <c r="G12" i="3" s="1"/>
  <c r="I13" i="3" s="1"/>
  <c r="B7" i="2"/>
  <c r="L3" i="2"/>
  <c r="Q26" i="4" l="1"/>
  <c r="O28" i="3"/>
  <c r="E70" i="3"/>
  <c r="J55" i="3"/>
  <c r="E51" i="3"/>
  <c r="E80" i="3"/>
  <c r="E32" i="3"/>
  <c r="J74" i="3"/>
  <c r="E61" i="3"/>
  <c r="E13" i="3"/>
  <c r="L62" i="3"/>
  <c r="L59" i="3"/>
  <c r="G34" i="3"/>
  <c r="G15" i="3"/>
  <c r="V26" i="4" l="1"/>
  <c r="T34" i="4" s="1"/>
  <c r="U20" i="3"/>
  <c r="I14" i="3"/>
  <c r="L22" i="3" s="1"/>
  <c r="N23" i="3" s="1"/>
  <c r="M42" i="3" s="1"/>
  <c r="Q26" i="3" s="1"/>
  <c r="V26" i="3" s="1"/>
  <c r="T34" i="3" s="1"/>
  <c r="E23" i="3"/>
  <c r="I33" i="3"/>
  <c r="L25" i="3" s="1"/>
  <c r="E42" i="3"/>
  <c r="N60" i="3"/>
  <c r="J56" i="3"/>
  <c r="O64" i="3"/>
  <c r="N61" i="3"/>
  <c r="J75" i="3"/>
  <c r="J17" i="3"/>
  <c r="J36" i="3"/>
  <c r="M45" i="3"/>
  <c r="Q29" i="3" s="1"/>
  <c r="U21" i="3" l="1"/>
  <c r="T86" i="3" s="1"/>
  <c r="O27" i="3"/>
  <c r="E84" i="3"/>
  <c r="R44" i="3"/>
  <c r="O65" i="3"/>
  <c r="J18" i="3"/>
  <c r="N24" i="3"/>
  <c r="J37" i="3"/>
  <c r="S48" i="3"/>
  <c r="T84" i="3" s="1"/>
  <c r="R43" i="3"/>
  <c r="J84" i="3" l="1"/>
  <c r="O84" i="3"/>
  <c r="B6" i="2"/>
  <c r="N9" i="2"/>
  <c r="N5" i="2" l="1"/>
</calcChain>
</file>

<file path=xl/sharedStrings.xml><?xml version="1.0" encoding="utf-8"?>
<sst xmlns="http://schemas.openxmlformats.org/spreadsheetml/2006/main" count="166" uniqueCount="70">
  <si>
    <t>2022 WORLD CUP BRACKET - Knockout Stage</t>
  </si>
  <si>
    <t>RESULTS:</t>
  </si>
  <si>
    <t>POINTS AS OF:`</t>
  </si>
  <si>
    <t>Name:</t>
  </si>
  <si>
    <t>Argentina</t>
  </si>
  <si>
    <t>Today's Date:</t>
  </si>
  <si>
    <t>INSTRUCTIONS:</t>
  </si>
  <si>
    <t>3. Email me back your scores to weaverdn@gmail.com</t>
  </si>
  <si>
    <t>SCORING:</t>
  </si>
  <si>
    <t>POINTS</t>
  </si>
  <si>
    <t>Total possible points per match</t>
  </si>
  <si>
    <t>Updated World Cup Winner Prediction:</t>
  </si>
  <si>
    <t>Early World Cup Winner Prediction:</t>
  </si>
  <si>
    <t>1. Correctly guessed match winner</t>
  </si>
  <si>
    <t>4. Correct Game Decision Type (Regular Time, Overtime, Penalty Kicks)</t>
  </si>
  <si>
    <t>1. Input your name and World Cup Winner Predictions on this sheet (Highlighted)</t>
  </si>
  <si>
    <t>Group Stage Points:</t>
  </si>
  <si>
    <t>Knockout Stage Points:</t>
  </si>
  <si>
    <t>2. Input your predicted scores in the "Knockout Stage Predictions" sheet (Highlighted)</t>
  </si>
  <si>
    <t>ROUND OF 16</t>
  </si>
  <si>
    <t>Netherlands</t>
  </si>
  <si>
    <t>USA</t>
  </si>
  <si>
    <t>Game Ends in:</t>
  </si>
  <si>
    <t>PK - Netherlands Wins</t>
  </si>
  <si>
    <t>Australia</t>
  </si>
  <si>
    <t>PK - Argentina Wins</t>
  </si>
  <si>
    <t>Japan</t>
  </si>
  <si>
    <t>Croatia</t>
  </si>
  <si>
    <t>Brazil</t>
  </si>
  <si>
    <t>South Korea</t>
  </si>
  <si>
    <t>France</t>
  </si>
  <si>
    <t>Poland</t>
  </si>
  <si>
    <t>England</t>
  </si>
  <si>
    <t>Senegal</t>
  </si>
  <si>
    <t>Morocco</t>
  </si>
  <si>
    <t>Spain</t>
  </si>
  <si>
    <t>Portugal</t>
  </si>
  <si>
    <t>Switzerland</t>
  </si>
  <si>
    <t>PK - Brazil Wins</t>
  </si>
  <si>
    <t>PK - Japan Wins</t>
  </si>
  <si>
    <t>PK - France Wins</t>
  </si>
  <si>
    <t>PK - Morocco Wins</t>
  </si>
  <si>
    <t>PK - England Wins</t>
  </si>
  <si>
    <t>PK - Portugal Wins</t>
  </si>
  <si>
    <t>QUARTERFINALS</t>
  </si>
  <si>
    <t>SEMIFINALS</t>
  </si>
  <si>
    <t xml:space="preserve"> </t>
  </si>
  <si>
    <t>WORLD CUP FINALS</t>
  </si>
  <si>
    <t>Total possible points in Knockout Stage</t>
  </si>
  <si>
    <t>5. BONUS: Your Early World Cup Winner Prediction was Correct</t>
  </si>
  <si>
    <t xml:space="preserve">EARLY PREDICTION BONUS </t>
  </si>
  <si>
    <t>CHAMPION</t>
  </si>
  <si>
    <t>3. Correctly guess both team's goals in a match (must have both teams correct)</t>
  </si>
  <si>
    <t>2. Correctly guessed one team's goals in a match (must have correct team)</t>
  </si>
  <si>
    <t>Match Points</t>
  </si>
  <si>
    <t>Round of 16 Points:</t>
  </si>
  <si>
    <t>Quarterfinal Points:</t>
  </si>
  <si>
    <t>Semifinal Points:</t>
  </si>
  <si>
    <t>World Cup Final Points:</t>
  </si>
  <si>
    <t>Bonus Points:</t>
  </si>
  <si>
    <t>MyNameHere</t>
  </si>
  <si>
    <t>Saudi Arabia</t>
  </si>
  <si>
    <t>2. Input (1) The score of the game (draw for a PK win) and (2) use the dropdown menu to pick how the game ends (Regular, Overtime, PK (if you picked draw)</t>
  </si>
  <si>
    <t>3rd Place Match</t>
  </si>
  <si>
    <t>3rd Place Match Points</t>
  </si>
  <si>
    <t>Game Ends In:</t>
  </si>
  <si>
    <t>Regular Time</t>
  </si>
  <si>
    <t>3rd Place</t>
  </si>
  <si>
    <t>Match Points:</t>
  </si>
  <si>
    <t>2nd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</si>
</sst>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5" fillId="2" borderId="1" xfId="0" applyFont="1" applyFill="1" applyBorder="1"/>
    <xf numFmtId="0" fontId="2" fillId="3" borderId="3" xfId="0" applyFont="1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5" fillId="2" borderId="4" xfId="0" applyFont="1" applyFill="1" applyBorder="1"/>
    <xf numFmtId="0" fontId="2" fillId="3" borderId="5" xfId="0" applyFont="1" applyFill="1" applyBorder="1" applyProtection="1">
      <protection locked="0"/>
    </xf>
    <xf numFmtId="0" fontId="5" fillId="2" borderId="6" xfId="0" applyFont="1" applyFill="1" applyBorder="1"/>
    <xf numFmtId="14" fontId="2" fillId="0" borderId="7" xfId="0" applyNumberFormat="1" applyFont="1" applyBorder="1" applyAlignment="1">
      <alignment horizontal="left"/>
    </xf>
    <xf numFmtId="9" fontId="5" fillId="2" borderId="0" xfId="1" applyFont="1" applyFill="1" applyBorder="1" applyAlignment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14" fontId="0" fillId="2" borderId="8" xfId="0" applyNumberFormat="1" applyFill="1" applyBorder="1"/>
    <xf numFmtId="0" fontId="2" fillId="2" borderId="4" xfId="0" applyFont="1" applyFill="1" applyBorder="1"/>
    <xf numFmtId="0" fontId="6" fillId="2" borderId="4" xfId="0" applyFont="1" applyFill="1" applyBorder="1"/>
    <xf numFmtId="0" fontId="0" fillId="2" borderId="0" xfId="0" applyFill="1" applyBorder="1"/>
    <xf numFmtId="14" fontId="2" fillId="2" borderId="0" xfId="0" applyNumberFormat="1" applyFont="1" applyFill="1" applyBorder="1"/>
    <xf numFmtId="0" fontId="0" fillId="2" borderId="0" xfId="0" applyFill="1" applyBorder="1" applyAlignment="1">
      <alignment horizontal="left"/>
    </xf>
    <xf numFmtId="0" fontId="5" fillId="2" borderId="0" xfId="0" applyFont="1" applyFill="1" applyBorder="1"/>
    <xf numFmtId="0" fontId="4" fillId="2" borderId="1" xfId="0" applyFont="1" applyFill="1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9" xfId="0" applyBorder="1" applyAlignment="1"/>
    <xf numFmtId="0" fontId="0" fillId="0" borderId="10" xfId="0" applyBorder="1"/>
    <xf numFmtId="0" fontId="0" fillId="0" borderId="13" xfId="0" applyBorder="1"/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4" fillId="2" borderId="4" xfId="0" applyFont="1" applyFill="1" applyBorder="1"/>
    <xf numFmtId="0" fontId="10" fillId="2" borderId="4" xfId="0" applyFont="1" applyFill="1" applyBorder="1"/>
    <xf numFmtId="0" fontId="12" fillId="2" borderId="0" xfId="0" applyFont="1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right"/>
      <protection locked="0"/>
    </xf>
    <xf numFmtId="0" fontId="12" fillId="2" borderId="4" xfId="0" applyFont="1" applyFill="1" applyBorder="1"/>
    <xf numFmtId="0" fontId="15" fillId="0" borderId="0" xfId="0" applyFont="1"/>
    <xf numFmtId="0" fontId="16" fillId="2" borderId="0" xfId="0" applyFont="1" applyFill="1" applyAlignment="1">
      <alignment horizontal="left"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11" xfId="0" applyBorder="1"/>
    <xf numFmtId="0" fontId="0" fillId="0" borderId="0" xfId="0" applyFill="1"/>
    <xf numFmtId="0" fontId="12" fillId="0" borderId="0" xfId="0" applyFont="1" applyFill="1" applyBorder="1" applyAlignment="1">
      <alignment vertical="center"/>
    </xf>
    <xf numFmtId="14" fontId="0" fillId="0" borderId="0" xfId="0" applyNumberFormat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6" xfId="0" applyFont="1" applyFill="1" applyBorder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1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72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52DB-61EC-FC4E-821C-EF107AF2B5CE}">
  <dimension ref="A1:Q31"/>
  <sheetViews>
    <sheetView workbookViewId="0">
      <selection activeCell="D3" sqref="D3"/>
    </sheetView>
  </sheetViews>
  <sheetFormatPr baseColWidth="10" defaultRowHeight="16" x14ac:dyDescent="0.2"/>
  <cols>
    <col min="1" max="1" width="71.83203125" style="2" customWidth="1"/>
    <col min="2" max="2" width="14.83203125" style="2" customWidth="1"/>
    <col min="3" max="3" width="10.83203125" style="2"/>
    <col min="4" max="4" width="11.33203125" style="2" customWidth="1"/>
    <col min="5" max="7" width="10.83203125" style="2"/>
    <col min="8" max="8" width="8.6640625" style="2" customWidth="1"/>
    <col min="9" max="9" width="10.5" style="2" customWidth="1"/>
    <col min="10" max="10" width="10.83203125" style="2"/>
    <col min="11" max="12" width="12.83203125" style="2" customWidth="1"/>
    <col min="13" max="13" width="10.83203125" style="2" customWidth="1"/>
    <col min="14" max="16384" width="10.83203125" style="2"/>
  </cols>
  <sheetData>
    <row r="1" spans="1:17" ht="30" thickBot="1" x14ac:dyDescent="0.4">
      <c r="A1" s="1" t="s">
        <v>0</v>
      </c>
    </row>
    <row r="2" spans="1:17" ht="24" x14ac:dyDescent="0.3">
      <c r="K2" s="25" t="s">
        <v>1</v>
      </c>
      <c r="L2" s="3"/>
      <c r="M2" s="3"/>
      <c r="N2" s="3"/>
      <c r="O2" s="4"/>
      <c r="P2" s="21"/>
      <c r="Q2" s="21"/>
    </row>
    <row r="3" spans="1:17" ht="17" thickBot="1" x14ac:dyDescent="0.25">
      <c r="K3" s="19" t="s">
        <v>2</v>
      </c>
      <c r="L3" s="22">
        <f ca="1">TODAY()</f>
        <v>44898</v>
      </c>
      <c r="M3" s="21"/>
      <c r="N3" s="21"/>
      <c r="O3" s="8"/>
      <c r="P3" s="21"/>
      <c r="Q3" s="21"/>
    </row>
    <row r="4" spans="1:17" ht="19" x14ac:dyDescent="0.25">
      <c r="A4" s="5" t="s">
        <v>3</v>
      </c>
      <c r="B4" s="6" t="s">
        <v>60</v>
      </c>
      <c r="K4" s="7"/>
      <c r="L4" s="21"/>
      <c r="M4" s="21"/>
      <c r="N4" s="21"/>
      <c r="O4" s="8"/>
      <c r="P4" s="21"/>
      <c r="Q4" s="21"/>
    </row>
    <row r="5" spans="1:17" ht="24" x14ac:dyDescent="0.3">
      <c r="A5" s="9" t="s">
        <v>12</v>
      </c>
      <c r="B5" s="10" t="s">
        <v>61</v>
      </c>
      <c r="E5" s="21"/>
      <c r="K5" s="43" t="s">
        <v>17</v>
      </c>
      <c r="L5" s="23"/>
      <c r="M5" s="24"/>
      <c r="N5" s="45">
        <f ca="1">'KO Stage Predictions'!E84+'KO Stage Predictions'!J84+'KO Stage Predictions'!O84+'KO Stage Predictions'!T84+'KO Stage Predictions'!T86</f>
        <v>7</v>
      </c>
      <c r="O5" s="8"/>
      <c r="P5" s="21"/>
      <c r="Q5" s="21"/>
    </row>
    <row r="6" spans="1:17" ht="19" x14ac:dyDescent="0.25">
      <c r="A6" s="9" t="s">
        <v>11</v>
      </c>
      <c r="B6" s="10" t="str">
        <f>'KO Stage Predictions'!T43</f>
        <v>France</v>
      </c>
      <c r="K6" s="7"/>
      <c r="L6" s="23"/>
      <c r="M6" s="24"/>
      <c r="N6" s="13"/>
      <c r="O6" s="8"/>
      <c r="P6" s="21"/>
      <c r="Q6" s="21"/>
    </row>
    <row r="7" spans="1:17" ht="27" thickBot="1" x14ac:dyDescent="0.35">
      <c r="A7" s="11" t="s">
        <v>5</v>
      </c>
      <c r="B7" s="12">
        <f ca="1">TODAY()</f>
        <v>44898</v>
      </c>
      <c r="K7" s="44" t="s">
        <v>16</v>
      </c>
      <c r="L7" s="23"/>
      <c r="M7" s="21"/>
      <c r="N7" s="21"/>
      <c r="O7" s="8"/>
      <c r="P7" s="21"/>
      <c r="Q7" s="21"/>
    </row>
    <row r="8" spans="1:17" ht="17" thickBot="1" x14ac:dyDescent="0.25">
      <c r="K8" s="7"/>
      <c r="L8" s="23"/>
      <c r="M8" s="21"/>
      <c r="N8" s="21"/>
      <c r="O8" s="8"/>
      <c r="P8" s="21"/>
      <c r="Q8" s="21"/>
    </row>
    <row r="9" spans="1:17" ht="21" x14ac:dyDescent="0.25">
      <c r="A9" s="5" t="s">
        <v>6</v>
      </c>
      <c r="B9" s="3"/>
      <c r="C9" s="3"/>
      <c r="D9" s="3"/>
      <c r="E9" s="3"/>
      <c r="F9" s="3"/>
      <c r="G9" s="3"/>
      <c r="H9" s="3"/>
      <c r="I9" s="4"/>
      <c r="K9" s="20" t="s">
        <v>50</v>
      </c>
      <c r="L9" s="23"/>
      <c r="M9" s="21"/>
      <c r="N9" s="21">
        <f ca="1">'KO Stage Predictions'!Y84</f>
        <v>0</v>
      </c>
      <c r="O9" s="8"/>
      <c r="P9" s="21"/>
      <c r="Q9" s="21"/>
    </row>
    <row r="10" spans="1:17" x14ac:dyDescent="0.2">
      <c r="A10" s="7"/>
      <c r="B10" s="21"/>
      <c r="C10" s="21"/>
      <c r="D10" s="21"/>
      <c r="E10" s="21"/>
      <c r="F10" s="21"/>
      <c r="G10" s="21"/>
      <c r="H10" s="21"/>
      <c r="I10" s="8"/>
      <c r="K10" s="7"/>
      <c r="L10" s="23"/>
      <c r="M10" s="21"/>
      <c r="N10" s="21"/>
      <c r="O10" s="8"/>
      <c r="P10" s="21"/>
      <c r="Q10" s="21"/>
    </row>
    <row r="11" spans="1:17" ht="21" x14ac:dyDescent="0.25">
      <c r="A11" s="48" t="s">
        <v>15</v>
      </c>
      <c r="B11" s="56"/>
      <c r="C11" s="56"/>
      <c r="D11" s="56"/>
      <c r="E11" s="21"/>
      <c r="F11" s="21"/>
      <c r="G11" s="21"/>
      <c r="H11" s="21"/>
      <c r="I11" s="8"/>
      <c r="K11" s="7"/>
      <c r="L11" s="23"/>
      <c r="M11" s="21"/>
      <c r="N11" s="21"/>
      <c r="O11" s="8"/>
      <c r="P11" s="21"/>
      <c r="Q11" s="21"/>
    </row>
    <row r="12" spans="1:17" ht="21" x14ac:dyDescent="0.25">
      <c r="A12" s="48" t="s">
        <v>62</v>
      </c>
      <c r="B12" s="56"/>
      <c r="C12" s="56"/>
      <c r="D12" s="56"/>
      <c r="E12" s="21"/>
      <c r="F12" s="21"/>
      <c r="G12" s="21"/>
      <c r="H12" s="21"/>
      <c r="I12" s="8"/>
      <c r="K12" s="7"/>
      <c r="L12" s="23"/>
      <c r="M12" s="21"/>
      <c r="N12" s="21"/>
      <c r="O12" s="8"/>
      <c r="P12" s="21"/>
      <c r="Q12" s="21"/>
    </row>
    <row r="13" spans="1:17" ht="21" x14ac:dyDescent="0.25">
      <c r="A13" s="9" t="s">
        <v>18</v>
      </c>
      <c r="B13" s="57"/>
      <c r="C13" s="57"/>
      <c r="D13" s="57"/>
      <c r="E13" s="58"/>
      <c r="F13" s="58"/>
      <c r="G13" s="58"/>
      <c r="H13" s="58"/>
      <c r="I13" s="8"/>
      <c r="K13" s="7"/>
      <c r="L13" s="21"/>
      <c r="M13" s="21"/>
      <c r="N13" s="21"/>
      <c r="O13" s="8"/>
      <c r="P13" s="21"/>
      <c r="Q13" s="21"/>
    </row>
    <row r="14" spans="1:17" ht="21" x14ac:dyDescent="0.25">
      <c r="A14" s="7"/>
      <c r="B14" s="56"/>
      <c r="C14" s="56"/>
      <c r="D14" s="56"/>
      <c r="E14" s="21"/>
      <c r="F14" s="21"/>
      <c r="G14" s="21"/>
      <c r="H14" s="21"/>
      <c r="I14" s="8"/>
      <c r="K14" s="7"/>
      <c r="L14" s="21"/>
      <c r="M14" s="21"/>
      <c r="N14" s="21"/>
      <c r="O14" s="8"/>
      <c r="P14" s="21"/>
      <c r="Q14" s="21"/>
    </row>
    <row r="15" spans="1:17" ht="22" thickBot="1" x14ac:dyDescent="0.3">
      <c r="A15" s="59" t="s">
        <v>7</v>
      </c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6"/>
      <c r="P15" s="21"/>
      <c r="Q15" s="21"/>
    </row>
    <row r="16" spans="1:17" ht="17" thickBot="1" x14ac:dyDescent="0.25">
      <c r="K16" s="21"/>
      <c r="L16" s="21"/>
      <c r="M16" s="21"/>
      <c r="N16" s="21"/>
      <c r="O16" s="21"/>
      <c r="P16" s="21"/>
      <c r="Q16" s="21"/>
    </row>
    <row r="17" spans="1:17" ht="19" x14ac:dyDescent="0.25">
      <c r="A17" s="5" t="s">
        <v>8</v>
      </c>
      <c r="B17" s="3"/>
      <c r="C17" s="3"/>
      <c r="D17" s="3"/>
      <c r="E17" s="3"/>
      <c r="F17" s="3"/>
      <c r="G17" s="3"/>
      <c r="H17" s="3"/>
      <c r="I17" s="4"/>
      <c r="K17" s="21"/>
      <c r="L17" s="21"/>
      <c r="M17" s="21"/>
      <c r="N17" s="21"/>
      <c r="O17" s="21"/>
      <c r="P17" s="21"/>
      <c r="Q17" s="21"/>
    </row>
    <row r="18" spans="1:17" x14ac:dyDescent="0.2">
      <c r="A18" s="7"/>
      <c r="B18" s="17" t="s">
        <v>9</v>
      </c>
      <c r="I18" s="8"/>
      <c r="K18" s="21"/>
      <c r="L18" s="21"/>
      <c r="M18" s="21"/>
      <c r="N18" s="21"/>
      <c r="O18" s="21"/>
      <c r="P18" s="21"/>
      <c r="Q18" s="21"/>
    </row>
    <row r="19" spans="1:17" x14ac:dyDescent="0.2">
      <c r="A19" s="7" t="s">
        <v>13</v>
      </c>
      <c r="B19" s="2">
        <v>2</v>
      </c>
      <c r="I19" s="8"/>
      <c r="K19" s="21"/>
      <c r="L19" s="21"/>
      <c r="M19" s="21"/>
      <c r="N19" s="21"/>
      <c r="O19" s="21"/>
      <c r="P19" s="21"/>
      <c r="Q19" s="21"/>
    </row>
    <row r="20" spans="1:17" x14ac:dyDescent="0.2">
      <c r="A20" s="7" t="s">
        <v>53</v>
      </c>
      <c r="B20" s="2">
        <v>1</v>
      </c>
      <c r="I20" s="8"/>
      <c r="K20" s="21"/>
      <c r="L20" s="21"/>
      <c r="M20" s="21"/>
      <c r="N20" s="21"/>
      <c r="O20" s="21"/>
      <c r="P20" s="21"/>
      <c r="Q20" s="21"/>
    </row>
    <row r="21" spans="1:17" x14ac:dyDescent="0.2">
      <c r="A21" s="7" t="s">
        <v>52</v>
      </c>
      <c r="B21" s="2">
        <v>2</v>
      </c>
      <c r="I21" s="8"/>
      <c r="K21" s="21"/>
      <c r="L21" s="21"/>
      <c r="M21" s="21"/>
      <c r="N21" s="21"/>
      <c r="O21" s="21"/>
      <c r="P21" s="21"/>
      <c r="Q21" s="21"/>
    </row>
    <row r="22" spans="1:17" x14ac:dyDescent="0.2">
      <c r="A22" s="7" t="s">
        <v>14</v>
      </c>
      <c r="B22" s="2">
        <v>1</v>
      </c>
      <c r="I22" s="8"/>
      <c r="K22" s="21"/>
      <c r="L22" s="21"/>
      <c r="M22" s="21"/>
      <c r="N22" s="21"/>
      <c r="O22" s="21"/>
      <c r="P22" s="21"/>
      <c r="Q22" s="21"/>
    </row>
    <row r="23" spans="1:17" x14ac:dyDescent="0.2">
      <c r="A23" s="7" t="s">
        <v>49</v>
      </c>
      <c r="B23" s="2">
        <v>8</v>
      </c>
      <c r="I23" s="8"/>
      <c r="K23" s="21"/>
      <c r="L23" s="21"/>
      <c r="M23" s="21"/>
      <c r="N23" s="21"/>
      <c r="O23" s="21"/>
      <c r="P23" s="21"/>
      <c r="Q23" s="21"/>
    </row>
    <row r="24" spans="1:17" x14ac:dyDescent="0.2">
      <c r="A24" s="7"/>
      <c r="I24" s="8"/>
    </row>
    <row r="25" spans="1:17" x14ac:dyDescent="0.2">
      <c r="A25" s="7"/>
      <c r="I25" s="8"/>
    </row>
    <row r="26" spans="1:17" x14ac:dyDescent="0.2">
      <c r="A26" s="7"/>
      <c r="I26" s="8"/>
    </row>
    <row r="27" spans="1:17" x14ac:dyDescent="0.2">
      <c r="A27" s="7" t="s">
        <v>10</v>
      </c>
      <c r="B27" s="2">
        <f>B19+B21+B22</f>
        <v>5</v>
      </c>
      <c r="I27" s="8"/>
    </row>
    <row r="28" spans="1:17" x14ac:dyDescent="0.2">
      <c r="A28" s="7" t="s">
        <v>48</v>
      </c>
      <c r="B28" s="2">
        <f>5*8+5*4+5*2+5+8</f>
        <v>83</v>
      </c>
      <c r="I28" s="8"/>
    </row>
    <row r="29" spans="1:17" x14ac:dyDescent="0.2">
      <c r="I29" s="8"/>
    </row>
    <row r="30" spans="1:17" x14ac:dyDescent="0.2">
      <c r="A30" s="7"/>
      <c r="I30" s="8"/>
    </row>
    <row r="31" spans="1:17" ht="17" thickBot="1" x14ac:dyDescent="0.25">
      <c r="A31" s="14"/>
      <c r="B31" s="15"/>
      <c r="C31" s="15"/>
      <c r="D31" s="15"/>
      <c r="E31" s="18"/>
      <c r="F31" s="15"/>
      <c r="G31" s="15"/>
      <c r="H31" s="15"/>
      <c r="I3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F291-5AF2-4745-B95C-49BD22192A6B}">
  <dimension ref="A1:Y86"/>
  <sheetViews>
    <sheetView tabSelected="1" workbookViewId="0">
      <selection activeCell="G17" sqref="G17"/>
    </sheetView>
  </sheetViews>
  <sheetFormatPr baseColWidth="10" defaultRowHeight="16" x14ac:dyDescent="0.2"/>
  <cols>
    <col min="1" max="1" width="15" customWidth="1"/>
    <col min="2" max="2" width="10.83203125" customWidth="1"/>
    <col min="3" max="3" width="17.1640625" customWidth="1"/>
    <col min="4" max="4" width="17.83203125" hidden="1" customWidth="1"/>
    <col min="5" max="5" width="22" customWidth="1"/>
    <col min="6" max="6" width="12.6640625" customWidth="1"/>
    <col min="9" max="9" width="23" hidden="1" customWidth="1"/>
    <col min="10" max="10" width="20.6640625" customWidth="1"/>
    <col min="11" max="11" width="10.83203125" customWidth="1"/>
    <col min="14" max="14" width="13.5" hidden="1" customWidth="1"/>
    <col min="15" max="15" width="19.33203125" customWidth="1"/>
    <col min="16" max="16" width="8.1640625" customWidth="1"/>
    <col min="18" max="18" width="6" hidden="1" customWidth="1"/>
    <col min="19" max="19" width="12.6640625" customWidth="1"/>
    <col min="20" max="20" width="17.1640625" customWidth="1"/>
    <col min="21" max="21" width="20.5" customWidth="1"/>
    <col min="22" max="22" width="10.83203125" hidden="1" customWidth="1"/>
  </cols>
  <sheetData>
    <row r="1" spans="1:13" ht="42" customHeight="1" x14ac:dyDescent="0.2">
      <c r="A1" s="50" t="s">
        <v>0</v>
      </c>
      <c r="B1" s="49"/>
    </row>
    <row r="3" spans="1:13" x14ac:dyDescent="0.2">
      <c r="C3" s="99" t="s">
        <v>19</v>
      </c>
      <c r="D3" s="39"/>
      <c r="E3" s="39"/>
      <c r="F3" s="39"/>
      <c r="G3" s="99" t="s">
        <v>44</v>
      </c>
      <c r="H3" s="99"/>
      <c r="L3" s="100" t="s">
        <v>45</v>
      </c>
      <c r="M3" s="100"/>
    </row>
    <row r="4" spans="1:13" x14ac:dyDescent="0.2">
      <c r="C4" s="99"/>
      <c r="D4" s="39"/>
      <c r="E4" s="39"/>
      <c r="F4" s="39"/>
      <c r="G4" s="99"/>
      <c r="H4" s="99"/>
      <c r="L4" s="100"/>
      <c r="M4" s="100"/>
    </row>
    <row r="5" spans="1:13" ht="17" thickBot="1" x14ac:dyDescent="0.25">
      <c r="C5" s="99"/>
      <c r="D5" s="40"/>
      <c r="E5" s="39"/>
      <c r="F5" s="39"/>
      <c r="G5" s="99"/>
      <c r="H5" s="99"/>
      <c r="L5" s="100"/>
      <c r="M5" s="100"/>
    </row>
    <row r="6" spans="1:13" ht="17" thickBot="1" x14ac:dyDescent="0.25"/>
    <row r="7" spans="1:13" ht="17" thickTop="1" x14ac:dyDescent="0.2">
      <c r="C7" s="33" t="s">
        <v>20</v>
      </c>
      <c r="E7" s="38" t="s">
        <v>22</v>
      </c>
      <c r="G7" s="28"/>
      <c r="H7" s="27"/>
    </row>
    <row r="8" spans="1:13" ht="17" thickBot="1" x14ac:dyDescent="0.25">
      <c r="A8" s="83">
        <v>44898</v>
      </c>
      <c r="B8" s="83"/>
      <c r="C8" s="46">
        <v>0</v>
      </c>
      <c r="D8" t="str">
        <f>IF(C8&lt;&gt;C9,"Regular Time","PK - "&amp;C7&amp;" Wins")</f>
        <v>PK - Netherlands Wins</v>
      </c>
      <c r="E8" s="47" t="s">
        <v>23</v>
      </c>
      <c r="F8" s="26"/>
      <c r="G8" s="30"/>
      <c r="H8" s="27"/>
    </row>
    <row r="9" spans="1:13" ht="17" thickTop="1" x14ac:dyDescent="0.2">
      <c r="A9" s="83"/>
      <c r="B9" s="83"/>
      <c r="C9" s="46">
        <v>0</v>
      </c>
      <c r="D9" t="str">
        <f>IF(C8&lt;&gt;C9,"Overtime","PK - "&amp;C10&amp;" Wins")</f>
        <v>PK - USA Wins</v>
      </c>
      <c r="E9" s="38"/>
      <c r="H9" s="31"/>
    </row>
    <row r="10" spans="1:13" ht="17" thickBot="1" x14ac:dyDescent="0.25">
      <c r="C10" s="34" t="s">
        <v>21</v>
      </c>
      <c r="E10" s="38"/>
      <c r="H10" s="31"/>
    </row>
    <row r="11" spans="1:13" ht="18" thickTop="1" thickBot="1" x14ac:dyDescent="0.25">
      <c r="E11" s="29" t="s">
        <v>54</v>
      </c>
      <c r="G11" s="36"/>
      <c r="H11" s="35"/>
    </row>
    <row r="12" spans="1:13" ht="17" thickTop="1" x14ac:dyDescent="0.2">
      <c r="E12" s="29">
        <f ca="1">SUM(C8='KO Stage Results'!C8,C9='KO Stage Results'!C9)*SUM(TODAY()&gt;=A8)</f>
        <v>0</v>
      </c>
      <c r="G12" s="93" t="str">
        <f>IF(C8&gt;C9,C7,IF(C9&gt;C8,C10,IF(E8=D8,C7,IF(E8=D9,C10))))</f>
        <v>Netherlands</v>
      </c>
      <c r="H12" s="94"/>
      <c r="J12" s="38" t="s">
        <v>22</v>
      </c>
      <c r="L12" s="28"/>
    </row>
    <row r="13" spans="1:13" ht="17" thickBot="1" x14ac:dyDescent="0.25">
      <c r="E13" s="29">
        <f ca="1">SUM(G12='KO Stage Results'!G12)*2*SUM(TODAY()&gt;=A8)</f>
        <v>2</v>
      </c>
      <c r="F13" s="84">
        <v>44904</v>
      </c>
      <c r="G13" s="88">
        <v>0</v>
      </c>
      <c r="H13" s="61"/>
      <c r="I13" t="str">
        <f>IF(G13&lt;&gt;G14,"Regular Time","PK - "&amp;G12&amp;" Wins")</f>
        <v>PK - Netherlands Wins</v>
      </c>
      <c r="J13" s="47" t="s">
        <v>23</v>
      </c>
      <c r="K13" s="30"/>
      <c r="L13" s="30"/>
    </row>
    <row r="14" spans="1:13" ht="17" thickTop="1" x14ac:dyDescent="0.2">
      <c r="E14" s="29">
        <f ca="1">IF(C8&lt;&gt;C9,SUM(E8='KO Stage Results'!E8),IF(AND(C8=C9,'KO Stage Results'!C8='KO Stage Results'!C9),1,0))*SUM(TODAY()&gt;=A8)</f>
        <v>0</v>
      </c>
      <c r="F14" s="98"/>
      <c r="G14" s="88">
        <v>0</v>
      </c>
      <c r="H14" s="61"/>
      <c r="I14" t="str">
        <f>IF(G13&lt;&gt;G14,"Overtime","PK - "&amp;G15&amp;" Wins")</f>
        <v>PK - Argentina Wins</v>
      </c>
      <c r="M14" s="31"/>
    </row>
    <row r="15" spans="1:13" ht="17" thickBot="1" x14ac:dyDescent="0.25">
      <c r="G15" s="95" t="str">
        <f>IF(C18&gt;C19,C17,IF(C19&gt;C18,C20,IF(E18=D18,C17,IF(E18=D19,C20))))</f>
        <v>Argentina</v>
      </c>
      <c r="H15" s="96"/>
      <c r="M15" s="31"/>
    </row>
    <row r="16" spans="1:13" ht="18" thickTop="1" thickBot="1" x14ac:dyDescent="0.25">
      <c r="D16" s="27"/>
      <c r="E16" s="38"/>
      <c r="G16" s="36"/>
      <c r="H16" s="35"/>
      <c r="J16" s="29" t="s">
        <v>54</v>
      </c>
      <c r="M16" s="31"/>
    </row>
    <row r="17" spans="1:23" ht="17" thickTop="1" x14ac:dyDescent="0.2">
      <c r="C17" s="33" t="s">
        <v>4</v>
      </c>
      <c r="E17" s="38" t="s">
        <v>22</v>
      </c>
      <c r="H17" s="31"/>
      <c r="J17" s="29">
        <f ca="1">SUM(AND(G12='KO Stage Results'!G12,G13='KO Stage Results'!G13),AND(G15='KO Stage Results'!G15,G14='KO Stage Results'!G14))*SUM(TODAY()&gt;=F13)</f>
        <v>0</v>
      </c>
      <c r="M17" s="31"/>
    </row>
    <row r="18" spans="1:23" ht="17" thickBot="1" x14ac:dyDescent="0.25">
      <c r="A18" s="83">
        <v>44898</v>
      </c>
      <c r="B18" s="84"/>
      <c r="C18" s="46">
        <v>0</v>
      </c>
      <c r="D18" t="str">
        <f>IF(C18&lt;&gt;C19,"Regular Time","PK - "&amp;C17&amp;" Wins")</f>
        <v>PK - Argentina Wins</v>
      </c>
      <c r="E18" s="47" t="s">
        <v>25</v>
      </c>
      <c r="F18" s="26"/>
      <c r="G18" s="26"/>
      <c r="H18" s="31"/>
      <c r="J18" s="29">
        <f ca="1">SUM(L22='KO Stage Results'!L22)*2*SUM(TODAY()&gt;=F13)</f>
        <v>0</v>
      </c>
      <c r="M18" s="31"/>
    </row>
    <row r="19" spans="1:23" ht="17" thickTop="1" x14ac:dyDescent="0.2">
      <c r="A19" s="83"/>
      <c r="B19" s="84"/>
      <c r="C19" s="46">
        <v>0</v>
      </c>
      <c r="D19" t="str">
        <f>IF(C18&lt;&gt;C19,"Overtime","PK - "&amp;C20&amp;" Wins")</f>
        <v>PK - Australia Wins</v>
      </c>
      <c r="J19" s="29">
        <f ca="1">IF(G13&lt;&gt;G14,SUM(J13='KO Stage Results'!J13),IF(AND(G13=G14,'KO Stage Results'!H13='KO Stage Results'!H14),1,0))*SUM(TODAY()&gt;=F13)</f>
        <v>0</v>
      </c>
      <c r="M19" s="31"/>
      <c r="U19" s="27" t="s">
        <v>68</v>
      </c>
    </row>
    <row r="20" spans="1:23" ht="17" thickBot="1" x14ac:dyDescent="0.25">
      <c r="C20" s="34" t="s">
        <v>24</v>
      </c>
      <c r="M20" s="31"/>
      <c r="U20">
        <f ca="1">SUM(AND(Q26='KO Stage Results'!Q26,Q27='KO Stage Results'!Q27),AND(Q29='KO Stage Results'!Q29,Q28='KO Stage Results'!Q28))*SUM(TODAY() &gt;=S23)</f>
        <v>0</v>
      </c>
    </row>
    <row r="21" spans="1:23" ht="18" thickTop="1" thickBot="1" x14ac:dyDescent="0.25">
      <c r="E21" s="29" t="s">
        <v>54</v>
      </c>
      <c r="M21" s="31"/>
      <c r="U21">
        <f ca="1">SUM(T34='KO Stage Results'!T34)*2*SUM(TODAY() &gt;=S23)</f>
        <v>0</v>
      </c>
    </row>
    <row r="22" spans="1:23" ht="17" thickTop="1" x14ac:dyDescent="0.2">
      <c r="E22" s="29">
        <f ca="1">SUM(C18='KO Stage Results'!C18,C19='KO Stage Results'!C19)*SUM(TODAY()&gt;=A18)</f>
        <v>2</v>
      </c>
      <c r="L22" s="93" t="str">
        <f>IF(G13&gt;G14,G12,IF(G13&lt;G14,G15,IF(J13=I13,G12,IF(J13=I14,G15))))</f>
        <v>Netherlands</v>
      </c>
      <c r="M22" s="94"/>
      <c r="O22" s="38" t="s">
        <v>22</v>
      </c>
      <c r="U22">
        <f ca="1">IF(Q27&lt;&gt;Q28,SUM(T27='KO Stage Results'!T27),IF(AND(Q27=Q28,'KO Stage Results'!Q27='KO Stage Results'!Q28),1,0))*SUM(TODAY()&gt;=S23)</f>
        <v>0</v>
      </c>
      <c r="W22" s="27"/>
    </row>
    <row r="23" spans="1:23" ht="17" thickBot="1" x14ac:dyDescent="0.25">
      <c r="E23" s="29">
        <f ca="1">SUM(G15='KO Stage Results'!G15)*2*SUM(TODAY()&gt;=A18)</f>
        <v>2</v>
      </c>
      <c r="K23" s="84">
        <v>44908</v>
      </c>
      <c r="L23" s="88">
        <v>0</v>
      </c>
      <c r="M23" s="61"/>
      <c r="N23" t="str">
        <f>IF(L23&lt;&gt;L24,"Regular Time","PK - "&amp;L22&amp;" Wins")</f>
        <v>PK - Netherlands Wins</v>
      </c>
      <c r="O23" s="47" t="s">
        <v>23</v>
      </c>
      <c r="P23" s="28"/>
      <c r="S23" s="55">
        <v>44912</v>
      </c>
      <c r="U23" s="27"/>
      <c r="V23" s="27"/>
      <c r="W23" s="27"/>
    </row>
    <row r="24" spans="1:23" ht="22" thickTop="1" x14ac:dyDescent="0.2">
      <c r="E24" s="29">
        <f ca="1">IF(C18&lt;&gt;C19,SUM(E18='KO Stage Results'!E18),IF(AND(C18=C19,'KO Stage Results'!C18='KO Stage Results'!C19),1,0))*SUM(TODAY()&gt;=A18)</f>
        <v>1</v>
      </c>
      <c r="K24" s="98"/>
      <c r="L24" s="88">
        <v>0</v>
      </c>
      <c r="M24" s="61"/>
      <c r="N24" t="str">
        <f>IF(L23&lt;&gt;L24,"Overtime","PK - "&amp;L25&amp;" Wins")</f>
        <v>PK - Japan Wins</v>
      </c>
      <c r="P24" s="31"/>
      <c r="Q24" s="90" t="s">
        <v>63</v>
      </c>
      <c r="R24" s="91"/>
      <c r="S24" s="91"/>
      <c r="T24" s="92"/>
      <c r="V24" s="27"/>
      <c r="W24" s="27"/>
    </row>
    <row r="25" spans="1:23" ht="17" thickBot="1" x14ac:dyDescent="0.25">
      <c r="L25" s="95" t="str">
        <f>IF(G32&gt;G33,G31,IF(G32&lt;G33,G34,IF(J32=I32,G31,IF(J32=I33,G34))))</f>
        <v>Japan</v>
      </c>
      <c r="M25" s="96"/>
      <c r="P25" s="31"/>
      <c r="Q25" s="85"/>
      <c r="R25" s="86"/>
      <c r="S25" s="86"/>
      <c r="T25" s="87"/>
      <c r="U25" s="27"/>
      <c r="V25" s="27"/>
      <c r="W25" s="27"/>
    </row>
    <row r="26" spans="1:23" ht="17" thickTop="1" x14ac:dyDescent="0.2">
      <c r="C26" s="33" t="s">
        <v>26</v>
      </c>
      <c r="E26" s="38" t="s">
        <v>22</v>
      </c>
      <c r="G26" s="28"/>
      <c r="H26" s="27"/>
      <c r="M26" s="31"/>
      <c r="O26" s="29" t="s">
        <v>54</v>
      </c>
      <c r="P26" s="31"/>
      <c r="Q26" s="85" t="str">
        <f>IF(M42=L22,L25,L22)</f>
        <v>Japan</v>
      </c>
      <c r="R26" s="86"/>
      <c r="S26" s="86"/>
      <c r="T26" s="37" t="s">
        <v>65</v>
      </c>
      <c r="U26" s="27"/>
      <c r="V26" s="51" t="str">
        <f>IF(Q27&lt;&gt;Q28,"Regular Time","PK - "&amp;Q26&amp;" Wins")</f>
        <v>PK - Japan Wins</v>
      </c>
      <c r="W26" s="27"/>
    </row>
    <row r="27" spans="1:23" ht="17" thickBot="1" x14ac:dyDescent="0.25">
      <c r="A27" s="83">
        <v>44900</v>
      </c>
      <c r="B27" s="83"/>
      <c r="C27" s="46">
        <v>0</v>
      </c>
      <c r="D27" t="str">
        <f>IF(C27&lt;&gt;C28,"Regular Time","PK - "&amp;C26&amp;" Wins")</f>
        <v>PK - Japan Wins</v>
      </c>
      <c r="E27" s="47" t="s">
        <v>39</v>
      </c>
      <c r="F27" s="26"/>
      <c r="G27" s="30"/>
      <c r="H27" s="27"/>
      <c r="M27" s="31"/>
      <c r="O27" s="29">
        <f ca="1">SUM(AND(L22='KO Stage Results'!L22,L23='KO Stage Results'!L23),AND(L25='KO Stage Results'!L25,L24='KO Stage Results'!L24))*SUM(TODAY()&gt;=K23)</f>
        <v>0</v>
      </c>
      <c r="P27" s="31"/>
      <c r="Q27" s="88">
        <v>0</v>
      </c>
      <c r="R27" s="89"/>
      <c r="S27" s="89"/>
      <c r="T27" s="61" t="s">
        <v>39</v>
      </c>
      <c r="U27" s="27"/>
      <c r="V27" s="51" t="str">
        <f>IF(Q27&lt;&gt;Q28,"Overtime","PK - "&amp;Q29&amp;" Wins")</f>
        <v>PK - Morocco Wins</v>
      </c>
      <c r="W27" s="27"/>
    </row>
    <row r="28" spans="1:23" ht="18" customHeight="1" thickTop="1" x14ac:dyDescent="0.2">
      <c r="A28" s="83"/>
      <c r="B28" s="83"/>
      <c r="C28" s="46">
        <v>0</v>
      </c>
      <c r="D28" t="str">
        <f>IF(C27&lt;&gt;C28,"Overtime","PK - "&amp;C29&amp;" Wins")</f>
        <v>PK - Croatia Wins</v>
      </c>
      <c r="H28" s="31"/>
      <c r="M28" s="31"/>
      <c r="O28" s="29">
        <f ca="1">SUM(M42='KO Stage Results'!M42)*2*SUM(TODAY()&gt;=K23)</f>
        <v>0</v>
      </c>
      <c r="P28" s="31"/>
      <c r="Q28" s="88">
        <v>0</v>
      </c>
      <c r="R28" s="89"/>
      <c r="S28" s="89"/>
      <c r="T28" s="61"/>
      <c r="U28" s="27"/>
      <c r="V28" s="27"/>
      <c r="W28" s="27"/>
    </row>
    <row r="29" spans="1:23" ht="17" thickBot="1" x14ac:dyDescent="0.25">
      <c r="C29" s="34" t="s">
        <v>27</v>
      </c>
      <c r="H29" s="31"/>
      <c r="M29" s="31"/>
      <c r="O29" s="29">
        <f ca="1">IF(L23&lt;&gt;L24,SUM(O23='KO Stage Results'!O23),IF(AND(L23=L24,'KO Stage Results'!M23='KO Stage Results'!M24),1,0))*SUM(TODAY()&gt;=K23)</f>
        <v>0</v>
      </c>
      <c r="P29" s="31"/>
      <c r="Q29" s="85" t="str">
        <f>IF(M45=L59,L62,L59)</f>
        <v>Morocco</v>
      </c>
      <c r="R29" s="86"/>
      <c r="S29" s="86"/>
      <c r="T29" s="61"/>
      <c r="U29" s="27"/>
      <c r="V29" s="27"/>
      <c r="W29" s="27"/>
    </row>
    <row r="30" spans="1:23" ht="18" thickTop="1" thickBot="1" x14ac:dyDescent="0.25">
      <c r="E30" s="29" t="s">
        <v>54</v>
      </c>
      <c r="G30" s="36"/>
      <c r="H30" s="35"/>
      <c r="M30" s="31"/>
      <c r="P30" s="31"/>
      <c r="Q30" s="62"/>
      <c r="R30" s="63"/>
      <c r="S30" s="63"/>
      <c r="T30" s="64"/>
      <c r="U30" s="27"/>
      <c r="V30" s="27"/>
      <c r="W30" s="27"/>
    </row>
    <row r="31" spans="1:23" ht="17" thickTop="1" x14ac:dyDescent="0.2">
      <c r="E31" s="29">
        <f ca="1">SUM(C27='KO Stage Results'!C27,C28='KO Stage Results'!C28)*SUM(TODAY()&gt;=A27)</f>
        <v>0</v>
      </c>
      <c r="G31" s="93" t="str">
        <f>IF(C27&gt;C28,C26,IF(C28&gt;C27,C29,IF(E27=D27,C26,IF(E27=D28,C29))))</f>
        <v>Japan</v>
      </c>
      <c r="H31" s="94"/>
      <c r="J31" s="38" t="s">
        <v>22</v>
      </c>
      <c r="L31" s="28"/>
      <c r="M31" s="31"/>
      <c r="P31" s="31"/>
      <c r="Q31" s="32"/>
      <c r="U31" s="27"/>
      <c r="V31" s="27"/>
      <c r="W31" s="27"/>
    </row>
    <row r="32" spans="1:23" ht="17" thickBot="1" x14ac:dyDescent="0.25">
      <c r="E32" s="29">
        <f ca="1">SUM(G31='KO Stage Results'!G31)*2*SUM(TODAY()&gt;=A27)</f>
        <v>0</v>
      </c>
      <c r="F32" s="97">
        <v>44904</v>
      </c>
      <c r="G32" s="88">
        <v>0</v>
      </c>
      <c r="H32" s="61"/>
      <c r="I32" t="str">
        <f>IF(G32&lt;&gt;G33,"Regular Time","PK - "&amp;G31&amp;" Wins")</f>
        <v>PK - Japan Wins</v>
      </c>
      <c r="J32" s="47" t="s">
        <v>39</v>
      </c>
      <c r="K32" s="30"/>
      <c r="L32" s="30"/>
      <c r="M32" s="31"/>
      <c r="P32" s="31"/>
      <c r="Q32" s="52"/>
    </row>
    <row r="33" spans="1:21" ht="20" thickTop="1" x14ac:dyDescent="0.25">
      <c r="E33" s="29">
        <f ca="1">IF(C27&lt;&gt;C28,SUM(E27='KO Stage Results'!E27),IF(AND(C27=C28,'KO Stage Results'!C27='KO Stage Results'!C28),1,0))*SUM(TODAY()&gt;=A27)</f>
        <v>0</v>
      </c>
      <c r="F33" s="87"/>
      <c r="G33" s="88">
        <v>0</v>
      </c>
      <c r="H33" s="61"/>
      <c r="I33" t="str">
        <f>IF(G32&lt;&gt;G33,"Overtime","PK - "&amp;G34&amp;" Wins")</f>
        <v>PK - Brazil Wins</v>
      </c>
      <c r="P33" s="31"/>
      <c r="Q33" s="52"/>
      <c r="T33" s="65" t="s">
        <v>67</v>
      </c>
      <c r="U33" s="66"/>
    </row>
    <row r="34" spans="1:21" ht="17" customHeight="1" thickBot="1" x14ac:dyDescent="0.25">
      <c r="G34" s="95" t="str">
        <f>IF(C37&gt;C38,C36,IF(C38&gt;C37,C39,IF(E37=D37,C36,IF(E37=D38,C39))))</f>
        <v>Brazil</v>
      </c>
      <c r="H34" s="96"/>
      <c r="P34" s="31"/>
      <c r="Q34" s="52"/>
      <c r="S34" s="26"/>
      <c r="T34" s="69" t="str">
        <f>IF(Q27&gt;Q28,Q26,IF(Q28&gt;Q27,Q29,IF(Q27=Q28,IF(T27=V26,Q26,Q29))))</f>
        <v>Japan</v>
      </c>
      <c r="U34" s="70"/>
    </row>
    <row r="35" spans="1:21" ht="18" customHeight="1" thickTop="1" thickBot="1" x14ac:dyDescent="0.25">
      <c r="D35" s="27"/>
      <c r="G35" s="36"/>
      <c r="H35" s="35"/>
      <c r="J35" s="29" t="s">
        <v>54</v>
      </c>
      <c r="P35" s="31"/>
      <c r="T35" s="71"/>
      <c r="U35" s="72"/>
    </row>
    <row r="36" spans="1:21" ht="18" customHeight="1" thickTop="1" x14ac:dyDescent="0.2">
      <c r="C36" s="33" t="s">
        <v>28</v>
      </c>
      <c r="E36" s="38" t="s">
        <v>22</v>
      </c>
      <c r="H36" s="31"/>
      <c r="J36" s="29">
        <f ca="1">SUM(AND(G31='KO Stage Results'!G31,G32='KO Stage Results'!G32),AND(G34='KO Stage Results'!G34,G33='KO Stage Results'!G33))*SUM(TODAY()&gt;=F32)</f>
        <v>0</v>
      </c>
      <c r="P36" s="31" t="s">
        <v>46</v>
      </c>
      <c r="T36" s="54"/>
      <c r="U36" s="54"/>
    </row>
    <row r="37" spans="1:21" ht="17" thickBot="1" x14ac:dyDescent="0.25">
      <c r="A37" s="83">
        <v>44900</v>
      </c>
      <c r="B37" s="84"/>
      <c r="C37" s="46">
        <v>0</v>
      </c>
      <c r="D37" t="str">
        <f>IF(C37&lt;&gt;C38,"Regular Time","PK - "&amp;C36&amp;" Wins")</f>
        <v>PK - Brazil Wins</v>
      </c>
      <c r="E37" s="47" t="s">
        <v>38</v>
      </c>
      <c r="F37" s="26"/>
      <c r="G37" s="26"/>
      <c r="H37" s="31"/>
      <c r="J37" s="29">
        <f ca="1">SUM(L25='KO Stage Results'!L25)*2*SUM(TODAY()&gt;=F32)</f>
        <v>0</v>
      </c>
      <c r="P37" s="31" t="s">
        <v>46</v>
      </c>
    </row>
    <row r="38" spans="1:21" ht="20" thickTop="1" x14ac:dyDescent="0.25">
      <c r="A38" s="83"/>
      <c r="B38" s="84"/>
      <c r="C38" s="46">
        <v>0</v>
      </c>
      <c r="D38" t="str">
        <f>IF(C37&lt;&gt;C38,"Overtime","PK - "&amp;C39&amp;" Wins")</f>
        <v>PK - South Korea Wins</v>
      </c>
      <c r="J38" s="29">
        <f ca="1">IF(G32&lt;&gt;G33,SUM(J32='KO Stage Results'!J32),IF(AND(G32=G33,'KO Stage Results'!H32='KO Stage Results'!H33),1,0))*SUM(TODAY()&gt;=F32)</f>
        <v>0</v>
      </c>
      <c r="M38" s="101" t="s">
        <v>47</v>
      </c>
      <c r="N38" s="102"/>
      <c r="O38" s="102"/>
      <c r="P38" s="102"/>
      <c r="Q38" s="103"/>
      <c r="T38" s="67" t="s">
        <v>69</v>
      </c>
      <c r="U38" s="68"/>
    </row>
    <row r="39" spans="1:21" ht="17" customHeight="1" thickBot="1" x14ac:dyDescent="0.25">
      <c r="C39" s="34" t="s">
        <v>29</v>
      </c>
      <c r="M39" s="104"/>
      <c r="N39" s="105"/>
      <c r="O39" s="105"/>
      <c r="P39" s="105"/>
      <c r="Q39" s="106"/>
      <c r="T39" s="73" t="str">
        <f>IF(T43&lt;&gt;M42,M42,M45)</f>
        <v>Netherlands</v>
      </c>
      <c r="U39" s="74"/>
    </row>
    <row r="40" spans="1:21" ht="17" customHeight="1" thickTop="1" thickBot="1" x14ac:dyDescent="0.25">
      <c r="E40" s="29" t="s">
        <v>54</v>
      </c>
      <c r="M40" s="107"/>
      <c r="N40" s="108"/>
      <c r="O40" s="108"/>
      <c r="P40" s="108"/>
      <c r="Q40" s="109"/>
      <c r="S40" s="32"/>
      <c r="T40" s="75"/>
      <c r="U40" s="76"/>
    </row>
    <row r="41" spans="1:21" ht="22" customHeight="1" thickTop="1" thickBot="1" x14ac:dyDescent="0.25">
      <c r="E41" s="29">
        <f ca="1">SUM(C37='KO Stage Results'!C37,C38='KO Stage Results'!C38)*SUM(TODAY()&gt;=A37)</f>
        <v>0</v>
      </c>
      <c r="M41" s="116"/>
      <c r="N41" s="117"/>
      <c r="O41" s="117"/>
      <c r="P41" s="117"/>
      <c r="Q41" s="118"/>
      <c r="S41" s="53"/>
      <c r="T41" s="54"/>
      <c r="U41" s="54"/>
    </row>
    <row r="42" spans="1:21" ht="20" customHeight="1" thickTop="1" x14ac:dyDescent="0.2">
      <c r="E42" s="29">
        <f ca="1">SUM(G34='KO Stage Results'!G34)*2*SUM(TODAY()&gt;=A37)</f>
        <v>0</v>
      </c>
      <c r="M42" s="110" t="str">
        <f>IF(L23&gt;L24,L22,IF(L23&lt;L24,L25,IF(O23=N23,L22,IF(O23=N24,L25))))</f>
        <v>Netherlands</v>
      </c>
      <c r="N42" s="111"/>
      <c r="O42" s="112"/>
      <c r="P42" s="86" t="s">
        <v>22</v>
      </c>
      <c r="Q42" s="87"/>
      <c r="T42" s="81" t="s">
        <v>51</v>
      </c>
      <c r="U42" s="82"/>
    </row>
    <row r="43" spans="1:21" ht="18" customHeight="1" thickBot="1" x14ac:dyDescent="0.25">
      <c r="E43" s="29">
        <f ca="1">IF(C37&lt;&gt;C38,SUM(E37='KO Stage Results'!E37),IF(AND(C37=C38,'KO Stage Results'!C37='KO Stage Results'!C38),1,0))*SUM(TODAY()&gt;=A37)</f>
        <v>0</v>
      </c>
      <c r="L43" s="97">
        <v>44913</v>
      </c>
      <c r="M43" s="113">
        <v>0</v>
      </c>
      <c r="N43" s="114"/>
      <c r="O43" s="115"/>
      <c r="P43" s="89" t="s">
        <v>40</v>
      </c>
      <c r="Q43" s="61"/>
      <c r="R43" t="str">
        <f>IF(M43&lt;&gt;M44,"Regular Time","PK - "&amp;M42&amp;" Wins")</f>
        <v>PK - Netherlands Wins</v>
      </c>
      <c r="T43" s="77" t="str">
        <f>IF(M43&gt;M44,M42,IF(M44&gt;M43,M45,IF(P43=R43,M42,IF(P43=R44,M45))))</f>
        <v>France</v>
      </c>
      <c r="U43" s="78"/>
    </row>
    <row r="44" spans="1:21" ht="18" customHeight="1" thickTop="1" thickBot="1" x14ac:dyDescent="0.25">
      <c r="L44" s="87"/>
      <c r="M44" s="113">
        <v>0</v>
      </c>
      <c r="N44" s="114"/>
      <c r="O44" s="115"/>
      <c r="P44" s="89"/>
      <c r="Q44" s="61"/>
      <c r="R44" t="str">
        <f>IF(M43&lt;&gt;M44,"Overtime","PK - "&amp;M45&amp;" Wins")</f>
        <v>PK - France Wins</v>
      </c>
      <c r="S44" s="32"/>
      <c r="T44" s="77"/>
      <c r="U44" s="78"/>
    </row>
    <row r="45" spans="1:21" ht="18" thickTop="1" thickBot="1" x14ac:dyDescent="0.25">
      <c r="C45" s="33" t="s">
        <v>30</v>
      </c>
      <c r="E45" s="38" t="s">
        <v>22</v>
      </c>
      <c r="G45" s="28"/>
      <c r="H45" s="27"/>
      <c r="M45" s="110" t="str">
        <f>IF(L60&gt;L61,L59,IF(L60&lt;L61,L62,IF(O60=N60,L59,IF(O60=N61,L62))))</f>
        <v>France</v>
      </c>
      <c r="N45" s="111"/>
      <c r="O45" s="112"/>
      <c r="P45" s="89"/>
      <c r="Q45" s="61"/>
      <c r="S45" s="27"/>
      <c r="T45" s="79"/>
      <c r="U45" s="80"/>
    </row>
    <row r="46" spans="1:21" ht="18" thickTop="1" thickBot="1" x14ac:dyDescent="0.25">
      <c r="A46" s="83">
        <v>44899</v>
      </c>
      <c r="B46" s="83"/>
      <c r="C46" s="46">
        <v>0</v>
      </c>
      <c r="D46" t="str">
        <f>IF(C46&lt;&gt;C47,"Regular Time","PK - "&amp;C45&amp;" Wins")</f>
        <v>PK - France Wins</v>
      </c>
      <c r="E46" s="47" t="s">
        <v>40</v>
      </c>
      <c r="F46" s="26"/>
      <c r="G46" s="30"/>
      <c r="H46" s="27"/>
      <c r="M46" s="62"/>
      <c r="N46" s="63"/>
      <c r="O46" s="63"/>
      <c r="P46" s="63"/>
      <c r="Q46" s="64"/>
    </row>
    <row r="47" spans="1:21" ht="17" thickTop="1" x14ac:dyDescent="0.2">
      <c r="A47" s="83"/>
      <c r="B47" s="83"/>
      <c r="C47" s="46">
        <v>0</v>
      </c>
      <c r="D47" t="str">
        <f>IF(C46&lt;&gt;C47,"Overtime","PK - "&amp;C48&amp;" Wins")</f>
        <v>PK - Poland Wins</v>
      </c>
      <c r="H47" s="31"/>
      <c r="P47" s="42"/>
      <c r="S47" t="s">
        <v>54</v>
      </c>
    </row>
    <row r="48" spans="1:21" ht="17" thickBot="1" x14ac:dyDescent="0.25">
      <c r="C48" s="34" t="s">
        <v>31</v>
      </c>
      <c r="H48" s="31"/>
      <c r="P48" s="42"/>
      <c r="S48">
        <f ca="1">SUM(AND(M42='KO Stage Results'!M42,M43='KO Stage Results'!M43),AND(M45='KO Stage Results'!M45,M44='KO Stage Results'!M44))*SUM(TODAY()&gt;=L43)</f>
        <v>0</v>
      </c>
    </row>
    <row r="49" spans="1:19" ht="18" thickTop="1" thickBot="1" x14ac:dyDescent="0.25">
      <c r="E49" s="29" t="s">
        <v>54</v>
      </c>
      <c r="G49" s="36"/>
      <c r="H49" s="35"/>
      <c r="P49" s="42"/>
      <c r="S49">
        <f ca="1">SUM(Q63='KO Stage Results'!Q63)*2*SUM(TODAY()&gt;=L43)</f>
        <v>0</v>
      </c>
    </row>
    <row r="50" spans="1:19" ht="17" thickTop="1" x14ac:dyDescent="0.2">
      <c r="E50" s="29">
        <f ca="1">SUM(C46='KO Stage Results'!C46,C47='KO Stage Results'!C47)*SUM(TODAY()&gt;=A46)</f>
        <v>0</v>
      </c>
      <c r="G50" s="93" t="str">
        <f>IF(C46&gt;C47,C45,IF(C47&gt;C46,C48,IF(E46=D46,C45,IF(E46=D47,C48))))</f>
        <v>France</v>
      </c>
      <c r="H50" s="94"/>
      <c r="J50" s="38" t="s">
        <v>22</v>
      </c>
      <c r="L50" s="28"/>
      <c r="P50" s="42"/>
      <c r="S50">
        <f ca="1">IF(M43&lt;&gt;M44,SUM(P43='KO Stage Results'!P43),IF(AND(M43=M44,'KO Stage Results'!M43='KO Stage Results'!M44),1,0))*SUM(TODAY()&gt;=L43)</f>
        <v>0</v>
      </c>
    </row>
    <row r="51" spans="1:19" ht="17" thickBot="1" x14ac:dyDescent="0.25">
      <c r="E51" s="29">
        <f ca="1">SUM(G50='KO Stage Results'!G50)*2*SUM(TODAY()&gt;=A46)</f>
        <v>0</v>
      </c>
      <c r="F51" s="84">
        <v>44905</v>
      </c>
      <c r="G51" s="88">
        <v>0</v>
      </c>
      <c r="H51" s="61"/>
      <c r="I51" t="str">
        <f>IF(G51&lt;&gt;G52,"Regular Time","PK - "&amp;G50&amp;" Wins")</f>
        <v>PK - France Wins</v>
      </c>
      <c r="J51" s="47" t="s">
        <v>40</v>
      </c>
      <c r="K51" s="30"/>
      <c r="L51" s="30"/>
      <c r="P51" s="42"/>
    </row>
    <row r="52" spans="1:19" ht="17" thickTop="1" x14ac:dyDescent="0.2">
      <c r="E52" s="29">
        <f ca="1">IF(C46&lt;&gt;C47,SUM(E46='KO Stage Results'!E46),IF(AND(C46=C47,'KO Stage Results'!C46='KO Stage Results'!C47),1,0))*SUM(TODAY()&gt;=A46)</f>
        <v>0</v>
      </c>
      <c r="F52" s="84"/>
      <c r="G52" s="88">
        <v>0</v>
      </c>
      <c r="H52" s="61"/>
      <c r="I52" t="str">
        <f>IF(G51&lt;&gt;G52,"Overtime","PK - "&amp;G53&amp;" Wins")</f>
        <v>PK - England Wins</v>
      </c>
      <c r="M52" s="31"/>
      <c r="P52" s="42"/>
    </row>
    <row r="53" spans="1:19" ht="17" thickBot="1" x14ac:dyDescent="0.25">
      <c r="G53" s="95" t="str">
        <f>IF(C56&gt;C57,C55,IF(C57&gt;C56,C58,IF(E56=D56,C55,IF(E56=D57,C58))))</f>
        <v>England</v>
      </c>
      <c r="H53" s="96"/>
      <c r="M53" s="31"/>
      <c r="P53" s="42"/>
    </row>
    <row r="54" spans="1:19" ht="18" thickTop="1" thickBot="1" x14ac:dyDescent="0.25">
      <c r="D54" s="27"/>
      <c r="G54" s="36"/>
      <c r="H54" s="35"/>
      <c r="J54" s="29" t="s">
        <v>54</v>
      </c>
      <c r="M54" s="31"/>
      <c r="P54" s="42"/>
    </row>
    <row r="55" spans="1:19" ht="17" thickTop="1" x14ac:dyDescent="0.2">
      <c r="C55" s="33" t="s">
        <v>32</v>
      </c>
      <c r="E55" s="38" t="s">
        <v>22</v>
      </c>
      <c r="H55" s="31"/>
      <c r="J55" s="29">
        <f ca="1">SUM(AND(G50='KO Stage Results'!G50,G51='KO Stage Results'!G51),AND(G53='KO Stage Results'!G53,G52='KO Stage Results'!G52))*SUM(TODAY()&gt;=F51)</f>
        <v>0</v>
      </c>
      <c r="M55" s="31"/>
      <c r="P55" s="42"/>
    </row>
    <row r="56" spans="1:19" ht="17" thickBot="1" x14ac:dyDescent="0.25">
      <c r="A56" s="83">
        <v>44899</v>
      </c>
      <c r="B56" s="84"/>
      <c r="C56" s="46">
        <v>0</v>
      </c>
      <c r="D56" t="str">
        <f>IF(C56&lt;&gt;C57,"Regular Time","PK - "&amp;C55&amp;" Wins")</f>
        <v>PK - England Wins</v>
      </c>
      <c r="E56" s="47" t="s">
        <v>42</v>
      </c>
      <c r="F56" s="26"/>
      <c r="G56" s="26"/>
      <c r="H56" s="31"/>
      <c r="J56" s="29">
        <f ca="1">SUM(L59='KO Stage Results'!L59)*2*SUM(TODAY()&gt;=F51)</f>
        <v>0</v>
      </c>
      <c r="M56" s="31"/>
      <c r="P56" s="42"/>
    </row>
    <row r="57" spans="1:19" ht="17" thickTop="1" x14ac:dyDescent="0.2">
      <c r="A57" s="83"/>
      <c r="B57" s="84"/>
      <c r="C57" s="46">
        <v>0</v>
      </c>
      <c r="D57" t="str">
        <f>IF(C56&lt;&gt;C57,"Overtime","PK - "&amp;C58&amp;" Wins")</f>
        <v>PK - Senegal Wins</v>
      </c>
      <c r="J57" s="29">
        <f ca="1">IF(G51&lt;&gt;G52,SUM(J51='KO Stage Results'!J51),IF(AND(G51=G52,'KO Stage Results'!H51='KO Stage Results'!H52),1,0))*SUM(TODAY()&gt;=F51)</f>
        <v>0</v>
      </c>
      <c r="M57" s="31"/>
      <c r="P57" s="42"/>
    </row>
    <row r="58" spans="1:19" ht="17" thickBot="1" x14ac:dyDescent="0.25">
      <c r="C58" s="34" t="s">
        <v>33</v>
      </c>
      <c r="M58" s="31"/>
      <c r="P58" s="42"/>
    </row>
    <row r="59" spans="1:19" ht="17" thickTop="1" x14ac:dyDescent="0.2">
      <c r="E59" s="29" t="s">
        <v>54</v>
      </c>
      <c r="L59" s="93" t="str">
        <f>IF(G51&gt;G52,G50,IF(G51&lt;G52,G53,IF(J51=I51,G50,IF(J51=I52,G53))))</f>
        <v>France</v>
      </c>
      <c r="M59" s="94"/>
      <c r="O59" s="38" t="s">
        <v>22</v>
      </c>
      <c r="P59" s="42"/>
    </row>
    <row r="60" spans="1:19" ht="17" thickBot="1" x14ac:dyDescent="0.25">
      <c r="E60" s="29">
        <f ca="1">SUM(C56='KO Stage Results'!C56,C57='KO Stage Results'!C57)*SUM(TODAY()&gt;=A56)</f>
        <v>0</v>
      </c>
      <c r="K60" s="97">
        <v>44909</v>
      </c>
      <c r="L60" s="88">
        <v>0</v>
      </c>
      <c r="M60" s="61"/>
      <c r="N60" t="str">
        <f>IF(L60&lt;&gt;L61,"Regular Time","PK - "&amp;L59&amp;" Wins")</f>
        <v>PK - France Wins</v>
      </c>
      <c r="O60" s="47" t="s">
        <v>40</v>
      </c>
      <c r="P60" s="42"/>
    </row>
    <row r="61" spans="1:19" ht="17" thickTop="1" x14ac:dyDescent="0.2">
      <c r="E61" s="29">
        <f ca="1">SUM(G53='KO Stage Results'!G53)*2*SUM(TODAY()&gt;=A56)</f>
        <v>0</v>
      </c>
      <c r="K61" s="87"/>
      <c r="L61" s="88">
        <v>0</v>
      </c>
      <c r="M61" s="61"/>
      <c r="N61" t="str">
        <f>IF(L60&lt;&gt;L61,"Overtime","PK - "&amp;L62&amp;" Wins")</f>
        <v>PK - Morocco Wins</v>
      </c>
      <c r="P61" s="41"/>
    </row>
    <row r="62" spans="1:19" ht="17" thickBot="1" x14ac:dyDescent="0.25">
      <c r="E62" s="29">
        <f ca="1">IF(C56&lt;&gt;C57,SUM(E56='KO Stage Results'!E56),IF(AND(C56=C57,'KO Stage Results'!C56='KO Stage Results'!C57),1,0))*SUM(TODAY()&gt;=A56)</f>
        <v>0</v>
      </c>
      <c r="L62" s="95" t="str">
        <f>IF(G70&gt;G71,G69,IF(G70&lt;G71,G72,IF(J70=I70,G69,IF(J70=I71,G72))))</f>
        <v>Morocco</v>
      </c>
      <c r="M62" s="96"/>
    </row>
    <row r="63" spans="1:19" ht="18" thickTop="1" thickBot="1" x14ac:dyDescent="0.25">
      <c r="M63" s="31"/>
      <c r="O63" s="29" t="s">
        <v>54</v>
      </c>
    </row>
    <row r="64" spans="1:19" ht="17" thickTop="1" x14ac:dyDescent="0.2">
      <c r="C64" s="33" t="s">
        <v>34</v>
      </c>
      <c r="E64" s="38" t="s">
        <v>22</v>
      </c>
      <c r="G64" s="28"/>
      <c r="H64" s="27"/>
      <c r="M64" s="31"/>
      <c r="O64" s="29">
        <f ca="1">SUM(AND(L59='KO Stage Results'!L59,L60='KO Stage Results'!L60),AND(L62='KO Stage Results'!L62,L61='KO Stage Results'!L61))*SUM(TODAY()&gt;=K60)</f>
        <v>0</v>
      </c>
    </row>
    <row r="65" spans="1:15" ht="17" thickBot="1" x14ac:dyDescent="0.25">
      <c r="A65" s="83">
        <v>44901</v>
      </c>
      <c r="B65" s="83"/>
      <c r="C65" s="46">
        <v>0</v>
      </c>
      <c r="D65" t="str">
        <f>IF(C65&lt;&gt;C66,"Regular Time","PK - "&amp;C64&amp;" Wins")</f>
        <v>PK - Morocco Wins</v>
      </c>
      <c r="E65" s="47" t="s">
        <v>41</v>
      </c>
      <c r="F65" s="26"/>
      <c r="G65" s="26"/>
      <c r="H65" s="27"/>
      <c r="M65" s="31"/>
      <c r="O65" s="29">
        <f ca="1">SUM(M45='KO Stage Results'!M45)*2*SUM(TODAY()&gt;=K60)</f>
        <v>0</v>
      </c>
    </row>
    <row r="66" spans="1:15" ht="17" thickTop="1" x14ac:dyDescent="0.2">
      <c r="A66" s="83"/>
      <c r="B66" s="83"/>
      <c r="C66" s="46">
        <v>0</v>
      </c>
      <c r="D66" t="str">
        <f>IF(C65&lt;&gt;C66,"Overtime","PK - "&amp;C67&amp;" Wins")</f>
        <v>PK - Spain Wins</v>
      </c>
      <c r="H66" s="31"/>
      <c r="M66" s="31"/>
      <c r="O66" s="29">
        <f ca="1">IF(L60&lt;&gt;L61,SUM(O60='KO Stage Results'!O60),IF(AND(L60=L61,'KO Stage Results'!M60='KO Stage Results'!M61),1,0))*SUM(TODAY()&gt;=K60)</f>
        <v>0</v>
      </c>
    </row>
    <row r="67" spans="1:15" ht="17" thickBot="1" x14ac:dyDescent="0.25">
      <c r="C67" s="34" t="s">
        <v>35</v>
      </c>
      <c r="H67" s="31"/>
      <c r="M67" s="31"/>
    </row>
    <row r="68" spans="1:15" ht="18" thickTop="1" thickBot="1" x14ac:dyDescent="0.25">
      <c r="E68" s="29" t="s">
        <v>54</v>
      </c>
      <c r="G68" s="36"/>
      <c r="H68" s="35"/>
      <c r="M68" s="31"/>
    </row>
    <row r="69" spans="1:15" ht="17" thickTop="1" x14ac:dyDescent="0.2">
      <c r="E69" s="29">
        <f ca="1">SUM(C65='KO Stage Results'!C65,C66='KO Stage Results'!C66)*SUM(TODAY()&gt;=A65)</f>
        <v>0</v>
      </c>
      <c r="G69" s="93" t="str">
        <f>IF(C65&gt;C66,C64,IF(C66&gt;C65,C67,IF(E65=D65,C64,IF(E65=D66,C67))))</f>
        <v>Morocco</v>
      </c>
      <c r="H69" s="94"/>
      <c r="J69" s="38" t="s">
        <v>22</v>
      </c>
      <c r="L69" s="28"/>
      <c r="M69" s="31"/>
    </row>
    <row r="70" spans="1:15" ht="17" thickBot="1" x14ac:dyDescent="0.25">
      <c r="E70" s="29">
        <f ca="1">SUM(G69='KO Stage Results'!G69)*2*SUM(TODAY()&gt;=A65)</f>
        <v>0</v>
      </c>
      <c r="F70" s="84">
        <v>44905</v>
      </c>
      <c r="G70" s="88">
        <v>0</v>
      </c>
      <c r="H70" s="61"/>
      <c r="I70" t="str">
        <f>IF(G70&lt;&gt;G71,"Regular Time","PK - "&amp;G69&amp;" Wins")</f>
        <v>PK - Morocco Wins</v>
      </c>
      <c r="J70" s="47" t="s">
        <v>41</v>
      </c>
      <c r="K70" s="30"/>
      <c r="L70" s="30"/>
      <c r="M70" s="31"/>
    </row>
    <row r="71" spans="1:15" ht="17" thickTop="1" x14ac:dyDescent="0.2">
      <c r="E71" s="29">
        <f ca="1">IF(C65&lt;&gt;C66,SUM(E65='KO Stage Results'!E65),IF(AND(C65=C66,'KO Stage Results'!C65='KO Stage Results'!C66),1,0))*SUM(TODAY()&gt;=A65)</f>
        <v>0</v>
      </c>
      <c r="F71" s="84"/>
      <c r="G71" s="88">
        <v>0</v>
      </c>
      <c r="H71" s="61"/>
      <c r="I71" t="str">
        <f>IF(G70&lt;&gt;G71,"Overtime","PK - "&amp;G72&amp;" Wins")</f>
        <v>PK - Portugal Wins</v>
      </c>
    </row>
    <row r="72" spans="1:15" ht="17" thickBot="1" x14ac:dyDescent="0.25">
      <c r="G72" s="95" t="str">
        <f>IF(C75&gt;C76,C74,IF(C76&gt;C75,C77,IF(E75=D75,C74,IF(E75=D76,C77))))</f>
        <v>Portugal</v>
      </c>
      <c r="H72" s="96"/>
    </row>
    <row r="73" spans="1:15" ht="18" thickTop="1" thickBot="1" x14ac:dyDescent="0.25">
      <c r="D73" s="27"/>
      <c r="G73" s="36"/>
      <c r="H73" s="35"/>
      <c r="J73" s="29" t="s">
        <v>54</v>
      </c>
    </row>
    <row r="74" spans="1:15" ht="17" thickTop="1" x14ac:dyDescent="0.2">
      <c r="C74" s="33" t="s">
        <v>36</v>
      </c>
      <c r="E74" s="38" t="s">
        <v>22</v>
      </c>
      <c r="H74" s="31"/>
      <c r="J74" s="29">
        <f ca="1">SUM(AND(G69='KO Stage Results'!G69,G70='KO Stage Results'!G70),AND(G72='KO Stage Results'!G72,G71='KO Stage Results'!G71))*SUM(TODAY()&gt;=F70)</f>
        <v>0</v>
      </c>
    </row>
    <row r="75" spans="1:15" ht="17" thickBot="1" x14ac:dyDescent="0.25">
      <c r="A75" s="83">
        <v>44901</v>
      </c>
      <c r="B75" s="84"/>
      <c r="C75" s="46">
        <v>0</v>
      </c>
      <c r="D75" t="str">
        <f>IF(C75&lt;&gt;C76,"Regular Time","PK - "&amp;C74&amp;" Wins")</f>
        <v>PK - Portugal Wins</v>
      </c>
      <c r="E75" s="47" t="s">
        <v>43</v>
      </c>
      <c r="F75" s="26"/>
      <c r="G75" s="26"/>
      <c r="H75" s="31"/>
      <c r="J75" s="29">
        <f ca="1">SUM(L62='KO Stage Results'!L62)*2*SUM(TODAY()&gt;=F70)</f>
        <v>0</v>
      </c>
    </row>
    <row r="76" spans="1:15" ht="17" thickTop="1" x14ac:dyDescent="0.2">
      <c r="A76" s="83"/>
      <c r="B76" s="84"/>
      <c r="C76" s="46">
        <v>0</v>
      </c>
      <c r="D76" t="str">
        <f>IF(C75&lt;&gt;C76,"Overtime","PK - "&amp;C77&amp;" Wins")</f>
        <v>PK - Switzerland Wins</v>
      </c>
      <c r="J76" s="29">
        <f ca="1">IF(G70&lt;&gt;G71,SUM(J70='KO Stage Results'!J70),IF(AND(G70=G71,'KO Stage Results'!H70='KO Stage Results'!H71),1,0))*SUM(TODAY()&gt;=F70)</f>
        <v>0</v>
      </c>
    </row>
    <row r="77" spans="1:15" ht="17" thickBot="1" x14ac:dyDescent="0.25">
      <c r="C77" s="34" t="s">
        <v>37</v>
      </c>
    </row>
    <row r="78" spans="1:15" ht="17" thickTop="1" x14ac:dyDescent="0.2">
      <c r="E78" s="29" t="s">
        <v>54</v>
      </c>
    </row>
    <row r="79" spans="1:15" x14ac:dyDescent="0.2">
      <c r="E79" s="29">
        <f ca="1">SUM(C75='KO Stage Results'!C75,C76='KO Stage Results'!C76)*SUM(TODAY()&gt;=A75)</f>
        <v>0</v>
      </c>
    </row>
    <row r="80" spans="1:15" x14ac:dyDescent="0.2">
      <c r="E80" s="29">
        <f ca="1">SUM(G72='KO Stage Results'!G72)*2*SUM(TODAY()&gt;=A75)</f>
        <v>0</v>
      </c>
    </row>
    <row r="81" spans="3:25" x14ac:dyDescent="0.2">
      <c r="E81" s="29">
        <f ca="1">IF(C75&lt;&gt;C76,SUM(E75='KO Stage Results'!E75),IF(AND(C75=C76,'KO Stage Results'!C75='KO Stage Results'!C76),1,0))*SUM(TODAY()&gt;=A75)</f>
        <v>0</v>
      </c>
    </row>
    <row r="84" spans="3:25" x14ac:dyDescent="0.2">
      <c r="C84" t="s">
        <v>55</v>
      </c>
      <c r="E84">
        <f ca="1">SUM(E79:E81,E69:E71,E60:E62,E50:E52,E41:E44,E31:E34,E22:E25,E12:E15)</f>
        <v>7</v>
      </c>
      <c r="G84" t="s">
        <v>56</v>
      </c>
      <c r="J84">
        <f ca="1">SUM(J74:J76,J55:J57,J36:J38,J17:J19)</f>
        <v>0</v>
      </c>
      <c r="L84" t="s">
        <v>57</v>
      </c>
      <c r="O84">
        <f ca="1">SUM(O64:O66,O27:O29)</f>
        <v>0</v>
      </c>
      <c r="Q84" t="s">
        <v>58</v>
      </c>
      <c r="T84">
        <f ca="1">SUM(S48:S50)</f>
        <v>0</v>
      </c>
      <c r="W84" t="s">
        <v>59</v>
      </c>
      <c r="Y84">
        <f ca="1">SUM('KO Stage Results'!T43=Summary!B5)*SUM(TODAY()&gt;='KO Stage Predictions'!L43)*8</f>
        <v>0</v>
      </c>
    </row>
    <row r="86" spans="3:25" x14ac:dyDescent="0.2">
      <c r="Q86" t="s">
        <v>64</v>
      </c>
      <c r="T86">
        <f ca="1">SUM(U19:U22)</f>
        <v>0</v>
      </c>
    </row>
  </sheetData>
  <sheetProtection sheet="1" objects="1" scenarios="1"/>
  <mergeCells count="65">
    <mergeCell ref="C3:C5"/>
    <mergeCell ref="G3:H5"/>
    <mergeCell ref="L3:M5"/>
    <mergeCell ref="L59:M59"/>
    <mergeCell ref="M46:Q46"/>
    <mergeCell ref="K23:K24"/>
    <mergeCell ref="L23:M23"/>
    <mergeCell ref="L24:M24"/>
    <mergeCell ref="L25:M25"/>
    <mergeCell ref="G12:H12"/>
    <mergeCell ref="M38:Q40"/>
    <mergeCell ref="M42:O42"/>
    <mergeCell ref="M45:O45"/>
    <mergeCell ref="M43:O43"/>
    <mergeCell ref="M44:O44"/>
    <mergeCell ref="P42:Q42"/>
    <mergeCell ref="L62:M62"/>
    <mergeCell ref="L61:M61"/>
    <mergeCell ref="F32:F33"/>
    <mergeCell ref="F13:F14"/>
    <mergeCell ref="F51:F52"/>
    <mergeCell ref="G34:H34"/>
    <mergeCell ref="K60:K61"/>
    <mergeCell ref="L43:L44"/>
    <mergeCell ref="M41:Q41"/>
    <mergeCell ref="L60:M60"/>
    <mergeCell ref="G53:H53"/>
    <mergeCell ref="G72:H72"/>
    <mergeCell ref="G13:H13"/>
    <mergeCell ref="G14:H14"/>
    <mergeCell ref="G32:H32"/>
    <mergeCell ref="G33:H33"/>
    <mergeCell ref="G51:H51"/>
    <mergeCell ref="G52:H52"/>
    <mergeCell ref="G70:H70"/>
    <mergeCell ref="G71:H71"/>
    <mergeCell ref="G31:H31"/>
    <mergeCell ref="G50:H50"/>
    <mergeCell ref="G69:H69"/>
    <mergeCell ref="G15:H15"/>
    <mergeCell ref="A46:B47"/>
    <mergeCell ref="A56:B57"/>
    <mergeCell ref="A65:B66"/>
    <mergeCell ref="A75:B76"/>
    <mergeCell ref="F70:F71"/>
    <mergeCell ref="A8:B9"/>
    <mergeCell ref="Q25:T25"/>
    <mergeCell ref="Q27:S27"/>
    <mergeCell ref="Q28:S28"/>
    <mergeCell ref="Q26:S26"/>
    <mergeCell ref="Q24:T24"/>
    <mergeCell ref="L22:M22"/>
    <mergeCell ref="T39:U40"/>
    <mergeCell ref="T43:U45"/>
    <mergeCell ref="T42:U42"/>
    <mergeCell ref="A18:B19"/>
    <mergeCell ref="A27:B28"/>
    <mergeCell ref="Q29:S29"/>
    <mergeCell ref="A37:B38"/>
    <mergeCell ref="P43:Q45"/>
    <mergeCell ref="T27:T29"/>
    <mergeCell ref="Q30:T30"/>
    <mergeCell ref="T33:U33"/>
    <mergeCell ref="T38:U38"/>
    <mergeCell ref="T34:U35"/>
  </mergeCells>
  <conditionalFormatting sqref="C8">
    <cfRule type="expression" dxfId="271" priority="123">
      <formula>AND(C8=C9, E8=D9)</formula>
    </cfRule>
    <cfRule type="expression" dxfId="270" priority="124">
      <formula>AND(C8=C9, E8=D8)</formula>
    </cfRule>
    <cfRule type="expression" dxfId="269" priority="126">
      <formula>C8&lt;C9</formula>
    </cfRule>
    <cfRule type="expression" dxfId="268" priority="142">
      <formula>C8&gt;C9</formula>
    </cfRule>
  </conditionalFormatting>
  <conditionalFormatting sqref="C9">
    <cfRule type="expression" dxfId="267" priority="121">
      <formula>AND(C8=C9,E8=D9)</formula>
    </cfRule>
    <cfRule type="expression" dxfId="266" priority="122">
      <formula>AND(C8=C9,E8=D8)</formula>
    </cfRule>
    <cfRule type="expression" dxfId="265" priority="125">
      <formula>C9&lt;C8</formula>
    </cfRule>
    <cfRule type="expression" dxfId="264" priority="134">
      <formula>C9&gt;C8</formula>
    </cfRule>
  </conditionalFormatting>
  <conditionalFormatting sqref="C18">
    <cfRule type="expression" dxfId="263" priority="115">
      <formula>AND(C18=C19, E18=D19)</formula>
    </cfRule>
    <cfRule type="expression" dxfId="262" priority="116">
      <formula>AND(C18=C19, E18=D18)</formula>
    </cfRule>
    <cfRule type="expression" dxfId="261" priority="118">
      <formula>C18&lt;C19</formula>
    </cfRule>
    <cfRule type="expression" dxfId="260" priority="120">
      <formula>C18&gt;C19</formula>
    </cfRule>
  </conditionalFormatting>
  <conditionalFormatting sqref="C19">
    <cfRule type="expression" dxfId="259" priority="113">
      <formula>AND(C18=C19,E18=D19)</formula>
    </cfRule>
    <cfRule type="expression" dxfId="258" priority="114">
      <formula>AND(C18=C19,E18=D18)</formula>
    </cfRule>
    <cfRule type="expression" dxfId="257" priority="117">
      <formula>C19&lt;C18</formula>
    </cfRule>
    <cfRule type="expression" dxfId="256" priority="119">
      <formula>C19&gt;C18</formula>
    </cfRule>
  </conditionalFormatting>
  <conditionalFormatting sqref="C27">
    <cfRule type="expression" dxfId="255" priority="107">
      <formula>AND(C27=C28, E27=D28)</formula>
    </cfRule>
    <cfRule type="expression" dxfId="254" priority="108">
      <formula>AND(C27=C28, E27=D27)</formula>
    </cfRule>
    <cfRule type="expression" dxfId="253" priority="110">
      <formula>C27&lt;C28</formula>
    </cfRule>
    <cfRule type="expression" dxfId="252" priority="112">
      <formula>C27&gt;C28</formula>
    </cfRule>
  </conditionalFormatting>
  <conditionalFormatting sqref="C28">
    <cfRule type="expression" dxfId="251" priority="105">
      <formula>AND(C27=C28,E27=D28)</formula>
    </cfRule>
    <cfRule type="expression" dxfId="250" priority="106">
      <formula>AND(C27=C28,E27=D27)</formula>
    </cfRule>
    <cfRule type="expression" dxfId="249" priority="109">
      <formula>C28&lt;C27</formula>
    </cfRule>
    <cfRule type="expression" dxfId="248" priority="111">
      <formula>C28&gt;C27</formula>
    </cfRule>
  </conditionalFormatting>
  <conditionalFormatting sqref="C37">
    <cfRule type="expression" dxfId="247" priority="99">
      <formula>AND(C37=C38, E37=D38)</formula>
    </cfRule>
    <cfRule type="expression" dxfId="246" priority="100">
      <formula>AND(C37=C38, E37=D37)</formula>
    </cfRule>
    <cfRule type="expression" dxfId="245" priority="102">
      <formula>C37&lt;C38</formula>
    </cfRule>
    <cfRule type="expression" dxfId="244" priority="104">
      <formula>C37&gt;C38</formula>
    </cfRule>
  </conditionalFormatting>
  <conditionalFormatting sqref="C38">
    <cfRule type="expression" dxfId="243" priority="97">
      <formula>AND(C37=C38,E37=D38)</formula>
    </cfRule>
    <cfRule type="expression" dxfId="242" priority="98">
      <formula>AND(C37=C38,E37=D37)</formula>
    </cfRule>
    <cfRule type="expression" dxfId="241" priority="101">
      <formula>C38&lt;C37</formula>
    </cfRule>
    <cfRule type="expression" dxfId="240" priority="103">
      <formula>C38&gt;C37</formula>
    </cfRule>
  </conditionalFormatting>
  <conditionalFormatting sqref="C46">
    <cfRule type="expression" dxfId="239" priority="91">
      <formula>AND(C46=C47, E46=D47)</formula>
    </cfRule>
    <cfRule type="expression" dxfId="238" priority="92">
      <formula>AND(C46=C47, E46=D46)</formula>
    </cfRule>
    <cfRule type="expression" dxfId="237" priority="94">
      <formula>C46&lt;C47</formula>
    </cfRule>
    <cfRule type="expression" dxfId="236" priority="96">
      <formula>C46&gt;C47</formula>
    </cfRule>
  </conditionalFormatting>
  <conditionalFormatting sqref="C47">
    <cfRule type="expression" dxfId="235" priority="89">
      <formula>AND(C46=C47,E46=D47)</formula>
    </cfRule>
    <cfRule type="expression" dxfId="234" priority="90">
      <formula>AND(C46=C47,E46=D46)</formula>
    </cfRule>
    <cfRule type="expression" dxfId="233" priority="93">
      <formula>C47&lt;C46</formula>
    </cfRule>
    <cfRule type="expression" dxfId="232" priority="95">
      <formula>C47&gt;C46</formula>
    </cfRule>
  </conditionalFormatting>
  <conditionalFormatting sqref="C56">
    <cfRule type="expression" dxfId="231" priority="83">
      <formula>AND(C56=C57, E56=D57)</formula>
    </cfRule>
    <cfRule type="expression" dxfId="230" priority="84">
      <formula>AND(C56=C57, E56=D56)</formula>
    </cfRule>
    <cfRule type="expression" dxfId="229" priority="86">
      <formula>C56&lt;C57</formula>
    </cfRule>
    <cfRule type="expression" dxfId="228" priority="88">
      <formula>C56&gt;C57</formula>
    </cfRule>
  </conditionalFormatting>
  <conditionalFormatting sqref="C57">
    <cfRule type="expression" dxfId="227" priority="81">
      <formula>AND(C56=C57,E56=D57)</formula>
    </cfRule>
    <cfRule type="expression" dxfId="226" priority="82">
      <formula>AND(C56=C57,E56=D56)</formula>
    </cfRule>
    <cfRule type="expression" dxfId="225" priority="85">
      <formula>C57&lt;C56</formula>
    </cfRule>
    <cfRule type="expression" dxfId="224" priority="87">
      <formula>C57&gt;C56</formula>
    </cfRule>
  </conditionalFormatting>
  <conditionalFormatting sqref="C65">
    <cfRule type="expression" dxfId="223" priority="75">
      <formula>AND(C65=C66, E65=D66)</formula>
    </cfRule>
    <cfRule type="expression" dxfId="222" priority="76">
      <formula>AND(C65=C66, E65=D65)</formula>
    </cfRule>
    <cfRule type="expression" dxfId="221" priority="78">
      <formula>C65&lt;C66</formula>
    </cfRule>
    <cfRule type="expression" dxfId="220" priority="80">
      <formula>C65&gt;C66</formula>
    </cfRule>
  </conditionalFormatting>
  <conditionalFormatting sqref="C66">
    <cfRule type="expression" dxfId="219" priority="73">
      <formula>AND(C65=C66,E65=D66)</formula>
    </cfRule>
    <cfRule type="expression" dxfId="218" priority="74">
      <formula>AND(C65=C66,E65=D65)</formula>
    </cfRule>
    <cfRule type="expression" dxfId="217" priority="77">
      <formula>C66&lt;C65</formula>
    </cfRule>
    <cfRule type="expression" dxfId="216" priority="79">
      <formula>C66&gt;C65</formula>
    </cfRule>
  </conditionalFormatting>
  <conditionalFormatting sqref="C75">
    <cfRule type="expression" dxfId="215" priority="67">
      <formula>AND(C75=C76, E75=D76)</formula>
    </cfRule>
    <cfRule type="expression" dxfId="214" priority="68">
      <formula>AND(C75=C76, E75=D75)</formula>
    </cfRule>
    <cfRule type="expression" dxfId="213" priority="70">
      <formula>C75&lt;C76</formula>
    </cfRule>
    <cfRule type="expression" dxfId="212" priority="72">
      <formula>C75&gt;C76</formula>
    </cfRule>
  </conditionalFormatting>
  <conditionalFormatting sqref="C76">
    <cfRule type="expression" dxfId="211" priority="65">
      <formula>AND(C75=C76,E75=D76)</formula>
    </cfRule>
    <cfRule type="expression" dxfId="210" priority="66">
      <formula>AND(C75=C76,E75=D75)</formula>
    </cfRule>
    <cfRule type="expression" dxfId="209" priority="69">
      <formula>C76&lt;C75</formula>
    </cfRule>
    <cfRule type="expression" dxfId="208" priority="71">
      <formula>C76&gt;C75</formula>
    </cfRule>
  </conditionalFormatting>
  <conditionalFormatting sqref="G13">
    <cfRule type="expression" dxfId="207" priority="59">
      <formula>AND(G13=G14, I14=J13)</formula>
    </cfRule>
    <cfRule type="expression" dxfId="206" priority="60">
      <formula>AND(G13=G14, I13=J13)</formula>
    </cfRule>
    <cfRule type="expression" dxfId="205" priority="62">
      <formula>G13&lt;G14</formula>
    </cfRule>
    <cfRule type="expression" dxfId="204" priority="64">
      <formula>G13&gt;G14</formula>
    </cfRule>
  </conditionalFormatting>
  <conditionalFormatting sqref="G14">
    <cfRule type="expression" dxfId="203" priority="57">
      <formula>AND(G13=G14,I14=J13)</formula>
    </cfRule>
    <cfRule type="expression" dxfId="202" priority="58">
      <formula>AND(G13=G14,I13=J13)</formula>
    </cfRule>
    <cfRule type="expression" dxfId="201" priority="61">
      <formula>G14&lt;G13</formula>
    </cfRule>
    <cfRule type="expression" dxfId="200" priority="63">
      <formula>G14&gt;G13</formula>
    </cfRule>
  </conditionalFormatting>
  <conditionalFormatting sqref="G32">
    <cfRule type="expression" dxfId="199" priority="51">
      <formula>AND(G32=G33, I33=J32)</formula>
    </cfRule>
    <cfRule type="expression" dxfId="198" priority="52">
      <formula>AND(G32=G33, I32=J32)</formula>
    </cfRule>
    <cfRule type="expression" dxfId="197" priority="54">
      <formula>G32&lt;G33</formula>
    </cfRule>
    <cfRule type="expression" dxfId="196" priority="56">
      <formula>G32&gt;G33</formula>
    </cfRule>
  </conditionalFormatting>
  <conditionalFormatting sqref="G33">
    <cfRule type="expression" dxfId="195" priority="49">
      <formula>AND(G32=G33,I33=J32)</formula>
    </cfRule>
    <cfRule type="expression" dxfId="194" priority="50">
      <formula>AND(G32=G33,I32=J32)</formula>
    </cfRule>
    <cfRule type="expression" dxfId="193" priority="53">
      <formula>G33&lt;G32</formula>
    </cfRule>
    <cfRule type="expression" dxfId="192" priority="55">
      <formula>G33&gt;G32</formula>
    </cfRule>
  </conditionalFormatting>
  <conditionalFormatting sqref="G51">
    <cfRule type="expression" dxfId="191" priority="43">
      <formula>AND(G51=G52, I52=J51)</formula>
    </cfRule>
    <cfRule type="expression" dxfId="190" priority="44">
      <formula>AND(G51=G52, I51=J51)</formula>
    </cfRule>
    <cfRule type="expression" dxfId="189" priority="46">
      <formula>G51&lt;G52</formula>
    </cfRule>
    <cfRule type="expression" dxfId="188" priority="48">
      <formula>G51&gt;G52</formula>
    </cfRule>
  </conditionalFormatting>
  <conditionalFormatting sqref="G52">
    <cfRule type="expression" dxfId="187" priority="41">
      <formula>AND(G51=G52,I52=J51)</formula>
    </cfRule>
    <cfRule type="expression" dxfId="186" priority="42">
      <formula>AND(G51=G52,I51=J51)</formula>
    </cfRule>
    <cfRule type="expression" dxfId="185" priority="45">
      <formula>G52&lt;G51</formula>
    </cfRule>
    <cfRule type="expression" dxfId="184" priority="47">
      <formula>G52&gt;G51</formula>
    </cfRule>
  </conditionalFormatting>
  <conditionalFormatting sqref="G70">
    <cfRule type="expression" dxfId="183" priority="35">
      <formula>AND(G70=G71, I71=J70)</formula>
    </cfRule>
    <cfRule type="expression" dxfId="182" priority="36">
      <formula>AND(G70=G71, I70=J70)</formula>
    </cfRule>
    <cfRule type="expression" dxfId="181" priority="38">
      <formula>G70&lt;G71</formula>
    </cfRule>
    <cfRule type="expression" dxfId="180" priority="40">
      <formula>G70&gt;G71</formula>
    </cfRule>
  </conditionalFormatting>
  <conditionalFormatting sqref="G71">
    <cfRule type="expression" dxfId="179" priority="33">
      <formula>AND(G70=G71,I71=J70)</formula>
    </cfRule>
    <cfRule type="expression" dxfId="178" priority="34">
      <formula>AND(G70=G71,I70=J70)</formula>
    </cfRule>
    <cfRule type="expression" dxfId="177" priority="37">
      <formula>G71&lt;G70</formula>
    </cfRule>
    <cfRule type="expression" dxfId="176" priority="39">
      <formula>G71&gt;G70</formula>
    </cfRule>
  </conditionalFormatting>
  <conditionalFormatting sqref="L23">
    <cfRule type="expression" dxfId="175" priority="27">
      <formula>AND(L23=L24, N24=O23)</formula>
    </cfRule>
    <cfRule type="expression" dxfId="174" priority="28">
      <formula>AND(L23=L24, N23=O23)</formula>
    </cfRule>
    <cfRule type="expression" dxfId="173" priority="30">
      <formula>L23&lt;L24</formula>
    </cfRule>
    <cfRule type="expression" dxfId="172" priority="32">
      <formula>L23&gt;L24</formula>
    </cfRule>
  </conditionalFormatting>
  <conditionalFormatting sqref="L24">
    <cfRule type="expression" dxfId="171" priority="25">
      <formula>AND(L23=L24,N24=O23)</formula>
    </cfRule>
    <cfRule type="expression" dxfId="170" priority="26">
      <formula>AND(L23=L24,N23=O23)</formula>
    </cfRule>
    <cfRule type="expression" dxfId="169" priority="29">
      <formula>L24&lt;L23</formula>
    </cfRule>
    <cfRule type="expression" dxfId="168" priority="31">
      <formula>L24&gt;L23</formula>
    </cfRule>
  </conditionalFormatting>
  <conditionalFormatting sqref="L60">
    <cfRule type="expression" dxfId="167" priority="19">
      <formula>AND(L60=L61, N61=O60)</formula>
    </cfRule>
    <cfRule type="expression" dxfId="166" priority="20">
      <formula>AND(L60=L61, N60=O60)</formula>
    </cfRule>
    <cfRule type="expression" dxfId="165" priority="22">
      <formula>L60&lt;L61</formula>
    </cfRule>
    <cfRule type="expression" dxfId="164" priority="24">
      <formula>L60&gt;L61</formula>
    </cfRule>
  </conditionalFormatting>
  <conditionalFormatting sqref="L61">
    <cfRule type="expression" dxfId="163" priority="17">
      <formula>AND(L60=L61,N61=O60)</formula>
    </cfRule>
    <cfRule type="expression" dxfId="162" priority="18">
      <formula>AND(L60=L61,N60=O60)</formula>
    </cfRule>
    <cfRule type="expression" dxfId="161" priority="21">
      <formula>L61&lt;L60</formula>
    </cfRule>
    <cfRule type="expression" dxfId="160" priority="23">
      <formula>L61&gt;L60</formula>
    </cfRule>
  </conditionalFormatting>
  <conditionalFormatting sqref="M43">
    <cfRule type="expression" dxfId="159" priority="9">
      <formula>AND($M$43=$M$44,$P$43=$R$44)</formula>
    </cfRule>
    <cfRule type="expression" dxfId="158" priority="14">
      <formula>AND($M$43=$M$44,$P$43=R43)</formula>
    </cfRule>
    <cfRule type="expression" dxfId="157" priority="15">
      <formula>$M$43&lt;$M$44</formula>
    </cfRule>
    <cfRule type="expression" dxfId="156" priority="16">
      <formula>$M$43&gt;$M$44</formula>
    </cfRule>
  </conditionalFormatting>
  <conditionalFormatting sqref="M44">
    <cfRule type="expression" dxfId="155" priority="10">
      <formula>AND($M$44=$M$43,$P$43=$R$43)</formula>
    </cfRule>
    <cfRule type="expression" dxfId="154" priority="11">
      <formula>AND($M$44=$M$43,$P$43=R44)</formula>
    </cfRule>
    <cfRule type="expression" dxfId="153" priority="12">
      <formula>$M$44&gt;$M$43</formula>
    </cfRule>
    <cfRule type="expression" dxfId="152" priority="13">
      <formula>$M$44&lt;$M$43</formula>
    </cfRule>
  </conditionalFormatting>
  <conditionalFormatting sqref="Q27">
    <cfRule type="expression" dxfId="151" priority="175">
      <formula>AND(Q27=Q28, V27=T27)</formula>
    </cfRule>
    <cfRule type="expression" dxfId="150" priority="176">
      <formula>AND(Q27=Q28, V26=T27)</formula>
    </cfRule>
    <cfRule type="expression" dxfId="149" priority="177">
      <formula>Q27&lt;Q28</formula>
    </cfRule>
    <cfRule type="expression" dxfId="148" priority="178">
      <formula>Q27&gt;Q28</formula>
    </cfRule>
  </conditionalFormatting>
  <conditionalFormatting sqref="Q28">
    <cfRule type="expression" dxfId="147" priority="179">
      <formula>AND(Q27=Q28,V27=T27)</formula>
    </cfRule>
    <cfRule type="expression" dxfId="146" priority="180">
      <formula>AND(Q27=Q28,V26=T27)</formula>
    </cfRule>
    <cfRule type="expression" dxfId="145" priority="181">
      <formula>Q28&lt;Q27</formula>
    </cfRule>
    <cfRule type="expression" dxfId="144" priority="182">
      <formula>Q28&gt;Q27</formula>
    </cfRule>
  </conditionalFormatting>
  <conditionalFormatting sqref="N43:O43">
    <cfRule type="expression" dxfId="143" priority="187">
      <formula>AND($M$43=$M$44,$P$43=$R$44)</formula>
    </cfRule>
    <cfRule type="expression" dxfId="142" priority="188">
      <formula>AND($M$43=$M$44,$P$43=S44)</formula>
    </cfRule>
    <cfRule type="expression" dxfId="141" priority="189">
      <formula>$M$43&lt;$M$44</formula>
    </cfRule>
    <cfRule type="expression" dxfId="140" priority="190">
      <formula>$M$43&gt;$M$44</formula>
    </cfRule>
  </conditionalFormatting>
  <conditionalFormatting sqref="N44:O44">
    <cfRule type="expression" dxfId="139" priority="195">
      <formula>AND($M$44=$M$43,$P$43=$R$43)</formula>
    </cfRule>
    <cfRule type="expression" dxfId="138" priority="196">
      <formula>AND($M$44=$M$43,$P$43=S45)</formula>
    </cfRule>
    <cfRule type="expression" dxfId="137" priority="197">
      <formula>$M$44&gt;$M$43</formula>
    </cfRule>
    <cfRule type="expression" dxfId="136" priority="198">
      <formula>$M$44&lt;$M$43</formula>
    </cfRule>
  </conditionalFormatting>
  <dataValidations count="8">
    <dataValidation type="list" allowBlank="1" showInputMessage="1" showErrorMessage="1" sqref="D16 D73 D35 D54" xr:uid="{3CB23153-A46D-5740-95E0-8CA4E01FAB0F}">
      <formula1>$D$8:$D$10</formula1>
    </dataValidation>
    <dataValidation type="list" allowBlank="1" showInputMessage="1" showErrorMessage="1" sqref="E46 E56 E65 E75" xr:uid="{0A18D71C-7C29-6146-82C4-5F971EFECE3B}">
      <formula1>$D46:$D47</formula1>
    </dataValidation>
    <dataValidation type="list" showInputMessage="1" showErrorMessage="1" promptTitle="Instructions" prompt="(1) If you guessed a draw, pick the Penalty Kick Winner (PK)_x000a_(2) If you guessed a win, pick Regular or Over Time" sqref="E8 J32 J13 J70 J51 O23 O60" xr:uid="{F65F890D-F673-AF41-9BA6-A7AE9D8C7925}">
      <formula1>D8:D9</formula1>
    </dataValidation>
    <dataValidation type="list" allowBlank="1" showInputMessage="1" showErrorMessage="1" sqref="E18" xr:uid="{449052B0-5D62-5643-88A4-8C9B5BB33610}">
      <formula1>$D$18:$D$19</formula1>
    </dataValidation>
    <dataValidation type="list" allowBlank="1" showInputMessage="1" showErrorMessage="1" sqref="E27" xr:uid="{828B6B50-FCD2-F74D-9D9F-C9AE8A71F6F2}">
      <formula1>$D$27:$D$28</formula1>
    </dataValidation>
    <dataValidation type="list" allowBlank="1" showInputMessage="1" showErrorMessage="1" sqref="E37" xr:uid="{65320FCC-1EB2-A64C-A90F-13FE309A9A3E}">
      <formula1>$D$37:$D$38</formula1>
    </dataValidation>
    <dataValidation type="list" showInputMessage="1" showErrorMessage="1" sqref="P43:Q45" xr:uid="{1E6A8703-2718-7F41-8F1C-FB8340C3BC70}">
      <formula1>$R$43:$R$44</formula1>
    </dataValidation>
    <dataValidation type="list" allowBlank="1" showInputMessage="1" showErrorMessage="1" sqref="T27" xr:uid="{DBC0EFCD-6EE7-3D41-8E13-E1EAD1EACE83}">
      <formula1>$V$26:$V$27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911D-2C61-BF41-A63F-52E409DCB96C}">
  <dimension ref="A1:W78"/>
  <sheetViews>
    <sheetView workbookViewId="0">
      <selection activeCell="E14" sqref="E14"/>
    </sheetView>
  </sheetViews>
  <sheetFormatPr baseColWidth="10" defaultRowHeight="16" x14ac:dyDescent="0.2"/>
  <cols>
    <col min="1" max="1" width="15" customWidth="1"/>
    <col min="3" max="3" width="17.1640625" customWidth="1"/>
    <col min="4" max="4" width="17.83203125" hidden="1" customWidth="1"/>
    <col min="5" max="5" width="22" customWidth="1"/>
    <col min="6" max="6" width="9.6640625" customWidth="1"/>
    <col min="9" max="9" width="23" hidden="1" customWidth="1"/>
    <col min="10" max="10" width="20.6640625" customWidth="1"/>
    <col min="11" max="11" width="8.83203125" customWidth="1"/>
    <col min="14" max="14" width="13.5" hidden="1" customWidth="1"/>
    <col min="15" max="15" width="19.33203125" customWidth="1"/>
    <col min="16" max="16" width="18.33203125" customWidth="1"/>
    <col min="18" max="18" width="12.6640625" hidden="1" customWidth="1"/>
    <col min="20" max="20" width="23.6640625" customWidth="1"/>
    <col min="22" max="22" width="0" hidden="1" customWidth="1"/>
  </cols>
  <sheetData>
    <row r="1" spans="1:13" ht="29" x14ac:dyDescent="0.35">
      <c r="A1" s="1" t="s">
        <v>0</v>
      </c>
    </row>
    <row r="3" spans="1:13" x14ac:dyDescent="0.2">
      <c r="C3" s="99" t="s">
        <v>19</v>
      </c>
      <c r="D3" s="39"/>
      <c r="E3" s="39"/>
      <c r="F3" s="39"/>
      <c r="G3" s="99" t="s">
        <v>44</v>
      </c>
      <c r="H3" s="99"/>
      <c r="L3" s="100" t="s">
        <v>45</v>
      </c>
      <c r="M3" s="100"/>
    </row>
    <row r="4" spans="1:13" x14ac:dyDescent="0.2">
      <c r="C4" s="99"/>
      <c r="D4" s="39"/>
      <c r="E4" s="39"/>
      <c r="F4" s="39"/>
      <c r="G4" s="99"/>
      <c r="H4" s="99"/>
      <c r="L4" s="100"/>
      <c r="M4" s="100"/>
    </row>
    <row r="5" spans="1:13" ht="17" thickBot="1" x14ac:dyDescent="0.25">
      <c r="C5" s="99"/>
      <c r="D5" s="40"/>
      <c r="E5" s="39"/>
      <c r="F5" s="39"/>
      <c r="G5" s="99"/>
      <c r="H5" s="99"/>
      <c r="L5" s="100"/>
      <c r="M5" s="100"/>
    </row>
    <row r="6" spans="1:13" ht="17" thickBot="1" x14ac:dyDescent="0.25"/>
    <row r="7" spans="1:13" ht="17" thickTop="1" x14ac:dyDescent="0.2">
      <c r="C7" s="33" t="s">
        <v>20</v>
      </c>
      <c r="E7" s="38" t="s">
        <v>22</v>
      </c>
      <c r="G7" s="28"/>
      <c r="H7" s="27"/>
    </row>
    <row r="8" spans="1:13" ht="17" thickBot="1" x14ac:dyDescent="0.25">
      <c r="A8" s="83">
        <v>44898</v>
      </c>
      <c r="B8" s="83"/>
      <c r="C8" s="46">
        <v>3</v>
      </c>
      <c r="D8" t="str">
        <f>IF(C8&lt;&gt;C9,"Regular Time","PK - "&amp;C7&amp;" Wins")</f>
        <v>Regular Time</v>
      </c>
      <c r="E8" s="47" t="s">
        <v>66</v>
      </c>
      <c r="F8" s="26"/>
      <c r="G8" s="30"/>
      <c r="H8" s="27"/>
    </row>
    <row r="9" spans="1:13" ht="17" thickTop="1" x14ac:dyDescent="0.2">
      <c r="A9" s="83"/>
      <c r="B9" s="83"/>
      <c r="C9" s="46">
        <v>1</v>
      </c>
      <c r="D9" t="str">
        <f>IF(C8&lt;&gt;C9,"Overtime","PK - "&amp;C10&amp;" Wins")</f>
        <v>Overtime</v>
      </c>
      <c r="E9" s="38"/>
      <c r="H9" s="31"/>
    </row>
    <row r="10" spans="1:13" ht="17" thickBot="1" x14ac:dyDescent="0.25">
      <c r="C10" s="34" t="s">
        <v>21</v>
      </c>
      <c r="E10" s="38"/>
      <c r="H10" s="31"/>
    </row>
    <row r="11" spans="1:13" ht="18" thickTop="1" thickBot="1" x14ac:dyDescent="0.25">
      <c r="G11" s="36"/>
      <c r="H11" s="35"/>
    </row>
    <row r="12" spans="1:13" ht="17" thickTop="1" x14ac:dyDescent="0.2">
      <c r="G12" s="93" t="str">
        <f>IF(C8&gt;C9,C7,IF(C9&gt;C8,C10,IF(E8=D8,C7,IF(E8=D9,C10))))</f>
        <v>Netherlands</v>
      </c>
      <c r="H12" s="94"/>
      <c r="J12" s="38" t="s">
        <v>22</v>
      </c>
      <c r="L12" s="28"/>
    </row>
    <row r="13" spans="1:13" ht="17" thickBot="1" x14ac:dyDescent="0.25">
      <c r="F13" s="87"/>
      <c r="G13" s="88">
        <v>0</v>
      </c>
      <c r="H13" s="61"/>
      <c r="I13" t="str">
        <f>IF(G13&lt;&gt;G14,"Regular Time","PK - "&amp;G12&amp;" Wins")</f>
        <v>PK - Netherlands Wins</v>
      </c>
      <c r="J13" s="47" t="s">
        <v>23</v>
      </c>
      <c r="K13" s="30"/>
      <c r="L13" s="30"/>
    </row>
    <row r="14" spans="1:13" ht="17" thickTop="1" x14ac:dyDescent="0.2">
      <c r="F14" s="87"/>
      <c r="G14" s="88">
        <v>0</v>
      </c>
      <c r="H14" s="61"/>
      <c r="I14" t="str">
        <f>IF(G13&lt;&gt;G14,"Overtime","PK - "&amp;G15&amp;" Wins")</f>
        <v>PK - Argentina Wins</v>
      </c>
      <c r="M14" s="31"/>
    </row>
    <row r="15" spans="1:13" ht="17" thickBot="1" x14ac:dyDescent="0.25">
      <c r="G15" s="95" t="str">
        <f>IF(C18&gt;C19,C17,IF(C19&gt;C18,C20,IF(E18=D18,C17,IF(E18=D19,C20))))</f>
        <v>Argentina</v>
      </c>
      <c r="H15" s="96"/>
      <c r="M15" s="31"/>
    </row>
    <row r="16" spans="1:13" ht="18" thickTop="1" thickBot="1" x14ac:dyDescent="0.25">
      <c r="D16" s="27"/>
      <c r="E16" s="38"/>
      <c r="G16" s="36"/>
      <c r="H16" s="35"/>
      <c r="M16" s="31"/>
    </row>
    <row r="17" spans="1:23" ht="17" thickTop="1" x14ac:dyDescent="0.2">
      <c r="C17" s="33" t="s">
        <v>4</v>
      </c>
      <c r="E17" s="38" t="s">
        <v>22</v>
      </c>
      <c r="H17" s="31"/>
      <c r="M17" s="31"/>
    </row>
    <row r="18" spans="1:23" ht="17" thickBot="1" x14ac:dyDescent="0.25">
      <c r="A18" s="83">
        <v>44898</v>
      </c>
      <c r="B18" s="84"/>
      <c r="C18" s="46">
        <v>0</v>
      </c>
      <c r="D18" t="str">
        <f>IF(C18&lt;&gt;C19,"Regular Time","PK - "&amp;C17&amp;" Wins")</f>
        <v>PK - Argentina Wins</v>
      </c>
      <c r="E18" s="47" t="s">
        <v>25</v>
      </c>
      <c r="F18" s="26"/>
      <c r="G18" s="26"/>
      <c r="H18" s="31"/>
      <c r="M18" s="31"/>
    </row>
    <row r="19" spans="1:23" ht="17" thickTop="1" x14ac:dyDescent="0.2">
      <c r="A19" s="83"/>
      <c r="B19" s="84"/>
      <c r="C19" s="46">
        <v>0</v>
      </c>
      <c r="D19" t="str">
        <f>IF(C18&lt;&gt;C19,"Overtime","PK - "&amp;C20&amp;" Wins")</f>
        <v>PK - Australia Wins</v>
      </c>
      <c r="M19" s="31"/>
      <c r="U19" s="27"/>
    </row>
    <row r="20" spans="1:23" ht="17" thickBot="1" x14ac:dyDescent="0.25">
      <c r="C20" s="34" t="s">
        <v>24</v>
      </c>
      <c r="M20" s="31"/>
    </row>
    <row r="21" spans="1:23" ht="18" thickTop="1" thickBot="1" x14ac:dyDescent="0.25">
      <c r="M21" s="31"/>
    </row>
    <row r="22" spans="1:23" ht="17" thickTop="1" x14ac:dyDescent="0.2">
      <c r="L22" s="93" t="str">
        <f>IF(G13&gt;G14,G12,IF(G13&lt;G14,G15,IF(J13=I13,G12,IF(J13=I14,G15))))</f>
        <v>Netherlands</v>
      </c>
      <c r="M22" s="94"/>
      <c r="O22" s="38" t="s">
        <v>22</v>
      </c>
      <c r="W22" s="27"/>
    </row>
    <row r="23" spans="1:23" ht="17" thickBot="1" x14ac:dyDescent="0.25">
      <c r="L23" s="88">
        <v>0</v>
      </c>
      <c r="M23" s="61"/>
      <c r="N23" t="str">
        <f>IF(L23&lt;&gt;L24,"Regular Time","PK - "&amp;L22&amp;" Wins")</f>
        <v>PK - Netherlands Wins</v>
      </c>
      <c r="O23" s="47" t="s">
        <v>23</v>
      </c>
      <c r="P23" s="28"/>
      <c r="U23" s="27"/>
      <c r="V23" s="27"/>
      <c r="W23" s="27"/>
    </row>
    <row r="24" spans="1:23" ht="22" thickTop="1" x14ac:dyDescent="0.2">
      <c r="L24" s="88">
        <v>0</v>
      </c>
      <c r="M24" s="61"/>
      <c r="N24" t="str">
        <f>IF(L23&lt;&gt;L24,"Overtime","PK - "&amp;L25&amp;" Wins")</f>
        <v>PK - Japan Wins</v>
      </c>
      <c r="P24" s="31"/>
      <c r="Q24" s="90" t="s">
        <v>63</v>
      </c>
      <c r="R24" s="91"/>
      <c r="S24" s="91"/>
      <c r="T24" s="92"/>
      <c r="V24" s="27"/>
      <c r="W24" s="27"/>
    </row>
    <row r="25" spans="1:23" ht="17" thickBot="1" x14ac:dyDescent="0.25">
      <c r="L25" s="95" t="str">
        <f>IF(G32&gt;G33,G31,IF(G32&lt;G33,G34,IF(J32=I32,G31,IF(J32=I33,G34))))</f>
        <v>Japan</v>
      </c>
      <c r="M25" s="96"/>
      <c r="P25" s="31"/>
      <c r="Q25" s="85"/>
      <c r="R25" s="86"/>
      <c r="S25" s="86"/>
      <c r="T25" s="87"/>
      <c r="U25" s="27"/>
      <c r="V25" s="27"/>
      <c r="W25" s="27"/>
    </row>
    <row r="26" spans="1:23" ht="17" thickTop="1" x14ac:dyDescent="0.2">
      <c r="C26" s="33" t="s">
        <v>26</v>
      </c>
      <c r="E26" s="38" t="s">
        <v>22</v>
      </c>
      <c r="G26" s="28"/>
      <c r="H26" s="27"/>
      <c r="M26" s="31"/>
      <c r="P26" s="31"/>
      <c r="Q26" s="85" t="str">
        <f>IF(M42=L22,L25,L22)</f>
        <v>Japan</v>
      </c>
      <c r="R26" s="86"/>
      <c r="S26" s="86"/>
      <c r="T26" s="37" t="s">
        <v>65</v>
      </c>
      <c r="U26" s="27"/>
      <c r="V26" s="51" t="str">
        <f>IF(Q27&lt;&gt;Q28,"Regular Time","PK - "&amp;Q26&amp;" Wins")</f>
        <v>PK - Japan Wins</v>
      </c>
      <c r="W26" s="27"/>
    </row>
    <row r="27" spans="1:23" ht="17" thickBot="1" x14ac:dyDescent="0.25">
      <c r="A27" s="83">
        <v>44900</v>
      </c>
      <c r="B27" s="83"/>
      <c r="C27" s="46">
        <v>0</v>
      </c>
      <c r="D27" t="str">
        <f>IF(C27&lt;&gt;C28,"Regular Time","PK - "&amp;C26&amp;" Wins")</f>
        <v>PK - Japan Wins</v>
      </c>
      <c r="E27" s="47" t="s">
        <v>39</v>
      </c>
      <c r="F27" s="26"/>
      <c r="G27" s="30"/>
      <c r="H27" s="27"/>
      <c r="M27" s="31"/>
      <c r="P27" s="31"/>
      <c r="Q27" s="88">
        <v>0</v>
      </c>
      <c r="R27" s="89"/>
      <c r="S27" s="89"/>
      <c r="T27" s="61" t="s">
        <v>39</v>
      </c>
      <c r="U27" s="27"/>
      <c r="V27" s="51" t="str">
        <f>IF(Q27&lt;&gt;Q28,"Overtime","PK - "&amp;Q29&amp;" Wins")</f>
        <v>PK - Morocco Wins</v>
      </c>
      <c r="W27" s="27"/>
    </row>
    <row r="28" spans="1:23" ht="17" thickTop="1" x14ac:dyDescent="0.2">
      <c r="A28" s="83"/>
      <c r="B28" s="83"/>
      <c r="C28" s="46">
        <v>0</v>
      </c>
      <c r="D28" t="str">
        <f>IF(C27&lt;&gt;C28,"Overtime","PK - "&amp;C29&amp;" Wins")</f>
        <v>PK - Croatia Wins</v>
      </c>
      <c r="H28" s="31"/>
      <c r="J28" s="60"/>
      <c r="M28" s="31"/>
      <c r="P28" s="31"/>
      <c r="Q28" s="88">
        <v>0</v>
      </c>
      <c r="R28" s="89"/>
      <c r="S28" s="89"/>
      <c r="T28" s="61"/>
      <c r="U28" s="27"/>
      <c r="V28" s="27"/>
      <c r="W28" s="27"/>
    </row>
    <row r="29" spans="1:23" ht="17" thickBot="1" x14ac:dyDescent="0.25">
      <c r="C29" s="34" t="s">
        <v>27</v>
      </c>
      <c r="H29" s="31"/>
      <c r="M29" s="31"/>
      <c r="P29" s="31"/>
      <c r="Q29" s="85" t="str">
        <f>IF(M45=L59,L62,L59)</f>
        <v>Morocco</v>
      </c>
      <c r="R29" s="86"/>
      <c r="S29" s="86"/>
      <c r="T29" s="61"/>
      <c r="U29" s="27"/>
      <c r="V29" s="27"/>
      <c r="W29" s="27"/>
    </row>
    <row r="30" spans="1:23" ht="18" thickTop="1" thickBot="1" x14ac:dyDescent="0.25">
      <c r="G30" s="36"/>
      <c r="H30" s="35"/>
      <c r="M30" s="31"/>
      <c r="P30" s="31"/>
      <c r="Q30" s="62"/>
      <c r="R30" s="63"/>
      <c r="S30" s="63"/>
      <c r="T30" s="64"/>
      <c r="U30" s="27"/>
      <c r="V30" s="27"/>
      <c r="W30" s="27"/>
    </row>
    <row r="31" spans="1:23" ht="17" thickTop="1" x14ac:dyDescent="0.2">
      <c r="G31" s="93" t="str">
        <f>IF(C27&gt;C28,C26,IF(C28&gt;C27,C29,IF(E27=D27,C26,IF(E27=D28,C29))))</f>
        <v>Japan</v>
      </c>
      <c r="H31" s="94"/>
      <c r="J31" s="38" t="s">
        <v>22</v>
      </c>
      <c r="L31" s="28"/>
      <c r="M31" s="31"/>
      <c r="P31" s="31"/>
      <c r="Q31" s="32"/>
      <c r="U31" s="27"/>
      <c r="V31" s="27"/>
      <c r="W31" s="27"/>
    </row>
    <row r="32" spans="1:23" ht="17" thickBot="1" x14ac:dyDescent="0.25">
      <c r="F32" s="87"/>
      <c r="G32" s="88">
        <v>0</v>
      </c>
      <c r="H32" s="61"/>
      <c r="I32" t="str">
        <f>IF(G32&lt;&gt;G33,"Regular Time","PK - "&amp;G31&amp;" Wins")</f>
        <v>PK - Japan Wins</v>
      </c>
      <c r="J32" s="47" t="s">
        <v>39</v>
      </c>
      <c r="K32" s="30"/>
      <c r="L32" s="30"/>
      <c r="M32" s="31"/>
      <c r="P32" s="31"/>
      <c r="Q32" s="52"/>
    </row>
    <row r="33" spans="1:21" ht="20" thickTop="1" x14ac:dyDescent="0.25">
      <c r="F33" s="87"/>
      <c r="G33" s="88">
        <v>0</v>
      </c>
      <c r="H33" s="61"/>
      <c r="I33" t="str">
        <f>IF(G32&lt;&gt;G33,"Overtime","PK - "&amp;G34&amp;" Wins")</f>
        <v>PK - Brazil Wins</v>
      </c>
      <c r="P33" s="31"/>
      <c r="Q33" s="52"/>
      <c r="T33" s="119" t="s">
        <v>67</v>
      </c>
      <c r="U33" s="120"/>
    </row>
    <row r="34" spans="1:21" ht="17" thickBot="1" x14ac:dyDescent="0.25">
      <c r="G34" s="95" t="str">
        <f>IF(C37&gt;C38,C36,IF(C38&gt;C37,C39,IF(E37=D37,C36,IF(E37=D38,C39))))</f>
        <v>Brazil</v>
      </c>
      <c r="H34" s="96"/>
      <c r="P34" s="31"/>
      <c r="Q34" s="52"/>
      <c r="S34" s="26"/>
      <c r="T34" s="77" t="str">
        <f>IF(Q27&gt;Q28,Q26,IF(Q28&gt;Q27,Q29,IF(Q27=Q28,IF(T27=V26,Q26,Q29))))</f>
        <v>Japan</v>
      </c>
      <c r="U34" s="78"/>
    </row>
    <row r="35" spans="1:21" ht="18" thickTop="1" thickBot="1" x14ac:dyDescent="0.25">
      <c r="D35" s="27"/>
      <c r="G35" s="36"/>
      <c r="H35" s="35"/>
      <c r="P35" s="31"/>
      <c r="T35" s="79"/>
      <c r="U35" s="80"/>
    </row>
    <row r="36" spans="1:21" ht="17" thickTop="1" x14ac:dyDescent="0.2">
      <c r="C36" s="33" t="s">
        <v>28</v>
      </c>
      <c r="E36" s="38" t="s">
        <v>22</v>
      </c>
      <c r="H36" s="31"/>
      <c r="P36" s="31" t="s">
        <v>46</v>
      </c>
    </row>
    <row r="37" spans="1:21" ht="17" thickBot="1" x14ac:dyDescent="0.25">
      <c r="A37" s="83">
        <v>44900</v>
      </c>
      <c r="B37" s="84"/>
      <c r="C37" s="46">
        <v>0</v>
      </c>
      <c r="D37" t="str">
        <f>IF(C37&lt;&gt;C38,"Regular Time","PK - "&amp;C36&amp;" Wins")</f>
        <v>PK - Brazil Wins</v>
      </c>
      <c r="E37" s="47" t="s">
        <v>38</v>
      </c>
      <c r="F37" s="26"/>
      <c r="G37" s="26"/>
      <c r="H37" s="31"/>
      <c r="P37" s="31" t="s">
        <v>46</v>
      </c>
    </row>
    <row r="38" spans="1:21" ht="20" thickTop="1" x14ac:dyDescent="0.25">
      <c r="A38" s="83"/>
      <c r="B38" s="84"/>
      <c r="C38" s="46">
        <v>0</v>
      </c>
      <c r="D38" t="str">
        <f>IF(C37&lt;&gt;C38,"Overtime","PK - "&amp;C39&amp;" Wins")</f>
        <v>PK - South Korea Wins</v>
      </c>
      <c r="M38" s="101" t="s">
        <v>47</v>
      </c>
      <c r="N38" s="102"/>
      <c r="O38" s="102"/>
      <c r="P38" s="102"/>
      <c r="Q38" s="103"/>
      <c r="T38" s="119" t="s">
        <v>69</v>
      </c>
      <c r="U38" s="120"/>
    </row>
    <row r="39" spans="1:21" ht="17" customHeight="1" thickBot="1" x14ac:dyDescent="0.25">
      <c r="C39" s="34" t="s">
        <v>29</v>
      </c>
      <c r="M39" s="104"/>
      <c r="N39" s="105"/>
      <c r="O39" s="105"/>
      <c r="P39" s="105"/>
      <c r="Q39" s="106"/>
      <c r="T39" s="77"/>
      <c r="U39" s="78"/>
    </row>
    <row r="40" spans="1:21" ht="18" customHeight="1" thickTop="1" thickBot="1" x14ac:dyDescent="0.25">
      <c r="M40" s="107"/>
      <c r="N40" s="108"/>
      <c r="O40" s="108"/>
      <c r="P40" s="108"/>
      <c r="Q40" s="109"/>
      <c r="S40" s="32"/>
      <c r="T40" s="79"/>
      <c r="U40" s="80"/>
    </row>
    <row r="41" spans="1:21" ht="22" customHeight="1" thickTop="1" thickBot="1" x14ac:dyDescent="0.25">
      <c r="M41" s="116"/>
      <c r="N41" s="117"/>
      <c r="O41" s="117"/>
      <c r="P41" s="117"/>
      <c r="Q41" s="118"/>
      <c r="S41" s="53"/>
      <c r="T41" s="54"/>
      <c r="U41" s="54"/>
    </row>
    <row r="42" spans="1:21" ht="20" customHeight="1" thickTop="1" x14ac:dyDescent="0.2">
      <c r="M42" s="110" t="str">
        <f>IF(L23&gt;L24,L22,IF(L23&lt;L24,L25,IF(O23=N23,L22,IF(O23=N24,L25))))</f>
        <v>Netherlands</v>
      </c>
      <c r="N42" s="111"/>
      <c r="O42" s="112"/>
      <c r="P42" s="86" t="s">
        <v>22</v>
      </c>
      <c r="Q42" s="87"/>
      <c r="T42" s="81" t="s">
        <v>51</v>
      </c>
      <c r="U42" s="82"/>
    </row>
    <row r="43" spans="1:21" ht="18" customHeight="1" thickBot="1" x14ac:dyDescent="0.25">
      <c r="M43" s="113">
        <v>0</v>
      </c>
      <c r="N43" s="114"/>
      <c r="O43" s="115"/>
      <c r="P43" s="89" t="s">
        <v>40</v>
      </c>
      <c r="Q43" s="61"/>
      <c r="R43" t="str">
        <f>IF(M43&lt;&gt;M44,"Regular Time","PK - "&amp;M42&amp;" Wins")</f>
        <v>PK - Netherlands Wins</v>
      </c>
      <c r="T43" s="77" t="str">
        <f>IF(M43&gt;M44,M42,IF(M44&gt;M43,M45,IF(P43=R43,M42,IF(P43=R44,M45))))</f>
        <v>France</v>
      </c>
      <c r="U43" s="78"/>
    </row>
    <row r="44" spans="1:21" ht="18" customHeight="1" thickTop="1" thickBot="1" x14ac:dyDescent="0.25">
      <c r="M44" s="113">
        <v>0</v>
      </c>
      <c r="N44" s="114"/>
      <c r="O44" s="115"/>
      <c r="P44" s="89"/>
      <c r="Q44" s="61"/>
      <c r="R44" t="str">
        <f>IF(M43&lt;&gt;M44,"Overtime","PK - "&amp;M45&amp;" Wins")</f>
        <v>PK - France Wins</v>
      </c>
      <c r="S44" s="32"/>
      <c r="T44" s="77"/>
      <c r="U44" s="78"/>
    </row>
    <row r="45" spans="1:21" ht="18" customHeight="1" thickTop="1" thickBot="1" x14ac:dyDescent="0.25">
      <c r="C45" s="33" t="s">
        <v>30</v>
      </c>
      <c r="E45" s="38" t="s">
        <v>22</v>
      </c>
      <c r="G45" s="28"/>
      <c r="H45" s="27"/>
      <c r="M45" s="110" t="str">
        <f>IF(L60&gt;L61,L59,IF(L60&lt;L61,L62,IF(O60=N60,L59,IF(O60=N61,L62))))</f>
        <v>France</v>
      </c>
      <c r="N45" s="111"/>
      <c r="O45" s="112"/>
      <c r="P45" s="89"/>
      <c r="Q45" s="61"/>
      <c r="S45" s="27"/>
      <c r="T45" s="79"/>
      <c r="U45" s="80"/>
    </row>
    <row r="46" spans="1:21" ht="18" thickTop="1" thickBot="1" x14ac:dyDescent="0.25">
      <c r="A46" s="83">
        <v>44899</v>
      </c>
      <c r="B46" s="83"/>
      <c r="C46" s="46">
        <v>0</v>
      </c>
      <c r="D46" t="str">
        <f>IF(C46&lt;&gt;C47,"Regular Time","PK - "&amp;C45&amp;" Wins")</f>
        <v>PK - France Wins</v>
      </c>
      <c r="E46" s="47" t="s">
        <v>40</v>
      </c>
      <c r="F46" s="26"/>
      <c r="G46" s="30"/>
      <c r="H46" s="27"/>
      <c r="M46" s="62"/>
      <c r="N46" s="63"/>
      <c r="O46" s="63"/>
      <c r="P46" s="63"/>
      <c r="Q46" s="64"/>
    </row>
    <row r="47" spans="1:21" ht="17" thickTop="1" x14ac:dyDescent="0.2">
      <c r="A47" s="83"/>
      <c r="B47" s="83"/>
      <c r="C47" s="46">
        <v>0</v>
      </c>
      <c r="D47" t="str">
        <f>IF(C46&lt;&gt;C47,"Overtime","PK - "&amp;C48&amp;" Wins")</f>
        <v>PK - Poland Wins</v>
      </c>
      <c r="H47" s="31"/>
      <c r="P47" s="42"/>
    </row>
    <row r="48" spans="1:21" ht="17" thickBot="1" x14ac:dyDescent="0.25">
      <c r="C48" s="34" t="s">
        <v>31</v>
      </c>
      <c r="H48" s="31"/>
      <c r="P48" s="42"/>
    </row>
    <row r="49" spans="1:16" ht="18" thickTop="1" thickBot="1" x14ac:dyDescent="0.25">
      <c r="G49" s="36"/>
      <c r="H49" s="35"/>
      <c r="P49" s="42"/>
    </row>
    <row r="50" spans="1:16" ht="17" thickTop="1" x14ac:dyDescent="0.2">
      <c r="G50" s="93" t="str">
        <f>IF(C46&gt;C47,C45,IF(C47&gt;C46,C48,IF(E46=D46,C45,IF(E46=D47,C48))))</f>
        <v>France</v>
      </c>
      <c r="H50" s="94"/>
      <c r="J50" s="38" t="s">
        <v>22</v>
      </c>
      <c r="L50" s="28"/>
      <c r="P50" s="42"/>
    </row>
    <row r="51" spans="1:16" ht="17" thickBot="1" x14ac:dyDescent="0.25">
      <c r="F51" s="84"/>
      <c r="G51" s="88">
        <v>0</v>
      </c>
      <c r="H51" s="61"/>
      <c r="I51" t="str">
        <f>IF(G51&lt;&gt;G52,"Regular Time","PK - "&amp;G50&amp;" Wins")</f>
        <v>PK - France Wins</v>
      </c>
      <c r="J51" s="47" t="s">
        <v>40</v>
      </c>
      <c r="K51" s="30"/>
      <c r="L51" s="30"/>
      <c r="P51" s="42"/>
    </row>
    <row r="52" spans="1:16" ht="17" thickTop="1" x14ac:dyDescent="0.2">
      <c r="F52" s="84"/>
      <c r="G52" s="88">
        <v>0</v>
      </c>
      <c r="H52" s="61"/>
      <c r="I52" t="str">
        <f>IF(G51&lt;&gt;G52,"Overtime","PK - "&amp;G53&amp;" Wins")</f>
        <v>PK - England Wins</v>
      </c>
      <c r="M52" s="31"/>
      <c r="P52" s="42"/>
    </row>
    <row r="53" spans="1:16" ht="17" thickBot="1" x14ac:dyDescent="0.25">
      <c r="G53" s="95" t="str">
        <f>IF(C56&gt;C57,C55,IF(C57&gt;C56,C58,IF(E56=D56,C55,IF(E56=D57,C58))))</f>
        <v>England</v>
      </c>
      <c r="H53" s="96"/>
      <c r="M53" s="31"/>
      <c r="P53" s="42"/>
    </row>
    <row r="54" spans="1:16" ht="18" thickTop="1" thickBot="1" x14ac:dyDescent="0.25">
      <c r="D54" s="27"/>
      <c r="G54" s="36"/>
      <c r="H54" s="35"/>
      <c r="M54" s="31"/>
      <c r="P54" s="42"/>
    </row>
    <row r="55" spans="1:16" ht="17" thickTop="1" x14ac:dyDescent="0.2">
      <c r="C55" s="33" t="s">
        <v>32</v>
      </c>
      <c r="E55" s="38" t="s">
        <v>22</v>
      </c>
      <c r="H55" s="31"/>
      <c r="M55" s="31"/>
      <c r="P55" s="42"/>
    </row>
    <row r="56" spans="1:16" ht="17" thickBot="1" x14ac:dyDescent="0.25">
      <c r="A56" s="83">
        <v>44899</v>
      </c>
      <c r="B56" s="84"/>
      <c r="C56" s="46">
        <v>0</v>
      </c>
      <c r="D56" t="str">
        <f>IF(C56&lt;&gt;C57,"Regular Time","PK - "&amp;C55&amp;" Wins")</f>
        <v>PK - England Wins</v>
      </c>
      <c r="E56" s="47" t="s">
        <v>42</v>
      </c>
      <c r="F56" s="26"/>
      <c r="G56" s="26"/>
      <c r="H56" s="31"/>
      <c r="M56" s="31"/>
      <c r="P56" s="42"/>
    </row>
    <row r="57" spans="1:16" ht="17" thickTop="1" x14ac:dyDescent="0.2">
      <c r="A57" s="83"/>
      <c r="B57" s="84"/>
      <c r="C57" s="46">
        <v>0</v>
      </c>
      <c r="D57" t="str">
        <f>IF(C56&lt;&gt;C57,"Overtime","PK - "&amp;C58&amp;" Wins")</f>
        <v>PK - Senegal Wins</v>
      </c>
      <c r="M57" s="31"/>
      <c r="P57" s="42"/>
    </row>
    <row r="58" spans="1:16" ht="17" thickBot="1" x14ac:dyDescent="0.25">
      <c r="C58" s="34" t="s">
        <v>33</v>
      </c>
      <c r="M58" s="31"/>
      <c r="P58" s="42"/>
    </row>
    <row r="59" spans="1:16" ht="17" thickTop="1" x14ac:dyDescent="0.2">
      <c r="L59" s="93" t="str">
        <f>IF(G51&gt;G52,G50,IF(G51&lt;G52,G53,IF(J51=I51,G50,IF(J51=I52,G53))))</f>
        <v>France</v>
      </c>
      <c r="M59" s="94"/>
      <c r="O59" s="38" t="s">
        <v>22</v>
      </c>
      <c r="P59" s="42"/>
    </row>
    <row r="60" spans="1:16" ht="17" thickBot="1" x14ac:dyDescent="0.25">
      <c r="L60" s="88">
        <v>0</v>
      </c>
      <c r="M60" s="61"/>
      <c r="N60" t="str">
        <f>IF(L60&lt;&gt;L61,"Regular Time","PK - "&amp;L59&amp;" Wins")</f>
        <v>PK - France Wins</v>
      </c>
      <c r="O60" s="47" t="s">
        <v>40</v>
      </c>
      <c r="P60" s="42"/>
    </row>
    <row r="61" spans="1:16" ht="17" thickTop="1" x14ac:dyDescent="0.2">
      <c r="L61" s="88">
        <v>0</v>
      </c>
      <c r="M61" s="61"/>
      <c r="N61" t="str">
        <f>IF(L60&lt;&gt;L61,"Overtime","PK - "&amp;L62&amp;" Wins")</f>
        <v>PK - Morocco Wins</v>
      </c>
      <c r="P61" s="41"/>
    </row>
    <row r="62" spans="1:16" ht="17" thickBot="1" x14ac:dyDescent="0.25">
      <c r="L62" s="95" t="str">
        <f>IF(G70&gt;G71,G69,IF(G70&lt;G71,G72,IF(J70=I70,G69,IF(J70=I71,G72))))</f>
        <v>Morocco</v>
      </c>
      <c r="M62" s="96"/>
    </row>
    <row r="63" spans="1:16" ht="18" thickTop="1" thickBot="1" x14ac:dyDescent="0.25">
      <c r="M63" s="31"/>
    </row>
    <row r="64" spans="1:16" ht="17" thickTop="1" x14ac:dyDescent="0.2">
      <c r="C64" s="33" t="s">
        <v>34</v>
      </c>
      <c r="E64" s="38" t="s">
        <v>22</v>
      </c>
      <c r="G64" s="28"/>
      <c r="H64" s="27"/>
      <c r="M64" s="31"/>
    </row>
    <row r="65" spans="1:13" ht="17" thickBot="1" x14ac:dyDescent="0.25">
      <c r="A65" s="83">
        <v>44901</v>
      </c>
      <c r="B65" s="83"/>
      <c r="C65" s="46">
        <v>0</v>
      </c>
      <c r="D65" t="str">
        <f>IF(C65&lt;&gt;C66,"Regular Time","PK - "&amp;C64&amp;" Wins")</f>
        <v>PK - Morocco Wins</v>
      </c>
      <c r="E65" s="47" t="s">
        <v>41</v>
      </c>
      <c r="F65" s="26"/>
      <c r="G65" s="26"/>
      <c r="H65" s="27"/>
      <c r="M65" s="31"/>
    </row>
    <row r="66" spans="1:13" ht="17" thickTop="1" x14ac:dyDescent="0.2">
      <c r="A66" s="83"/>
      <c r="B66" s="83"/>
      <c r="C66" s="46">
        <v>0</v>
      </c>
      <c r="D66" t="str">
        <f>IF(C65&lt;&gt;C66,"Overtime","PK - "&amp;C67&amp;" Wins")</f>
        <v>PK - Spain Wins</v>
      </c>
      <c r="H66" s="31"/>
      <c r="M66" s="31"/>
    </row>
    <row r="67" spans="1:13" ht="17" thickBot="1" x14ac:dyDescent="0.25">
      <c r="C67" s="34" t="s">
        <v>35</v>
      </c>
      <c r="H67" s="31"/>
      <c r="M67" s="31"/>
    </row>
    <row r="68" spans="1:13" ht="18" thickTop="1" thickBot="1" x14ac:dyDescent="0.25">
      <c r="G68" s="36"/>
      <c r="H68" s="35"/>
      <c r="M68" s="31"/>
    </row>
    <row r="69" spans="1:13" ht="17" thickTop="1" x14ac:dyDescent="0.2">
      <c r="G69" s="93" t="str">
        <f>IF(C65&gt;C66,C64,IF(C66&gt;C65,C67,IF(E65=D65,C64,IF(E65=D66,C67))))</f>
        <v>Morocco</v>
      </c>
      <c r="H69" s="94"/>
      <c r="J69" s="38" t="s">
        <v>22</v>
      </c>
      <c r="L69" s="28"/>
      <c r="M69" s="31"/>
    </row>
    <row r="70" spans="1:13" ht="17" thickBot="1" x14ac:dyDescent="0.25">
      <c r="F70" s="84"/>
      <c r="G70" s="88">
        <v>0</v>
      </c>
      <c r="H70" s="61"/>
      <c r="I70" t="str">
        <f>IF(G70&lt;&gt;G71,"Regular Time","PK - "&amp;G69&amp;" Wins")</f>
        <v>PK - Morocco Wins</v>
      </c>
      <c r="J70" s="47" t="s">
        <v>41</v>
      </c>
      <c r="K70" s="30"/>
      <c r="L70" s="30"/>
      <c r="M70" s="31"/>
    </row>
    <row r="71" spans="1:13" ht="17" thickTop="1" x14ac:dyDescent="0.2">
      <c r="F71" s="84"/>
      <c r="G71" s="88">
        <v>0</v>
      </c>
      <c r="H71" s="61"/>
      <c r="I71" t="str">
        <f>IF(G70&lt;&gt;G71,"Overtime","PK - "&amp;G72&amp;" Wins")</f>
        <v>PK - Portugal Wins</v>
      </c>
    </row>
    <row r="72" spans="1:13" ht="17" thickBot="1" x14ac:dyDescent="0.25">
      <c r="G72" s="95" t="str">
        <f>IF(C75&gt;C76,C74,IF(C76&gt;C75,C77,IF(E75=D75,C74,IF(E75=D76,C77))))</f>
        <v>Portugal</v>
      </c>
      <c r="H72" s="96"/>
    </row>
    <row r="73" spans="1:13" ht="18" thickTop="1" thickBot="1" x14ac:dyDescent="0.25">
      <c r="D73" s="27"/>
      <c r="G73" s="36"/>
      <c r="H73" s="35"/>
    </row>
    <row r="74" spans="1:13" ht="17" thickTop="1" x14ac:dyDescent="0.2">
      <c r="C74" s="33" t="s">
        <v>36</v>
      </c>
      <c r="E74" s="38" t="s">
        <v>22</v>
      </c>
      <c r="H74" s="31"/>
    </row>
    <row r="75" spans="1:13" ht="17" thickBot="1" x14ac:dyDescent="0.25">
      <c r="A75" s="83">
        <v>44901</v>
      </c>
      <c r="B75" s="84"/>
      <c r="C75" s="46">
        <v>0</v>
      </c>
      <c r="D75" t="str">
        <f>IF(C75&lt;&gt;C76,"Regular Time","PK - "&amp;C74&amp;" Wins")</f>
        <v>PK - Portugal Wins</v>
      </c>
      <c r="E75" s="47" t="s">
        <v>43</v>
      </c>
      <c r="F75" s="26"/>
      <c r="G75" s="26"/>
      <c r="H75" s="31"/>
    </row>
    <row r="76" spans="1:13" ht="17" thickTop="1" x14ac:dyDescent="0.2">
      <c r="A76" s="83"/>
      <c r="B76" s="84"/>
      <c r="C76" s="46">
        <v>0</v>
      </c>
      <c r="D76" t="str">
        <f>IF(C75&lt;&gt;C76,"Overtime","PK - "&amp;C77&amp;" Wins")</f>
        <v>PK - Switzerland Wins</v>
      </c>
    </row>
    <row r="77" spans="1:13" ht="17" thickBot="1" x14ac:dyDescent="0.25">
      <c r="C77" s="34" t="s">
        <v>37</v>
      </c>
    </row>
    <row r="78" spans="1:13" ht="17" thickTop="1" x14ac:dyDescent="0.2"/>
  </sheetData>
  <sheetProtection sheet="1" objects="1" scenarios="1"/>
  <mergeCells count="62">
    <mergeCell ref="A75:B76"/>
    <mergeCell ref="A65:B66"/>
    <mergeCell ref="G69:H69"/>
    <mergeCell ref="F70:F71"/>
    <mergeCell ref="G70:H70"/>
    <mergeCell ref="G71:H71"/>
    <mergeCell ref="G72:H72"/>
    <mergeCell ref="G53:H53"/>
    <mergeCell ref="A56:B57"/>
    <mergeCell ref="L59:M59"/>
    <mergeCell ref="L60:M60"/>
    <mergeCell ref="L61:M61"/>
    <mergeCell ref="A46:B47"/>
    <mergeCell ref="M46:Q46"/>
    <mergeCell ref="G50:H50"/>
    <mergeCell ref="F51:F52"/>
    <mergeCell ref="G51:H51"/>
    <mergeCell ref="G52:H52"/>
    <mergeCell ref="M43:O43"/>
    <mergeCell ref="P43:Q45"/>
    <mergeCell ref="M44:O44"/>
    <mergeCell ref="L62:M62"/>
    <mergeCell ref="M45:O45"/>
    <mergeCell ref="A37:B38"/>
    <mergeCell ref="M38:Q40"/>
    <mergeCell ref="M41:Q41"/>
    <mergeCell ref="T42:U42"/>
    <mergeCell ref="M42:O42"/>
    <mergeCell ref="P42:Q42"/>
    <mergeCell ref="G34:H34"/>
    <mergeCell ref="G15:H15"/>
    <mergeCell ref="A18:B19"/>
    <mergeCell ref="L22:M22"/>
    <mergeCell ref="L23:M23"/>
    <mergeCell ref="L24:M24"/>
    <mergeCell ref="L25:M25"/>
    <mergeCell ref="A27:B28"/>
    <mergeCell ref="G31:H31"/>
    <mergeCell ref="F32:F33"/>
    <mergeCell ref="G32:H32"/>
    <mergeCell ref="G33:H33"/>
    <mergeCell ref="C3:C5"/>
    <mergeCell ref="G3:H5"/>
    <mergeCell ref="L3:M5"/>
    <mergeCell ref="A8:B9"/>
    <mergeCell ref="G12:H12"/>
    <mergeCell ref="F13:F14"/>
    <mergeCell ref="G13:H13"/>
    <mergeCell ref="G14:H14"/>
    <mergeCell ref="Q24:T24"/>
    <mergeCell ref="Q25:T25"/>
    <mergeCell ref="Q26:S26"/>
    <mergeCell ref="Q27:S27"/>
    <mergeCell ref="T27:T29"/>
    <mergeCell ref="Q28:S28"/>
    <mergeCell ref="Q29:S29"/>
    <mergeCell ref="Q30:T30"/>
    <mergeCell ref="T33:U33"/>
    <mergeCell ref="T34:U35"/>
    <mergeCell ref="T43:U45"/>
    <mergeCell ref="T38:U38"/>
    <mergeCell ref="T39:U40"/>
  </mergeCells>
  <conditionalFormatting sqref="C8">
    <cfRule type="expression" dxfId="135" priority="123">
      <formula>AND(C8=C9, E8=D9)</formula>
    </cfRule>
    <cfRule type="expression" dxfId="134" priority="124">
      <formula>AND(C8=C9, E8=D8)</formula>
    </cfRule>
    <cfRule type="expression" dxfId="133" priority="126">
      <formula>C8&lt;C9</formula>
    </cfRule>
    <cfRule type="expression" dxfId="132" priority="128">
      <formula>C8&gt;C9</formula>
    </cfRule>
  </conditionalFormatting>
  <conditionalFormatting sqref="C9">
    <cfRule type="expression" dxfId="131" priority="121">
      <formula>AND(C8=C9,E8=D9)</formula>
    </cfRule>
    <cfRule type="expression" dxfId="130" priority="122">
      <formula>AND(C8=C9,E8=D8)</formula>
    </cfRule>
    <cfRule type="expression" dxfId="129" priority="125">
      <formula>C9&lt;C8</formula>
    </cfRule>
    <cfRule type="expression" dxfId="128" priority="127">
      <formula>C9&gt;C8</formula>
    </cfRule>
  </conditionalFormatting>
  <conditionalFormatting sqref="C18">
    <cfRule type="expression" dxfId="127" priority="115">
      <formula>AND(C18=C19, E18=D19)</formula>
    </cfRule>
    <cfRule type="expression" dxfId="126" priority="116">
      <formula>AND(C18=C19, E18=D18)</formula>
    </cfRule>
    <cfRule type="expression" dxfId="125" priority="118">
      <formula>C18&lt;C19</formula>
    </cfRule>
    <cfRule type="expression" dxfId="124" priority="120">
      <formula>C18&gt;C19</formula>
    </cfRule>
  </conditionalFormatting>
  <conditionalFormatting sqref="C19">
    <cfRule type="expression" dxfId="123" priority="113">
      <formula>AND(C18=C19,E18=D19)</formula>
    </cfRule>
    <cfRule type="expression" dxfId="122" priority="114">
      <formula>AND(C18=C19,E18=D18)</formula>
    </cfRule>
    <cfRule type="expression" dxfId="121" priority="117">
      <formula>C19&lt;C18</formula>
    </cfRule>
    <cfRule type="expression" dxfId="120" priority="119">
      <formula>C19&gt;C18</formula>
    </cfRule>
  </conditionalFormatting>
  <conditionalFormatting sqref="C27">
    <cfRule type="expression" dxfId="119" priority="107">
      <formula>AND(C27=C28, E27=D28)</formula>
    </cfRule>
    <cfRule type="expression" dxfId="118" priority="108">
      <formula>AND(C27=C28, E27=D27)</formula>
    </cfRule>
    <cfRule type="expression" dxfId="117" priority="110">
      <formula>C27&lt;C28</formula>
    </cfRule>
    <cfRule type="expression" dxfId="116" priority="112">
      <formula>C27&gt;C28</formula>
    </cfRule>
  </conditionalFormatting>
  <conditionalFormatting sqref="C28">
    <cfRule type="expression" dxfId="115" priority="105">
      <formula>AND(C27=C28,E27=D28)</formula>
    </cfRule>
    <cfRule type="expression" dxfId="114" priority="106">
      <formula>AND(C27=C28,E27=D27)</formula>
    </cfRule>
    <cfRule type="expression" dxfId="113" priority="109">
      <formula>C28&lt;C27</formula>
    </cfRule>
    <cfRule type="expression" dxfId="112" priority="111">
      <formula>C28&gt;C27</formula>
    </cfRule>
  </conditionalFormatting>
  <conditionalFormatting sqref="C37">
    <cfRule type="expression" dxfId="111" priority="99">
      <formula>AND(C37=C38, E37=D38)</formula>
    </cfRule>
    <cfRule type="expression" dxfId="110" priority="100">
      <formula>AND(C37=C38, E37=D37)</formula>
    </cfRule>
    <cfRule type="expression" dxfId="109" priority="102">
      <formula>C37&lt;C38</formula>
    </cfRule>
    <cfRule type="expression" dxfId="108" priority="104">
      <formula>C37&gt;C38</formula>
    </cfRule>
  </conditionalFormatting>
  <conditionalFormatting sqref="C38">
    <cfRule type="expression" dxfId="107" priority="97">
      <formula>AND(C37=C38,E37=D38)</formula>
    </cfRule>
    <cfRule type="expression" dxfId="106" priority="98">
      <formula>AND(C37=C38,E37=D37)</formula>
    </cfRule>
    <cfRule type="expression" dxfId="105" priority="101">
      <formula>C38&lt;C37</formula>
    </cfRule>
    <cfRule type="expression" dxfId="104" priority="103">
      <formula>C38&gt;C37</formula>
    </cfRule>
  </conditionalFormatting>
  <conditionalFormatting sqref="C46">
    <cfRule type="expression" dxfId="103" priority="91">
      <formula>AND(C46=C47, E46=D47)</formula>
    </cfRule>
    <cfRule type="expression" dxfId="102" priority="92">
      <formula>AND(C46=C47, E46=D46)</formula>
    </cfRule>
    <cfRule type="expression" dxfId="101" priority="94">
      <formula>C46&lt;C47</formula>
    </cfRule>
    <cfRule type="expression" dxfId="100" priority="96">
      <formula>C46&gt;C47</formula>
    </cfRule>
  </conditionalFormatting>
  <conditionalFormatting sqref="C47">
    <cfRule type="expression" dxfId="99" priority="89">
      <formula>AND(C46=C47,E46=D47)</formula>
    </cfRule>
    <cfRule type="expression" dxfId="98" priority="90">
      <formula>AND(C46=C47,E46=D46)</formula>
    </cfRule>
    <cfRule type="expression" dxfId="97" priority="93">
      <formula>C47&lt;C46</formula>
    </cfRule>
    <cfRule type="expression" dxfId="96" priority="95">
      <formula>C47&gt;C46</formula>
    </cfRule>
  </conditionalFormatting>
  <conditionalFormatting sqref="C56">
    <cfRule type="expression" dxfId="95" priority="83">
      <formula>AND(C56=C57, E56=D57)</formula>
    </cfRule>
    <cfRule type="expression" dxfId="94" priority="84">
      <formula>AND(C56=C57, E56=D56)</formula>
    </cfRule>
    <cfRule type="expression" dxfId="93" priority="86">
      <formula>C56&lt;C57</formula>
    </cfRule>
    <cfRule type="expression" dxfId="92" priority="88">
      <formula>C56&gt;C57</formula>
    </cfRule>
  </conditionalFormatting>
  <conditionalFormatting sqref="C57">
    <cfRule type="expression" dxfId="91" priority="81">
      <formula>AND(C56=C57,E56=D57)</formula>
    </cfRule>
    <cfRule type="expression" dxfId="90" priority="82">
      <formula>AND(C56=C57,E56=D56)</formula>
    </cfRule>
    <cfRule type="expression" dxfId="89" priority="85">
      <formula>C57&lt;C56</formula>
    </cfRule>
    <cfRule type="expression" dxfId="88" priority="87">
      <formula>C57&gt;C56</formula>
    </cfRule>
  </conditionalFormatting>
  <conditionalFormatting sqref="C65">
    <cfRule type="expression" dxfId="87" priority="75">
      <formula>AND(C65=C66, E65=D66)</formula>
    </cfRule>
    <cfRule type="expression" dxfId="86" priority="76">
      <formula>AND(C65=C66, E65=D65)</formula>
    </cfRule>
    <cfRule type="expression" dxfId="85" priority="78">
      <formula>C65&lt;C66</formula>
    </cfRule>
    <cfRule type="expression" dxfId="84" priority="80">
      <formula>C65&gt;C66</formula>
    </cfRule>
  </conditionalFormatting>
  <conditionalFormatting sqref="C66">
    <cfRule type="expression" dxfId="83" priority="73">
      <formula>AND(C65=C66,E65=D66)</formula>
    </cfRule>
    <cfRule type="expression" dxfId="82" priority="74">
      <formula>AND(C65=C66,E65=D65)</formula>
    </cfRule>
    <cfRule type="expression" dxfId="81" priority="77">
      <formula>C66&lt;C65</formula>
    </cfRule>
    <cfRule type="expression" dxfId="80" priority="79">
      <formula>C66&gt;C65</formula>
    </cfRule>
  </conditionalFormatting>
  <conditionalFormatting sqref="C75">
    <cfRule type="expression" dxfId="79" priority="67">
      <formula>AND(C75=C76, E75=D76)</formula>
    </cfRule>
    <cfRule type="expression" dxfId="78" priority="68">
      <formula>AND(C75=C76, E75=D75)</formula>
    </cfRule>
    <cfRule type="expression" dxfId="77" priority="70">
      <formula>C75&lt;C76</formula>
    </cfRule>
    <cfRule type="expression" dxfId="76" priority="72">
      <formula>C75&gt;C76</formula>
    </cfRule>
  </conditionalFormatting>
  <conditionalFormatting sqref="C76">
    <cfRule type="expression" dxfId="75" priority="65">
      <formula>AND(C75=C76,E75=D76)</formula>
    </cfRule>
    <cfRule type="expression" dxfId="74" priority="66">
      <formula>AND(C75=C76,E75=D75)</formula>
    </cfRule>
    <cfRule type="expression" dxfId="73" priority="69">
      <formula>C76&lt;C75</formula>
    </cfRule>
    <cfRule type="expression" dxfId="72" priority="71">
      <formula>C76&gt;C75</formula>
    </cfRule>
  </conditionalFormatting>
  <conditionalFormatting sqref="G13">
    <cfRule type="expression" dxfId="71" priority="59">
      <formula>AND(G13=G14, I14=J13)</formula>
    </cfRule>
    <cfRule type="expression" dxfId="70" priority="60">
      <formula>AND(G13=G14, I13=J13)</formula>
    </cfRule>
    <cfRule type="expression" dxfId="69" priority="62">
      <formula>G13&lt;G14</formula>
    </cfRule>
    <cfRule type="expression" dxfId="68" priority="64">
      <formula>G13&gt;G14</formula>
    </cfRule>
  </conditionalFormatting>
  <conditionalFormatting sqref="G14">
    <cfRule type="expression" dxfId="67" priority="57">
      <formula>AND(G13=G14,I14=J13)</formula>
    </cfRule>
    <cfRule type="expression" dxfId="66" priority="58">
      <formula>AND(G13=G14,I13=J13)</formula>
    </cfRule>
    <cfRule type="expression" dxfId="65" priority="61">
      <formula>G14&lt;G13</formula>
    </cfRule>
    <cfRule type="expression" dxfId="64" priority="63">
      <formula>G14&gt;G13</formula>
    </cfRule>
  </conditionalFormatting>
  <conditionalFormatting sqref="G32">
    <cfRule type="expression" dxfId="63" priority="51">
      <formula>AND(G32=G33, I33=J32)</formula>
    </cfRule>
    <cfRule type="expression" dxfId="62" priority="52">
      <formula>AND(G32=G33, I32=J32)</formula>
    </cfRule>
    <cfRule type="expression" dxfId="61" priority="54">
      <formula>G32&lt;G33</formula>
    </cfRule>
    <cfRule type="expression" dxfId="60" priority="56">
      <formula>G32&gt;G33</formula>
    </cfRule>
  </conditionalFormatting>
  <conditionalFormatting sqref="G33">
    <cfRule type="expression" dxfId="59" priority="49">
      <formula>AND(G32=G33,I33=J32)</formula>
    </cfRule>
    <cfRule type="expression" dxfId="58" priority="50">
      <formula>AND(G32=G33,I32=J32)</formula>
    </cfRule>
    <cfRule type="expression" dxfId="57" priority="53">
      <formula>G33&lt;G32</formula>
    </cfRule>
    <cfRule type="expression" dxfId="56" priority="55">
      <formula>G33&gt;G32</formula>
    </cfRule>
  </conditionalFormatting>
  <conditionalFormatting sqref="G51">
    <cfRule type="expression" dxfId="55" priority="43">
      <formula>AND(G51=G52, I52=J51)</formula>
    </cfRule>
    <cfRule type="expression" dxfId="54" priority="44">
      <formula>AND(G51=G52, I51=J51)</formula>
    </cfRule>
    <cfRule type="expression" dxfId="53" priority="46">
      <formula>G51&lt;G52</formula>
    </cfRule>
    <cfRule type="expression" dxfId="52" priority="48">
      <formula>G51&gt;G52</formula>
    </cfRule>
  </conditionalFormatting>
  <conditionalFormatting sqref="G52">
    <cfRule type="expression" dxfId="51" priority="41">
      <formula>AND(G51=G52,I52=J51)</formula>
    </cfRule>
    <cfRule type="expression" dxfId="50" priority="42">
      <formula>AND(G51=G52,I51=J51)</formula>
    </cfRule>
    <cfRule type="expression" dxfId="49" priority="45">
      <formula>G52&lt;G51</formula>
    </cfRule>
    <cfRule type="expression" dxfId="48" priority="47">
      <formula>G52&gt;G51</formula>
    </cfRule>
  </conditionalFormatting>
  <conditionalFormatting sqref="G70">
    <cfRule type="expression" dxfId="47" priority="35">
      <formula>AND(G70=G71, I71=J70)</formula>
    </cfRule>
    <cfRule type="expression" dxfId="46" priority="36">
      <formula>AND(G70=G71, I70=J70)</formula>
    </cfRule>
    <cfRule type="expression" dxfId="45" priority="38">
      <formula>G70&lt;G71</formula>
    </cfRule>
    <cfRule type="expression" dxfId="44" priority="40">
      <formula>G70&gt;G71</formula>
    </cfRule>
  </conditionalFormatting>
  <conditionalFormatting sqref="G71">
    <cfRule type="expression" dxfId="43" priority="33">
      <formula>AND(G70=G71,I71=J70)</formula>
    </cfRule>
    <cfRule type="expression" dxfId="42" priority="34">
      <formula>AND(G70=G71,I70=J70)</formula>
    </cfRule>
    <cfRule type="expression" dxfId="41" priority="37">
      <formula>G71&lt;G70</formula>
    </cfRule>
    <cfRule type="expression" dxfId="40" priority="39">
      <formula>G71&gt;G70</formula>
    </cfRule>
  </conditionalFormatting>
  <conditionalFormatting sqref="L23">
    <cfRule type="expression" dxfId="39" priority="27">
      <formula>AND(L23=L24, N24=O23)</formula>
    </cfRule>
    <cfRule type="expression" dxfId="38" priority="28">
      <formula>AND(L23=L24, N23=O23)</formula>
    </cfRule>
    <cfRule type="expression" dxfId="37" priority="30">
      <formula>L23&lt;L24</formula>
    </cfRule>
    <cfRule type="expression" dxfId="36" priority="32">
      <formula>L23&gt;L24</formula>
    </cfRule>
  </conditionalFormatting>
  <conditionalFormatting sqref="L24">
    <cfRule type="expression" dxfId="35" priority="25">
      <formula>AND(L23=L24,N24=O23)</formula>
    </cfRule>
    <cfRule type="expression" dxfId="34" priority="26">
      <formula>AND(L23=L24,N23=O23)</formula>
    </cfRule>
    <cfRule type="expression" dxfId="33" priority="29">
      <formula>L24&lt;L23</formula>
    </cfRule>
    <cfRule type="expression" dxfId="32" priority="31">
      <formula>L24&gt;L23</formula>
    </cfRule>
  </conditionalFormatting>
  <conditionalFormatting sqref="L60">
    <cfRule type="expression" dxfId="31" priority="19">
      <formula>AND(L60=L61, N61=O60)</formula>
    </cfRule>
    <cfRule type="expression" dxfId="30" priority="20">
      <formula>AND(L60=L61, N60=O60)</formula>
    </cfRule>
    <cfRule type="expression" dxfId="29" priority="22">
      <formula>L60&lt;L61</formula>
    </cfRule>
    <cfRule type="expression" dxfId="28" priority="24">
      <formula>L60&gt;L61</formula>
    </cfRule>
  </conditionalFormatting>
  <conditionalFormatting sqref="L61">
    <cfRule type="expression" dxfId="27" priority="17">
      <formula>AND(L60=L61,N61=O60)</formula>
    </cfRule>
    <cfRule type="expression" dxfId="26" priority="18">
      <formula>AND(L60=L61,N60=O60)</formula>
    </cfRule>
    <cfRule type="expression" dxfId="25" priority="21">
      <formula>L61&lt;L60</formula>
    </cfRule>
    <cfRule type="expression" dxfId="24" priority="23">
      <formula>L61&gt;L60</formula>
    </cfRule>
  </conditionalFormatting>
  <conditionalFormatting sqref="M43">
    <cfRule type="expression" dxfId="23" priority="9">
      <formula>AND($M$43=$M$44,$P$43=$R$44)</formula>
    </cfRule>
    <cfRule type="expression" dxfId="22" priority="14">
      <formula>AND($M$43=$M$44,$P$43=R43)</formula>
    </cfRule>
    <cfRule type="expression" dxfId="21" priority="15">
      <formula>$M$43&lt;$M$44</formula>
    </cfRule>
    <cfRule type="expression" dxfId="20" priority="16">
      <formula>$M$43&gt;$M$44</formula>
    </cfRule>
  </conditionalFormatting>
  <conditionalFormatting sqref="M44">
    <cfRule type="expression" dxfId="19" priority="10">
      <formula>AND($M$44=$M$43,$P$43=$R$43)</formula>
    </cfRule>
    <cfRule type="expression" dxfId="18" priority="11">
      <formula>AND($M$44=$M$43,$P$43=R44)</formula>
    </cfRule>
    <cfRule type="expression" dxfId="17" priority="12">
      <formula>$M$44&gt;$M$43</formula>
    </cfRule>
    <cfRule type="expression" dxfId="16" priority="13">
      <formula>$M$44&lt;$M$43</formula>
    </cfRule>
  </conditionalFormatting>
  <conditionalFormatting sqref="Q27">
    <cfRule type="expression" dxfId="15" priority="1">
      <formula>AND(Q27=Q28, V27=T27)</formula>
    </cfRule>
    <cfRule type="expression" dxfId="14" priority="2">
      <formula>AND(Q27=Q28, V26=T27)</formula>
    </cfRule>
    <cfRule type="expression" dxfId="13" priority="3">
      <formula>Q27&lt;Q28</formula>
    </cfRule>
    <cfRule type="expression" dxfId="12" priority="4">
      <formula>Q27&gt;Q28</formula>
    </cfRule>
  </conditionalFormatting>
  <conditionalFormatting sqref="Q28">
    <cfRule type="expression" dxfId="11" priority="5">
      <formula>AND(Q27=Q28,V27=T27)</formula>
    </cfRule>
    <cfRule type="expression" dxfId="10" priority="6">
      <formula>AND(Q27=Q28,V26=T27)</formula>
    </cfRule>
    <cfRule type="expression" dxfId="9" priority="7">
      <formula>Q28&lt;Q27</formula>
    </cfRule>
    <cfRule type="expression" dxfId="8" priority="8">
      <formula>Q28&gt;Q27</formula>
    </cfRule>
  </conditionalFormatting>
  <conditionalFormatting sqref="N43:O43">
    <cfRule type="expression" dxfId="7" priority="203">
      <formula>AND($M$43=$M$44,$P$43=$R$44)</formula>
    </cfRule>
    <cfRule type="expression" dxfId="6" priority="204">
      <formula>AND($M$43=$M$44,$P$43=S44)</formula>
    </cfRule>
    <cfRule type="expression" dxfId="5" priority="205">
      <formula>$M$43&lt;$M$44</formula>
    </cfRule>
    <cfRule type="expression" dxfId="4" priority="206">
      <formula>$M$43&gt;$M$44</formula>
    </cfRule>
  </conditionalFormatting>
  <conditionalFormatting sqref="N44:O44">
    <cfRule type="expression" dxfId="3" priority="211">
      <formula>AND($M$44=$M$43,$P$43=$R$43)</formula>
    </cfRule>
    <cfRule type="expression" dxfId="2" priority="212">
      <formula>AND($M$44=$M$43,$P$43=S45)</formula>
    </cfRule>
    <cfRule type="expression" dxfId="1" priority="213">
      <formula>$M$44&gt;$M$43</formula>
    </cfRule>
    <cfRule type="expression" dxfId="0" priority="214">
      <formula>$M$44&lt;$M$43</formula>
    </cfRule>
  </conditionalFormatting>
  <dataValidations count="8">
    <dataValidation type="list" showInputMessage="1" showErrorMessage="1" sqref="P43:Q45" xr:uid="{3652A68D-CB48-FA4E-AA01-E704DA5D959E}">
      <formula1>$R$43:$R$44</formula1>
    </dataValidation>
    <dataValidation type="list" allowBlank="1" showInputMessage="1" showErrorMessage="1" sqref="E37" xr:uid="{9AE09559-87F1-E945-B9E7-3220602415E6}">
      <formula1>$D$37:$D$38</formula1>
    </dataValidation>
    <dataValidation type="list" allowBlank="1" showInputMessage="1" showErrorMessage="1" sqref="E27" xr:uid="{C5DA9C84-0715-D54C-929B-6BE723B552A3}">
      <formula1>$D$27:$D$28</formula1>
    </dataValidation>
    <dataValidation type="list" allowBlank="1" showInputMessage="1" showErrorMessage="1" sqref="E18" xr:uid="{EF887C77-7881-7F4D-BA65-90490FE771F8}">
      <formula1>$D$18:$D$19</formula1>
    </dataValidation>
    <dataValidation type="list" showInputMessage="1" showErrorMessage="1" promptTitle="Instructions" prompt="(1) If you guessed a draw, pick the Penalty Kick Winner (PK)_x000a_(2) If you guessed a win, pick Regular or Over Time" sqref="E8 J32 J13 J70 J51 O23 O60" xr:uid="{FED14CA1-681F-144E-BC80-FF6C851D123F}">
      <formula1>D8:D9</formula1>
    </dataValidation>
    <dataValidation type="list" allowBlank="1" showInputMessage="1" showErrorMessage="1" sqref="E46 E56 E65 E75" xr:uid="{5426294A-F732-6444-85BD-0E2E1AA0F620}">
      <formula1>$D46:$D47</formula1>
    </dataValidation>
    <dataValidation type="list" allowBlank="1" showInputMessage="1" showErrorMessage="1" sqref="D16 D73 D35 D54" xr:uid="{1FA87007-3378-0449-B7E3-B0BA52E8B2CC}">
      <formula1>$D$8:$D$10</formula1>
    </dataValidation>
    <dataValidation type="list" allowBlank="1" showInputMessage="1" showErrorMessage="1" sqref="T27" xr:uid="{BC314664-E130-0D48-9E76-5059042801D6}">
      <formula1>$V$26:$V$27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KO Stage Predictions</vt:lpstr>
      <vt:lpstr>KO Stage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2022-12-03T05:26:05Z</dcterms:created>
  <dcterms:modified xsi:type="dcterms:W3CDTF">2022-12-03T18:24:45Z</dcterms:modified>
</cp:coreProperties>
</file>