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1.xml" ContentType="application/vnd.ms-excel.person+xml"/>
  <Override PartName="/xl/persons/person2.xml" ContentType="application/vnd.ms-excel.person+xml"/>
  <Override PartName="/xl/persons/person0.xml" ContentType="application/vnd.ms-excel.person+xml"/>
  <Override PartName="/xl/persons/person4.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systragroup-my.sharepoint.com/personal/jadelcastilloespinoz_systra_info/Documents/RAMPA NAZARETH/01_RAMPA NAZARETH JUNIO/EQUIPOS Y INSUMOS/Calculo/"/>
    </mc:Choice>
  </mc:AlternateContent>
  <xr:revisionPtr revIDLastSave="31" documentId="8_{D8CCF8F2-A9E5-4CBA-BCF5-CA553A88D6DD}" xr6:coauthVersionLast="47" xr6:coauthVersionMax="47" xr10:uidLastSave="{DDC4873E-AA7B-4E7A-AB30-3C251BF0B09B}"/>
  <bookViews>
    <workbookView xWindow="-120" yWindow="-120" windowWidth="29040" windowHeight="15840" xr2:uid="{3A5114B4-9068-4B5A-A00F-BFEA4DE3E0E1}"/>
  </bookViews>
  <sheets>
    <sheet name="Ciclo de Avance" sheetId="8" r:id="rId1"/>
    <sheet name="Sostenimiento 4x4" sheetId="14" r:id="rId2"/>
    <sheet name="Sostenimiento 5.0x5.5" sheetId="12" r:id="rId3"/>
    <sheet name="Resumen" sheetId="11" r:id="rId4"/>
    <sheet name="ANALISIS DE AVANCE" sheetId="16" r:id="rId5"/>
    <sheet name="ANALISIS DE AVANCE (2)" sheetId="17" r:id="rId6"/>
    <sheet name="Hoja1" sheetId="1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 hidden="1">#REF!</definedName>
    <definedName name="__________FHE7" hidden="1">{#N/A,#N/A,FALSE,"masez (10)";#N/A,#N/A,FALSE,"masez (7)";#N/A,#N/A,FALSE,"masez (6)";#N/A,#N/A,FALSE,"masez (5)";#N/A,#N/A,FALSE,"masez (4)";#N/A,#N/A,FALSE,"masez (3)";#N/A,#N/A,FALSE,"masez (2)";#N/A,#N/A,FALSE,"GME";#N/A,#N/A,FALSE,"masez"}</definedName>
    <definedName name="__________jy5" hidden="1">{#N/A,#N/A,FALSE,"masez (10)";#N/A,#N/A,FALSE,"masez (7)";#N/A,#N/A,FALSE,"masez (6)";#N/A,#N/A,FALSE,"masez (5)";#N/A,#N/A,FALSE,"masez (4)";#N/A,#N/A,FALSE,"masez (3)";#N/A,#N/A,FALSE,"masez (2)";#N/A,#N/A,FALSE,"GME";#N/A,#N/A,FALSE,"masez"}</definedName>
    <definedName name="__________tyl2" hidden="1">{#N/A,#N/A,FALSE,"masez (10)";#N/A,#N/A,FALSE,"masez (7)";#N/A,#N/A,FALSE,"masez (6)";#N/A,#N/A,FALSE,"masez (5)";#N/A,#N/A,FALSE,"masez (4)";#N/A,#N/A,FALSE,"masez (3)";#N/A,#N/A,FALSE,"masez (2)";#N/A,#N/A,FALSE,"GME";#N/A,#N/A,FALSE,"masez"}</definedName>
    <definedName name="__________zx2" hidden="1">{#N/A,#N/A,FALSE,"masez (10)";#N/A,#N/A,FALSE,"masez (7)";#N/A,#N/A,FALSE,"masez (6)";#N/A,#N/A,FALSE,"masez (5)";#N/A,#N/A,FALSE,"masez (4)";#N/A,#N/A,FALSE,"masez (3)";#N/A,#N/A,FALSE,"masez (2)";#N/A,#N/A,FALSE,"GME";#N/A,#N/A,FALSE,"masez"}</definedName>
    <definedName name="_________FHE7" hidden="1">{#N/A,#N/A,FALSE,"masez (10)";#N/A,#N/A,FALSE,"masez (7)";#N/A,#N/A,FALSE,"masez (6)";#N/A,#N/A,FALSE,"masez (5)";#N/A,#N/A,FALSE,"masez (4)";#N/A,#N/A,FALSE,"masez (3)";#N/A,#N/A,FALSE,"masez (2)";#N/A,#N/A,FALSE,"GME";#N/A,#N/A,FALSE,"masez"}</definedName>
    <definedName name="_________jy5" hidden="1">{#N/A,#N/A,FALSE,"masez (10)";#N/A,#N/A,FALSE,"masez (7)";#N/A,#N/A,FALSE,"masez (6)";#N/A,#N/A,FALSE,"masez (5)";#N/A,#N/A,FALSE,"masez (4)";#N/A,#N/A,FALSE,"masez (3)";#N/A,#N/A,FALSE,"masez (2)";#N/A,#N/A,FALSE,"GME";#N/A,#N/A,FALSE,"masez"}</definedName>
    <definedName name="_________tyl2" hidden="1">{#N/A,#N/A,FALSE,"masez (10)";#N/A,#N/A,FALSE,"masez (7)";#N/A,#N/A,FALSE,"masez (6)";#N/A,#N/A,FALSE,"masez (5)";#N/A,#N/A,FALSE,"masez (4)";#N/A,#N/A,FALSE,"masez (3)";#N/A,#N/A,FALSE,"masez (2)";#N/A,#N/A,FALSE,"GME";#N/A,#N/A,FALSE,"masez"}</definedName>
    <definedName name="_________zx2" hidden="1">{#N/A,#N/A,FALSE,"masez (10)";#N/A,#N/A,FALSE,"masez (7)";#N/A,#N/A,FALSE,"masez (6)";#N/A,#N/A,FALSE,"masez (5)";#N/A,#N/A,FALSE,"masez (4)";#N/A,#N/A,FALSE,"masez (3)";#N/A,#N/A,FALSE,"masez (2)";#N/A,#N/A,FALSE,"GME";#N/A,#N/A,FALSE,"masez"}</definedName>
    <definedName name="________FHE7" hidden="1">{#N/A,#N/A,FALSE,"masez (10)";#N/A,#N/A,FALSE,"masez (7)";#N/A,#N/A,FALSE,"masez (6)";#N/A,#N/A,FALSE,"masez (5)";#N/A,#N/A,FALSE,"masez (4)";#N/A,#N/A,FALSE,"masez (3)";#N/A,#N/A,FALSE,"masez (2)";#N/A,#N/A,FALSE,"GME";#N/A,#N/A,FALSE,"masez"}</definedName>
    <definedName name="________gl1" hidden="1">{#N/A,#N/A,FALSE,"Total_OC015";#N/A,#N/A,FALSE,"ADMIN";#N/A,#N/A,FALSE,"PROCES";#N/A,#N/A,FALSE,"mecan";#N/A,#N/A,FALSE,"civil";#N/A,#N/A,FALSE,"CAÑER";#N/A,#N/A,FALSE,"ELEC";#N/A,#N/A,FALSE,"INSTR"}</definedName>
    <definedName name="________jy5" hidden="1">{#N/A,#N/A,FALSE,"masez (10)";#N/A,#N/A,FALSE,"masez (7)";#N/A,#N/A,FALSE,"masez (6)";#N/A,#N/A,FALSE,"masez (5)";#N/A,#N/A,FALSE,"masez (4)";#N/A,#N/A,FALSE,"masez (3)";#N/A,#N/A,FALSE,"masez (2)";#N/A,#N/A,FALSE,"GME";#N/A,#N/A,FALSE,"masez"}</definedName>
    <definedName name="_____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__kk2" hidden="1">{"FlujoGastos",#N/A,FALSE,"Base";"FlujoGastos",#N/A,FALSE,"Buzón Tren";"FlujoGastos",#N/A,FALSE,"Buzón Camión";"FlujoGastos",#N/A,FALSE,"LHD Camión";"FlujoGastos",#N/A,FALSE,"Cámara Camión"}</definedName>
    <definedName name="_____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__kk4" hidden="1">{"desarrollo",#N/A,FALSE,"Cámara Camión";"resumen",#N/A,FALSE,"Cámara Camión";"eqprod",#N/A,FALSE,"Cámara Camión"}</definedName>
    <definedName name="________tyl2" hidden="1">{#N/A,#N/A,FALSE,"masez (10)";#N/A,#N/A,FALSE,"masez (7)";#N/A,#N/A,FALSE,"masez (6)";#N/A,#N/A,FALSE,"masez (5)";#N/A,#N/A,FALSE,"masez (4)";#N/A,#N/A,FALSE,"masez (3)";#N/A,#N/A,FALSE,"masez (2)";#N/A,#N/A,FALSE,"GME";#N/A,#N/A,FALSE,"masez"}</definedName>
    <definedName name="________wrn1" hidden="1">{#N/A,#N/A,TRUE,"Est. de Fact.";#N/A,#N/A,TRUE,"Capitulo 19";#N/A,#N/A,TRUE,"Proyecto P855"}</definedName>
    <definedName name="________X2" hidden="1">{#N/A,#N/A,FALSE,"TEC-01";#N/A,#N/A,FALSE,"TEC - 02";#N/A,#N/A,FALSE,"TEC - 03";#N/A,#N/A,FALSE,"TEC - 04";#N/A,#N/A,FALSE,"TEC-07";#N/A,#N/A,FALSE,"TEC-08";#N/A,#N/A,FALSE,"TEC - 09A";#N/A,#N/A,FALSE,"TEC - 09B";#N/A,#N/A,FALSE,"TEC - 09C";#N/A,#N/A,FALSE,"TEC - 10";#N/A,#N/A,FALSE,"TEC-11"}</definedName>
    <definedName name="________zx2" hidden="1">{#N/A,#N/A,FALSE,"masez (10)";#N/A,#N/A,FALSE,"masez (7)";#N/A,#N/A,FALSE,"masez (6)";#N/A,#N/A,FALSE,"masez (5)";#N/A,#N/A,FALSE,"masez (4)";#N/A,#N/A,FALSE,"masez (3)";#N/A,#N/A,FALSE,"masez (2)";#N/A,#N/A,FALSE,"GME";#N/A,#N/A,FALSE,"masez"}</definedName>
    <definedName name="_____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_____FHE7" hidden="1">{#N/A,#N/A,FALSE,"masez (10)";#N/A,#N/A,FALSE,"masez (7)";#N/A,#N/A,FALSE,"masez (6)";#N/A,#N/A,FALSE,"masez (5)";#N/A,#N/A,FALSE,"masez (4)";#N/A,#N/A,FALSE,"masez (3)";#N/A,#N/A,FALSE,"masez (2)";#N/A,#N/A,FALSE,"GME";#N/A,#N/A,FALSE,"masez"}</definedName>
    <definedName name="_______gl1" hidden="1">{#N/A,#N/A,FALSE,"Total_OC015";#N/A,#N/A,FALSE,"ADMIN";#N/A,#N/A,FALSE,"PROCES";#N/A,#N/A,FALSE,"mecan";#N/A,#N/A,FALSE,"civil";#N/A,#N/A,FALSE,"CAÑER";#N/A,#N/A,FALSE,"ELEC";#N/A,#N/A,FALSE,"INSTR"}</definedName>
    <definedName name="_______jy5" hidden="1">{#N/A,#N/A,FALSE,"masez (10)";#N/A,#N/A,FALSE,"masez (7)";#N/A,#N/A,FALSE,"masez (6)";#N/A,#N/A,FALSE,"masez (5)";#N/A,#N/A,FALSE,"masez (4)";#N/A,#N/A,FALSE,"masez (3)";#N/A,#N/A,FALSE,"masez (2)";#N/A,#N/A,FALSE,"GME";#N/A,#N/A,FALSE,"masez"}</definedName>
    <definedName name="____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_kk2" hidden="1">{"FlujoGastos",#N/A,FALSE,"Base";"FlujoGastos",#N/A,FALSE,"Buzón Tren";"FlujoGastos",#N/A,FALSE,"Buzón Camión";"FlujoGastos",#N/A,FALSE,"LHD Camión";"FlujoGastos",#N/A,FALSE,"Cámara Camión"}</definedName>
    <definedName name="____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_kk4" hidden="1">{"desarrollo",#N/A,FALSE,"Cámara Camión";"resumen",#N/A,FALSE,"Cámara Camión";"eqprod",#N/A,FALSE,"Cámara Camión"}</definedName>
    <definedName name="_______tyl2" hidden="1">{#N/A,#N/A,FALSE,"masez (10)";#N/A,#N/A,FALSE,"masez (7)";#N/A,#N/A,FALSE,"masez (6)";#N/A,#N/A,FALSE,"masez (5)";#N/A,#N/A,FALSE,"masez (4)";#N/A,#N/A,FALSE,"masez (3)";#N/A,#N/A,FALSE,"masez (2)";#N/A,#N/A,FALSE,"GME";#N/A,#N/A,FALSE,"masez"}</definedName>
    <definedName name="_______wrn1" hidden="1">{#N/A,#N/A,TRUE,"Est. de Fact.";#N/A,#N/A,TRUE,"Capitulo 19";#N/A,#N/A,TRUE,"Proyecto P855"}</definedName>
    <definedName name="_______X2" hidden="1">{#N/A,#N/A,FALSE,"TEC-01";#N/A,#N/A,FALSE,"TEC - 02";#N/A,#N/A,FALSE,"TEC - 03";#N/A,#N/A,FALSE,"TEC - 04";#N/A,#N/A,FALSE,"TEC-07";#N/A,#N/A,FALSE,"TEC-08";#N/A,#N/A,FALSE,"TEC - 09A";#N/A,#N/A,FALSE,"TEC - 09B";#N/A,#N/A,FALSE,"TEC - 09C";#N/A,#N/A,FALSE,"TEC - 10";#N/A,#N/A,FALSE,"TEC-11"}</definedName>
    <definedName name="_______zx2" hidden="1">{#N/A,#N/A,FALSE,"masez (10)";#N/A,#N/A,FALSE,"masez (7)";#N/A,#N/A,FALSE,"masez (6)";#N/A,#N/A,FALSE,"masez (5)";#N/A,#N/A,FALSE,"masez (4)";#N/A,#N/A,FALSE,"masez (3)";#N/A,#N/A,FALSE,"masez (2)";#N/A,#N/A,FALSE,"GME";#N/A,#N/A,FALSE,"masez"}</definedName>
    <definedName name="______FHE7" hidden="1">{#N/A,#N/A,FALSE,"masez (10)";#N/A,#N/A,FALSE,"masez (7)";#N/A,#N/A,FALSE,"masez (6)";#N/A,#N/A,FALSE,"masez (5)";#N/A,#N/A,FALSE,"masez (4)";#N/A,#N/A,FALSE,"masez (3)";#N/A,#N/A,FALSE,"masez (2)";#N/A,#N/A,FALSE,"GME";#N/A,#N/A,FALSE,"masez"}</definedName>
    <definedName name="______gl1" hidden="1">{#N/A,#N/A,FALSE,"Total_OC015";#N/A,#N/A,FALSE,"ADMIN";#N/A,#N/A,FALSE,"PROCES";#N/A,#N/A,FALSE,"mecan";#N/A,#N/A,FALSE,"civil";#N/A,#N/A,FALSE,"CAÑER";#N/A,#N/A,FALSE,"ELEC";#N/A,#N/A,FALSE,"INSTR"}</definedName>
    <definedName name="______jy5" hidden="1">{#N/A,#N/A,FALSE,"masez (10)";#N/A,#N/A,FALSE,"masez (7)";#N/A,#N/A,FALSE,"masez (6)";#N/A,#N/A,FALSE,"masez (5)";#N/A,#N/A,FALSE,"masez (4)";#N/A,#N/A,FALSE,"masez (3)";#N/A,#N/A,FALSE,"masez (2)";#N/A,#N/A,FALSE,"GME";#N/A,#N/A,FALSE,"masez"}</definedName>
    <definedName name="___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kk2" hidden="1">{"FlujoGastos",#N/A,FALSE,"Base";"FlujoGastos",#N/A,FALSE,"Buzón Tren";"FlujoGastos",#N/A,FALSE,"Buzón Camión";"FlujoGastos",#N/A,FALSE,"LHD Camión";"FlujoGastos",#N/A,FALSE,"Cámara Camión"}</definedName>
    <definedName name="___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_kk4" hidden="1">{"desarrollo",#N/A,FALSE,"Cámara Camión";"resumen",#N/A,FALSE,"Cámara Camión";"eqprod",#N/A,FALSE,"Cámara Camión"}</definedName>
    <definedName name="______tyl2" hidden="1">{#N/A,#N/A,FALSE,"masez (10)";#N/A,#N/A,FALSE,"masez (7)";#N/A,#N/A,FALSE,"masez (6)";#N/A,#N/A,FALSE,"masez (5)";#N/A,#N/A,FALSE,"masez (4)";#N/A,#N/A,FALSE,"masez (3)";#N/A,#N/A,FALSE,"masez (2)";#N/A,#N/A,FALSE,"GME";#N/A,#N/A,FALSE,"masez"}</definedName>
    <definedName name="______wrn1" hidden="1">{#N/A,#N/A,TRUE,"Est. de Fact.";#N/A,#N/A,TRUE,"Capitulo 19";#N/A,#N/A,TRUE,"Proyecto P855"}</definedName>
    <definedName name="______X2" hidden="1">{#N/A,#N/A,FALSE,"TEC-01";#N/A,#N/A,FALSE,"TEC - 02";#N/A,#N/A,FALSE,"TEC - 03";#N/A,#N/A,FALSE,"TEC - 04";#N/A,#N/A,FALSE,"TEC-07";#N/A,#N/A,FALSE,"TEC-08";#N/A,#N/A,FALSE,"TEC - 09A";#N/A,#N/A,FALSE,"TEC - 09B";#N/A,#N/A,FALSE,"TEC - 09C";#N/A,#N/A,FALSE,"TEC - 10";#N/A,#N/A,FALSE,"TEC-11"}</definedName>
    <definedName name="______zx2" hidden="1">{#N/A,#N/A,FALSE,"masez (10)";#N/A,#N/A,FALSE,"masez (7)";#N/A,#N/A,FALSE,"masez (6)";#N/A,#N/A,FALSE,"masez (5)";#N/A,#N/A,FALSE,"masez (4)";#N/A,#N/A,FALSE,"masez (3)";#N/A,#N/A,FALSE,"masez (2)";#N/A,#N/A,FALSE,"GME";#N/A,#N/A,FALSE,"masez"}</definedName>
    <definedName name="___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___FHE7" hidden="1">{#N/A,#N/A,FALSE,"masez (10)";#N/A,#N/A,FALSE,"masez (7)";#N/A,#N/A,FALSE,"masez (6)";#N/A,#N/A,FALSE,"masez (5)";#N/A,#N/A,FALSE,"masez (4)";#N/A,#N/A,FALSE,"masez (3)";#N/A,#N/A,FALSE,"masez (2)";#N/A,#N/A,FALSE,"GME";#N/A,#N/A,FALSE,"masez"}</definedName>
    <definedName name="_____gl1" hidden="1">{#N/A,#N/A,FALSE,"Total_OC015";#N/A,#N/A,FALSE,"ADMIN";#N/A,#N/A,FALSE,"PROCES";#N/A,#N/A,FALSE,"mecan";#N/A,#N/A,FALSE,"civil";#N/A,#N/A,FALSE,"CAÑER";#N/A,#N/A,FALSE,"ELEC";#N/A,#N/A,FALSE,"INSTR"}</definedName>
    <definedName name="_____jy5" hidden="1">{#N/A,#N/A,FALSE,"masez (10)";#N/A,#N/A,FALSE,"masez (7)";#N/A,#N/A,FALSE,"masez (6)";#N/A,#N/A,FALSE,"masez (5)";#N/A,#N/A,FALSE,"masez (4)";#N/A,#N/A,FALSE,"masez (3)";#N/A,#N/A,FALSE,"masez (2)";#N/A,#N/A,FALSE,"GME";#N/A,#N/A,FALSE,"masez"}</definedName>
    <definedName name="__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kk2" hidden="1">{"FlujoGastos",#N/A,FALSE,"Base";"FlujoGastos",#N/A,FALSE,"Buzón Tren";"FlujoGastos",#N/A,FALSE,"Buzón Camión";"FlujoGastos",#N/A,FALSE,"LHD Camión";"FlujoGastos",#N/A,FALSE,"Cámara Camión"}</definedName>
    <definedName name="__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__kk4" hidden="1">{"desarrollo",#N/A,FALSE,"Cámara Camión";"resumen",#N/A,FALSE,"Cámara Camión";"eqprod",#N/A,FALSE,"Cámara Camión"}</definedName>
    <definedName name="_____lot1" hidden="1">{#N/A,#N/A,FALSE,"Total_OC015";#N/A,#N/A,FALSE,"ADMIN";#N/A,#N/A,FALSE,"PROCES";#N/A,#N/A,FALSE,"mecan";#N/A,#N/A,FALSE,"civil";#N/A,#N/A,FALSE,"CAÑER";#N/A,#N/A,FALSE,"ELEC";#N/A,#N/A,FALSE,"INSTR"}</definedName>
    <definedName name="_____r" hidden="1">{#N/A,#N/A,FALSE,"masez (10)";#N/A,#N/A,FALSE,"masez (7)";#N/A,#N/A,FALSE,"masez (6)";#N/A,#N/A,FALSE,"masez (5)";#N/A,#N/A,FALSE,"masez (4)";#N/A,#N/A,FALSE,"masez (3)";#N/A,#N/A,FALSE,"masez (2)";#N/A,#N/A,FALSE,"GME";#N/A,#N/A,FALSE,"masez"}</definedName>
    <definedName name="_____tyl2" hidden="1">{#N/A,#N/A,FALSE,"masez (10)";#N/A,#N/A,FALSE,"masez (7)";#N/A,#N/A,FALSE,"masez (6)";#N/A,#N/A,FALSE,"masez (5)";#N/A,#N/A,FALSE,"masez (4)";#N/A,#N/A,FALSE,"masez (3)";#N/A,#N/A,FALSE,"masez (2)";#N/A,#N/A,FALSE,"GME";#N/A,#N/A,FALSE,"masez"}</definedName>
    <definedName name="_____wrn1" hidden="1">{#N/A,#N/A,TRUE,"Est. de Fact.";#N/A,#N/A,TRUE,"Capitulo 19";#N/A,#N/A,TRUE,"Proyecto P855"}</definedName>
    <definedName name="_____wrn2" hidden="1">{#N/A,#N/A,TRUE,"Est. de Fact.";#N/A,#N/A,TRUE,"Capitulo 19";#N/A,#N/A,TRUE,"Proyecto P855"}</definedName>
    <definedName name="_____wrn3" hidden="1">{#N/A,#N/A,FALSE,"Total_OC015";#N/A,#N/A,FALSE,"ADMIN";#N/A,#N/A,FALSE,"PROCES";#N/A,#N/A,FALSE,"mecan";#N/A,#N/A,FALSE,"civil";#N/A,#N/A,FALSE,"CAÑER";#N/A,#N/A,FALSE,"ELEC";#N/A,#N/A,FALSE,"INSTR"}</definedName>
    <definedName name="_____wrn5" hidden="1">{#N/A,#N/A,FALSE,"minas";#N/A,#N/A,FALSE,"Total_OC015";#N/A,#N/A,FALSE,"ADMIN";#N/A,#N/A,FALSE,"PROCES";#N/A,#N/A,FALSE,"civil";#N/A,#N/A,FALSE,"CAÑER";#N/A,#N/A,FALSE,"ELEC";#N/A,#N/A,FALSE,"INSTR";#N/A,#N/A,FALSE,"PDS";#N/A,#N/A,FALSE,"mecan"}</definedName>
    <definedName name="_____wrn6" hidden="1">{#N/A,#N/A,FALSE,"minas";#N/A,#N/A,FALSE,"Total_OC015";#N/A,#N/A,FALSE,"ADMIN";#N/A,#N/A,FALSE,"PROCES";#N/A,#N/A,FALSE,"civil";#N/A,#N/A,FALSE,"CAÑER";#N/A,#N/A,FALSE,"ELEC";#N/A,#N/A,FALSE,"INSTR";#N/A,#N/A,FALSE,"PDS";#N/A,#N/A,FALSE,"mecan"}</definedName>
    <definedName name="_____X2" hidden="1">{#N/A,#N/A,FALSE,"TEC-01";#N/A,#N/A,FALSE,"TEC - 02";#N/A,#N/A,FALSE,"TEC - 03";#N/A,#N/A,FALSE,"TEC - 04";#N/A,#N/A,FALSE,"TEC-07";#N/A,#N/A,FALSE,"TEC-08";#N/A,#N/A,FALSE,"TEC - 09A";#N/A,#N/A,FALSE,"TEC - 09B";#N/A,#N/A,FALSE,"TEC - 09C";#N/A,#N/A,FALSE,"TEC - 10";#N/A,#N/A,FALSE,"TEC-11"}</definedName>
    <definedName name="_____zx2" hidden="1">{#N/A,#N/A,FALSE,"masez (10)";#N/A,#N/A,FALSE,"masez (7)";#N/A,#N/A,FALSE,"masez (6)";#N/A,#N/A,FALSE,"masez (5)";#N/A,#N/A,FALSE,"masez (4)";#N/A,#N/A,FALSE,"masez (3)";#N/A,#N/A,FALSE,"masez (2)";#N/A,#N/A,FALSE,"GME";#N/A,#N/A,FALSE,"masez"}</definedName>
    <definedName name="__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__FC" hidden="1">{"DETALLE_1996",#N/A,FALSE,"flujo";"DETALLE_1997",#N/A,FALSE,"flujo";"GASTOS_INCURRIDOS_1996",#N/A,FALSE,"flujo";"GASTOS_PROGRAMADOS_PARA_1997",#N/A,FALSE,"flujo";#N/A,#N/A,FALSE,"comparat";#N/A,#N/A,FALSE,"costos";#N/A,#N/A,FALSE,"proyctrol"}</definedName>
    <definedName name="____FHE7" hidden="1">{#N/A,#N/A,FALSE,"masez (10)";#N/A,#N/A,FALSE,"masez (7)";#N/A,#N/A,FALSE,"masez (6)";#N/A,#N/A,FALSE,"masez (5)";#N/A,#N/A,FALSE,"masez (4)";#N/A,#N/A,FALSE,"masez (3)";#N/A,#N/A,FALSE,"masez (2)";#N/A,#N/A,FALSE,"GME";#N/A,#N/A,FALSE,"masez"}</definedName>
    <definedName name="____gl1" hidden="1">{#N/A,#N/A,FALSE,"Total_OC015";#N/A,#N/A,FALSE,"ADMIN";#N/A,#N/A,FALSE,"PROCES";#N/A,#N/A,FALSE,"mecan";#N/A,#N/A,FALSE,"civil";#N/A,#N/A,FALSE,"CAÑER";#N/A,#N/A,FALSE,"ELEC";#N/A,#N/A,FALSE,"INSTR"}</definedName>
    <definedName name="____jy5" hidden="1">{#N/A,#N/A,FALSE,"masez (10)";#N/A,#N/A,FALSE,"masez (7)";#N/A,#N/A,FALSE,"masez (6)";#N/A,#N/A,FALSE,"masez (5)";#N/A,#N/A,FALSE,"masez (4)";#N/A,#N/A,FALSE,"masez (3)";#N/A,#N/A,FALSE,"masez (2)";#N/A,#N/A,FALSE,"GME";#N/A,#N/A,FALSE,"masez"}</definedName>
    <definedName name="____lot1" hidden="1">{#N/A,#N/A,FALSE,"Total_OC015";#N/A,#N/A,FALSE,"ADMIN";#N/A,#N/A,FALSE,"PROCES";#N/A,#N/A,FALSE,"mecan";#N/A,#N/A,FALSE,"civil";#N/A,#N/A,FALSE,"CAÑER";#N/A,#N/A,FALSE,"ELEC";#N/A,#N/A,FALSE,"INSTR"}</definedName>
    <definedName name="____r" hidden="1">{#N/A,#N/A,FALSE,"Total_OC015";#N/A,#N/A,FALSE,"ADMIN";#N/A,#N/A,FALSE,"PROCES";#N/A,#N/A,FALSE,"mecan";#N/A,#N/A,FALSE,"civil";#N/A,#N/A,FALSE,"CAÑER";#N/A,#N/A,FALSE,"ELEC";#N/A,#N/A,FALSE,"INSTR"}</definedName>
    <definedName name="____tyl2" hidden="1">{#N/A,#N/A,FALSE,"masez (10)";#N/A,#N/A,FALSE,"masez (7)";#N/A,#N/A,FALSE,"masez (6)";#N/A,#N/A,FALSE,"masez (5)";#N/A,#N/A,FALSE,"masez (4)";#N/A,#N/A,FALSE,"masez (3)";#N/A,#N/A,FALSE,"masez (2)";#N/A,#N/A,FALSE,"GME";#N/A,#N/A,FALSE,"masez"}</definedName>
    <definedName name="____wrn1" hidden="1">{#N/A,#N/A,TRUE,"Est. de Fact.";#N/A,#N/A,TRUE,"Capitulo 19";#N/A,#N/A,TRUE,"Proyecto P855"}</definedName>
    <definedName name="____wrn2" hidden="1">{#N/A,#N/A,TRUE,"Est. de Fact.";#N/A,#N/A,TRUE,"Capitulo 19";#N/A,#N/A,TRUE,"Proyecto P855"}</definedName>
    <definedName name="____wrn3" hidden="1">{#N/A,#N/A,FALSE,"Total_OC015";#N/A,#N/A,FALSE,"ADMIN";#N/A,#N/A,FALSE,"PROCES";#N/A,#N/A,FALSE,"mecan";#N/A,#N/A,FALSE,"civil";#N/A,#N/A,FALSE,"CAÑER";#N/A,#N/A,FALSE,"ELEC";#N/A,#N/A,FALSE,"INSTR"}</definedName>
    <definedName name="____wrn5" hidden="1">{#N/A,#N/A,FALSE,"minas";#N/A,#N/A,FALSE,"Total_OC015";#N/A,#N/A,FALSE,"ADMIN";#N/A,#N/A,FALSE,"PROCES";#N/A,#N/A,FALSE,"civil";#N/A,#N/A,FALSE,"CAÑER";#N/A,#N/A,FALSE,"ELEC";#N/A,#N/A,FALSE,"INSTR";#N/A,#N/A,FALSE,"PDS";#N/A,#N/A,FALSE,"mecan"}</definedName>
    <definedName name="____wrn6" hidden="1">{#N/A,#N/A,FALSE,"minas";#N/A,#N/A,FALSE,"Total_OC015";#N/A,#N/A,FALSE,"ADMIN";#N/A,#N/A,FALSE,"PROCES";#N/A,#N/A,FALSE,"civil";#N/A,#N/A,FALSE,"CAÑER";#N/A,#N/A,FALSE,"ELEC";#N/A,#N/A,FALSE,"INSTR";#N/A,#N/A,FALSE,"PDS";#N/A,#N/A,FALSE,"mecan"}</definedName>
    <definedName name="____zx2" hidden="1">{#N/A,#N/A,FALSE,"masez (10)";#N/A,#N/A,FALSE,"masez (7)";#N/A,#N/A,FALSE,"masez (6)";#N/A,#N/A,FALSE,"masez (5)";#N/A,#N/A,FALSE,"masez (4)";#N/A,#N/A,FALSE,"masez (3)";#N/A,#N/A,FALSE,"masez (2)";#N/A,#N/A,FALSE,"GME";#N/A,#N/A,FALSE,"masez"}</definedName>
    <definedName name="___cc1" hidden="1">{"DETALLE_1996",#N/A,FALSE,"flujo";"DETALLE_1997",#N/A,FALSE,"flujo";"GASTOS_INCURRIDOS_1996",#N/A,FALSE,"flujo";"GASTOS_PROGRAMADOS_PARA_1997",#N/A,FALSE,"flujo";#N/A,#N/A,FALSE,"comparat";#N/A,#N/A,FALSE,"costos";#N/A,#N/A,FALSE,"proyctrol"}</definedName>
    <definedName name="_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_FC" hidden="1">{"DETALLE_1996",#N/A,FALSE,"flujo";"DETALLE_1997",#N/A,FALSE,"flujo";"GASTOS_INCURRIDOS_1996",#N/A,FALSE,"flujo";"GASTOS_PROGRAMADOS_PARA_1997",#N/A,FALSE,"flujo";#N/A,#N/A,FALSE,"comparat";#N/A,#N/A,FALSE,"costos";#N/A,#N/A,FALSE,"proyctrol"}</definedName>
    <definedName name="___FHE7" hidden="1">{#N/A,#N/A,FALSE,"masez (10)";#N/A,#N/A,FALSE,"masez (7)";#N/A,#N/A,FALSE,"masez (6)";#N/A,#N/A,FALSE,"masez (5)";#N/A,#N/A,FALSE,"masez (4)";#N/A,#N/A,FALSE,"masez (3)";#N/A,#N/A,FALSE,"masez (2)";#N/A,#N/A,FALSE,"GME";#N/A,#N/A,FALSE,"masez"}</definedName>
    <definedName name="___gl1" hidden="1">{#N/A,#N/A,FALSE,"Total_OC015";#N/A,#N/A,FALSE,"ADMIN";#N/A,#N/A,FALSE,"PROCES";#N/A,#N/A,FALSE,"mecan";#N/A,#N/A,FALSE,"civil";#N/A,#N/A,FALSE,"CAÑER";#N/A,#N/A,FALSE,"ELEC";#N/A,#N/A,FALSE,"INSTR"}</definedName>
    <definedName name="___jy5" hidden="1">{#N/A,#N/A,FALSE,"masez (10)";#N/A,#N/A,FALSE,"masez (7)";#N/A,#N/A,FALSE,"masez (6)";#N/A,#N/A,FALSE,"masez (5)";#N/A,#N/A,FALSE,"masez (4)";#N/A,#N/A,FALSE,"masez (3)";#N/A,#N/A,FALSE,"masez (2)";#N/A,#N/A,FALSE,"GME";#N/A,#N/A,FALSE,"masez"}</definedName>
    <definedName name="_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kk2" hidden="1">{"FlujoGastos",#N/A,FALSE,"Base";"FlujoGastos",#N/A,FALSE,"Buzón Tren";"FlujoGastos",#N/A,FALSE,"Buzón Camión";"FlujoGastos",#N/A,FALSE,"LHD Camión";"FlujoGastos",#N/A,FALSE,"Cámara Camión"}</definedName>
    <definedName name="_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_kk4" hidden="1">{"desarrollo",#N/A,FALSE,"Cámara Camión";"resumen",#N/A,FALSE,"Cámara Camión";"eqprod",#N/A,FALSE,"Cámara Camión"}</definedName>
    <definedName name="___lot1" hidden="1">{#N/A,#N/A,FALSE,"Total_OC015";#N/A,#N/A,FALSE,"ADMIN";#N/A,#N/A,FALSE,"PROCES";#N/A,#N/A,FALSE,"mecan";#N/A,#N/A,FALSE,"civil";#N/A,#N/A,FALSE,"CAÑER";#N/A,#N/A,FALSE,"ELEC";#N/A,#N/A,FALSE,"INSTR"}</definedName>
    <definedName name="___r" hidden="1">{#N/A,#N/A,FALSE,"Total_OC015";#N/A,#N/A,FALSE,"ADMIN";#N/A,#N/A,FALSE,"PROCES";#N/A,#N/A,FALSE,"mecan";#N/A,#N/A,FALSE,"civil";#N/A,#N/A,FALSE,"CAÑER";#N/A,#N/A,FALSE,"ELEC";#N/A,#N/A,FALSE,"INSTR"}</definedName>
    <definedName name="___REV1" hidden="1">{"Graf_Carga Trab",#N/A,FALSE,"Grafi_Carga Trab";"Graf_Venta Flujo",#N/A,FALSE,"Grafi_Carga Trab"}</definedName>
    <definedName name="___REV11" hidden="1">{"Graf_Carga Trab",#N/A,FALSE,"Grafi_Carga Trab";"Graf_Venta Flujo",#N/A,FALSE,"Grafi_Carga Trab"}</definedName>
    <definedName name="___tyl2" hidden="1">{#N/A,#N/A,FALSE,"masez (10)";#N/A,#N/A,FALSE,"masez (7)";#N/A,#N/A,FALSE,"masez (6)";#N/A,#N/A,FALSE,"masez (5)";#N/A,#N/A,FALSE,"masez (4)";#N/A,#N/A,FALSE,"masez (3)";#N/A,#N/A,FALSE,"masez (2)";#N/A,#N/A,FALSE,"GME";#N/A,#N/A,FALSE,"masez"}</definedName>
    <definedName name="___wrn1" hidden="1">{#N/A,#N/A,TRUE,"Est. de Fact.";#N/A,#N/A,TRUE,"Capitulo 19";#N/A,#N/A,TRUE,"Proyecto P855"}</definedName>
    <definedName name="___wrn2" hidden="1">{#N/A,#N/A,TRUE,"Est. de Fact.";#N/A,#N/A,TRUE,"Capitulo 19";#N/A,#N/A,TRUE,"Proyecto P855"}</definedName>
    <definedName name="___wrn3" hidden="1">{#N/A,#N/A,FALSE,"Total_OC015";#N/A,#N/A,FALSE,"ADMIN";#N/A,#N/A,FALSE,"PROCES";#N/A,#N/A,FALSE,"mecan";#N/A,#N/A,FALSE,"civil";#N/A,#N/A,FALSE,"CAÑER";#N/A,#N/A,FALSE,"ELEC";#N/A,#N/A,FALSE,"INSTR"}</definedName>
    <definedName name="___wrn5" hidden="1">{#N/A,#N/A,FALSE,"minas";#N/A,#N/A,FALSE,"Total_OC015";#N/A,#N/A,FALSE,"ADMIN";#N/A,#N/A,FALSE,"PROCES";#N/A,#N/A,FALSE,"civil";#N/A,#N/A,FALSE,"CAÑER";#N/A,#N/A,FALSE,"ELEC";#N/A,#N/A,FALSE,"INSTR";#N/A,#N/A,FALSE,"PDS";#N/A,#N/A,FALSE,"mecan"}</definedName>
    <definedName name="___wrn6" hidden="1">{#N/A,#N/A,FALSE,"minas";#N/A,#N/A,FALSE,"Total_OC015";#N/A,#N/A,FALSE,"ADMIN";#N/A,#N/A,FALSE,"PROCES";#N/A,#N/A,FALSE,"civil";#N/A,#N/A,FALSE,"CAÑER";#N/A,#N/A,FALSE,"ELEC";#N/A,#N/A,FALSE,"INSTR";#N/A,#N/A,FALSE,"PDS";#N/A,#N/A,FALSE,"mecan"}</definedName>
    <definedName name="___X2" hidden="1">{#N/A,#N/A,FALSE,"TEC-01";#N/A,#N/A,FALSE,"TEC - 02";#N/A,#N/A,FALSE,"TEC - 03";#N/A,#N/A,FALSE,"TEC - 04";#N/A,#N/A,FALSE,"TEC-07";#N/A,#N/A,FALSE,"TEC-08";#N/A,#N/A,FALSE,"TEC - 09A";#N/A,#N/A,FALSE,"TEC - 09B";#N/A,#N/A,FALSE,"TEC - 09C";#N/A,#N/A,FALSE,"TEC - 10";#N/A,#N/A,FALSE,"TEC-11"}</definedName>
    <definedName name="___zx2" hidden="1">{#N/A,#N/A,FALSE,"masez (10)";#N/A,#N/A,FALSE,"masez (7)";#N/A,#N/A,FALSE,"masez (6)";#N/A,#N/A,FALSE,"masez (5)";#N/A,#N/A,FALSE,"masez (4)";#N/A,#N/A,FALSE,"masez (3)";#N/A,#N/A,FALSE,"masez (2)";#N/A,#N/A,FALSE,"GME";#N/A,#N/A,FALSE,"masez"}</definedName>
    <definedName name="__1__123Graph_A__200__BPF" hidden="1">#REF!</definedName>
    <definedName name="__10__123Graph_C__200__D50" hidden="1">#REF!</definedName>
    <definedName name="__11__123Graph_CGRANULOMETRIA_1" hidden="1">#REF!</definedName>
    <definedName name="__12__123Graph_D__200__BPF" hidden="1">#REF!</definedName>
    <definedName name="__123Graph_A" hidden="1">'[1]Resumen para Financiero'!#REF!</definedName>
    <definedName name="__123Graph_ACOSTO" hidden="1">'[2]GRAFICO A'!#REF!</definedName>
    <definedName name="__123Graph_B" hidden="1">#REF!</definedName>
    <definedName name="__123Graph_BCOSTO" hidden="1">'[2]GRAFICO A'!#REF!</definedName>
    <definedName name="__123Graph_C" hidden="1">#REF!</definedName>
    <definedName name="__123Graph_CCONT" hidden="1">[3]Register!#REF!</definedName>
    <definedName name="__123Graph_CCOST" hidden="1">[3]Register!#REF!</definedName>
    <definedName name="__123Graph_CGM" hidden="1">[3]Register!#REF!</definedName>
    <definedName name="__123Graph_CREV" hidden="1">[3]Register!#REF!</definedName>
    <definedName name="__123Graph_D" hidden="1">#REF!</definedName>
    <definedName name="__123Graph_E" hidden="1">#REF!</definedName>
    <definedName name="__123Graph_F" hidden="1">#REF!</definedName>
    <definedName name="__123Graph_LBL_B" hidden="1">[4]KWHCEC!#REF!</definedName>
    <definedName name="__123Graph_LBL_C" hidden="1">[3]Register!#REF!</definedName>
    <definedName name="__123Graph_LBL_CCONT" hidden="1">[3]Register!#REF!</definedName>
    <definedName name="__123Graph_LBL_CCOST" hidden="1">[3]Register!#REF!</definedName>
    <definedName name="__123Graph_LBL_CGM" hidden="1">[3]Register!#REF!</definedName>
    <definedName name="__123Graph_LBL_CREV" hidden="1">[3]Register!#REF!</definedName>
    <definedName name="__123Graph_X" hidden="1">'[1]Resumen para Financiero'!#REF!</definedName>
    <definedName name="__123Graph_XCONT" hidden="1">[3]Register!#REF!</definedName>
    <definedName name="__123Graph_XCOST" hidden="1">[3]Register!#REF!</definedName>
    <definedName name="__123Graph_XGM" hidden="1">[3]Register!#REF!</definedName>
    <definedName name="__123Graph_XREV" hidden="1">[3]Register!#REF!</definedName>
    <definedName name="__13__123Graph_D__200__D50" hidden="1">#REF!</definedName>
    <definedName name="__14__123Graph_E__200__BPF" hidden="1">#REF!</definedName>
    <definedName name="__15__123Graph_E__200__D50" hidden="1">#REF!</definedName>
    <definedName name="__16__123Graph_F__200__BPF" hidden="1">#REF!</definedName>
    <definedName name="__17__123Graph_F__200__D50" hidden="1">#REF!</definedName>
    <definedName name="__18__123Graph_X__200__BPF" hidden="1">#REF!</definedName>
    <definedName name="__19__123Graph_X__200__D50" hidden="1">#REF!</definedName>
    <definedName name="__2__123Graph_A__200__D50" hidden="1">#REF!</definedName>
    <definedName name="__20__123Graph_XEFICIENCIA_1" hidden="1">#REF!</definedName>
    <definedName name="__21__123Graph_XGRANULOMETRIA_1" hidden="1">#REF!</definedName>
    <definedName name="__3__123Graph_AEFICIENCIA_1" hidden="1">#REF!</definedName>
    <definedName name="__4__123Graph_AGRANULOMETRIA_1" hidden="1">#REF!</definedName>
    <definedName name="__5__123Graph_B__200__BPF" hidden="1">#REF!</definedName>
    <definedName name="__6__123Graph_B__200__D50" hidden="1">#REF!</definedName>
    <definedName name="__7__123Graph_BEFICIENCIA_1" hidden="1">#REF!</definedName>
    <definedName name="__8__123Graph_BGRANULOMETRIA_1" hidden="1">#REF!</definedName>
    <definedName name="__9__123Graph_C__200__BPF" hidden="1">#REF!</definedName>
    <definedName name="__cc1" hidden="1">{"DETALLE_1996",#N/A,FALSE,"flujo";"DETALLE_1997",#N/A,FALSE,"flujo";"GASTOS_INCURRIDOS_1996",#N/A,FALSE,"flujo";"GASTOS_PROGRAMADOS_PARA_1997",#N/A,FALSE,"flujo";#N/A,#N/A,FALSE,"comparat";#N/A,#N/A,FALSE,"costos";#N/A,#N/A,FALSE,"proyctrol"}</definedName>
    <definedName name="_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_FC" hidden="1">{"DETALLE_1996",#N/A,FALSE,"flujo";"DETALLE_1997",#N/A,FALSE,"flujo";"GASTOS_INCURRIDOS_1996",#N/A,FALSE,"flujo";"GASTOS_PROGRAMADOS_PARA_1997",#N/A,FALSE,"flujo";#N/A,#N/A,FALSE,"comparat";#N/A,#N/A,FALSE,"costos";#N/A,#N/A,FALSE,"proyctrol"}</definedName>
    <definedName name="__FHE7" hidden="1">{#N/A,#N/A,FALSE,"masez (10)";#N/A,#N/A,FALSE,"masez (7)";#N/A,#N/A,FALSE,"masez (6)";#N/A,#N/A,FALSE,"masez (5)";#N/A,#N/A,FALSE,"masez (4)";#N/A,#N/A,FALSE,"masez (3)";#N/A,#N/A,FALSE,"masez (2)";#N/A,#N/A,FALSE,"GME";#N/A,#N/A,FALSE,"masez"}</definedName>
    <definedName name="__gl1" hidden="1">{#N/A,#N/A,FALSE,"Total_OC015";#N/A,#N/A,FALSE,"ADMIN";#N/A,#N/A,FALSE,"PROCES";#N/A,#N/A,FALSE,"mecan";#N/A,#N/A,FALSE,"civil";#N/A,#N/A,FALSE,"CAÑER";#N/A,#N/A,FALSE,"ELEC";#N/A,#N/A,FALSE,"INSTR"}</definedName>
    <definedName name="__jy5" hidden="1">{#N/A,#N/A,FALSE,"masez (10)";#N/A,#N/A,FALSE,"masez (7)";#N/A,#N/A,FALSE,"masez (6)";#N/A,#N/A,FALSE,"masez (5)";#N/A,#N/A,FALSE,"masez (4)";#N/A,#N/A,FALSE,"masez (3)";#N/A,#N/A,FALSE,"masez (2)";#N/A,#N/A,FALSE,"GME";#N/A,#N/A,FALSE,"masez"}</definedName>
    <definedName name="_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kk2" hidden="1">{"FlujoGastos",#N/A,FALSE,"Base";"FlujoGastos",#N/A,FALSE,"Buzón Tren";"FlujoGastos",#N/A,FALSE,"Buzón Camión";"FlujoGastos",#N/A,FALSE,"LHD Camión";"FlujoGastos",#N/A,FALSE,"Cámara Camión"}</definedName>
    <definedName name="_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_kk4" hidden="1">{"desarrollo",#N/A,FALSE,"Cámara Camión";"resumen",#N/A,FALSE,"Cámara Camión";"eqprod",#N/A,FALSE,"Cámara Camión"}</definedName>
    <definedName name="__lot1" hidden="1">{#N/A,#N/A,FALSE,"Total_OC015";#N/A,#N/A,FALSE,"ADMIN";#N/A,#N/A,FALSE,"PROCES";#N/A,#N/A,FALSE,"mecan";#N/A,#N/A,FALSE,"civil";#N/A,#N/A,FALSE,"CAÑER";#N/A,#N/A,FALSE,"ELEC";#N/A,#N/A,FALSE,"INSTR"}</definedName>
    <definedName name="__r" hidden="1">{#N/A,#N/A,FALSE,"Total_OC015";#N/A,#N/A,FALSE,"ADMIN";#N/A,#N/A,FALSE,"PROCES";#N/A,#N/A,FALSE,"mecan";#N/A,#N/A,FALSE,"civil";#N/A,#N/A,FALSE,"CAÑER";#N/A,#N/A,FALSE,"ELEC";#N/A,#N/A,FALSE,"INSTR"}</definedName>
    <definedName name="__REV1" hidden="1">{"Graf_Carga Trab",#N/A,FALSE,"Grafi_Carga Trab";"Graf_Venta Flujo",#N/A,FALSE,"Grafi_Carga Trab"}</definedName>
    <definedName name="__REV11" hidden="1">{"Graf_Carga Trab",#N/A,FALSE,"Grafi_Carga Trab";"Graf_Venta Flujo",#N/A,FALSE,"Grafi_Carga Trab"}</definedName>
    <definedName name="__RPT1">'[5]Instru Correa'!$AC$9</definedName>
    <definedName name="__tyl2" hidden="1">{#N/A,#N/A,FALSE,"masez (10)";#N/A,#N/A,FALSE,"masez (7)";#N/A,#N/A,FALSE,"masez (6)";#N/A,#N/A,FALSE,"masez (5)";#N/A,#N/A,FALSE,"masez (4)";#N/A,#N/A,FALSE,"masez (3)";#N/A,#N/A,FALSE,"masez (2)";#N/A,#N/A,FALSE,"GME";#N/A,#N/A,FALSE,"masez"}</definedName>
    <definedName name="__wrn1" hidden="1">{#N/A,#N/A,TRUE,"Est. de Fact.";#N/A,#N/A,TRUE,"Capitulo 19";#N/A,#N/A,TRUE,"Proyecto P855"}</definedName>
    <definedName name="__wrn2" hidden="1">{#N/A,#N/A,TRUE,"Est. de Fact.";#N/A,#N/A,TRUE,"Capitulo 19";#N/A,#N/A,TRUE,"Proyecto P855"}</definedName>
    <definedName name="__wrn3" hidden="1">{#N/A,#N/A,FALSE,"Total_OC015";#N/A,#N/A,FALSE,"ADMIN";#N/A,#N/A,FALSE,"PROCES";#N/A,#N/A,FALSE,"mecan";#N/A,#N/A,FALSE,"civil";#N/A,#N/A,FALSE,"CAÑER";#N/A,#N/A,FALSE,"ELEC";#N/A,#N/A,FALSE,"INSTR"}</definedName>
    <definedName name="__wrn5" hidden="1">{#N/A,#N/A,FALSE,"minas";#N/A,#N/A,FALSE,"Total_OC015";#N/A,#N/A,FALSE,"ADMIN";#N/A,#N/A,FALSE,"PROCES";#N/A,#N/A,FALSE,"civil";#N/A,#N/A,FALSE,"CAÑER";#N/A,#N/A,FALSE,"ELEC";#N/A,#N/A,FALSE,"INSTR";#N/A,#N/A,FALSE,"PDS";#N/A,#N/A,FALSE,"mecan"}</definedName>
    <definedName name="__wrn6" hidden="1">{#N/A,#N/A,FALSE,"minas";#N/A,#N/A,FALSE,"Total_OC015";#N/A,#N/A,FALSE,"ADMIN";#N/A,#N/A,FALSE,"PROCES";#N/A,#N/A,FALSE,"civil";#N/A,#N/A,FALSE,"CAÑER";#N/A,#N/A,FALSE,"ELEC";#N/A,#N/A,FALSE,"INSTR";#N/A,#N/A,FALSE,"PDS";#N/A,#N/A,FALSE,"mecan"}</definedName>
    <definedName name="__X2" hidden="1">{#N/A,#N/A,FALSE,"TEC-01";#N/A,#N/A,FALSE,"TEC - 02";#N/A,#N/A,FALSE,"TEC - 03";#N/A,#N/A,FALSE,"TEC - 04";#N/A,#N/A,FALSE,"TEC-07";#N/A,#N/A,FALSE,"TEC-08";#N/A,#N/A,FALSE,"TEC - 09A";#N/A,#N/A,FALSE,"TEC - 09B";#N/A,#N/A,FALSE,"TEC - 09C";#N/A,#N/A,FALSE,"TEC - 10";#N/A,#N/A,FALSE,"TEC-11"}</definedName>
    <definedName name="__zx2" hidden="1">{#N/A,#N/A,FALSE,"masez (10)";#N/A,#N/A,FALSE,"masez (7)";#N/A,#N/A,FALSE,"masez (6)";#N/A,#N/A,FALSE,"masez (5)";#N/A,#N/A,FALSE,"masez (4)";#N/A,#N/A,FALSE,"masez (3)";#N/A,#N/A,FALSE,"masez (2)";#N/A,#N/A,FALSE,"GME";#N/A,#N/A,FALSE,"masez"}</definedName>
    <definedName name="_1____123Graph_A__200__BPF" hidden="1">#REF!</definedName>
    <definedName name="_1__123Graph_A__200__BPF" hidden="1">#REF!</definedName>
    <definedName name="_1__123Graph_ACHART_1" hidden="1">[6]References!$J$174:$AM$174</definedName>
    <definedName name="_10____123Graph_C__200__D50" hidden="1">#REF!</definedName>
    <definedName name="_10__123Graph_ACHART_5" hidden="1">[6]References!$F$158:$AC$158</definedName>
    <definedName name="_10__123Graph_C__200__D50" hidden="1">#REF!</definedName>
    <definedName name="_10__123Graph_EGRAFICO_1" hidden="1">[4]KWHCEC!#REF!</definedName>
    <definedName name="_11____123Graph_CGRANULOMETRIA_1" hidden="1">#REF!</definedName>
    <definedName name="_11__123Graph_ACHART_6" hidden="1">[6]References!$F$166:$Q$166</definedName>
    <definedName name="_11__123Graph_CGRANULOMETRIA_1" hidden="1">#REF!</definedName>
    <definedName name="_12____123Graph_D__200__BPF" hidden="1">#REF!</definedName>
    <definedName name="_12__123Graph_D__200__BPF" hidden="1">#REF!</definedName>
    <definedName name="_12__123Graph_LBL_BKW_H" hidden="1">[4]KWHCEC!#REF!</definedName>
    <definedName name="_13____123Graph_D__200__D50" hidden="1">#REF!</definedName>
    <definedName name="_13__123Graph_ACHART_9" hidden="1">[7]RefG!#REF!</definedName>
    <definedName name="_13__123Graph_D__200__D50" hidden="1">#REF!</definedName>
    <definedName name="_14____123Graph_E__200__BPF" hidden="1">#REF!</definedName>
    <definedName name="_14__123Graph_BCHART_1" hidden="1">[6]References!$J$176:$AM$176</definedName>
    <definedName name="_14__123Graph_E__200__BPF" hidden="1">#REF!</definedName>
    <definedName name="_15____123Graph_E__200__D50" hidden="1">#REF!</definedName>
    <definedName name="_15__123Graph_E__200__D50" hidden="1">#REF!</definedName>
    <definedName name="_16____123Graph_F__200__BPF" hidden="1">#REF!</definedName>
    <definedName name="_16__123Graph_BCHART_10" hidden="1">[7]RefG!#REF!</definedName>
    <definedName name="_16__123Graph_F__200__BPF" hidden="1">#REF!</definedName>
    <definedName name="_17____123Graph_F__200__D50" hidden="1">#REF!</definedName>
    <definedName name="_17__123Graph_F__200__D50" hidden="1">#REF!</definedName>
    <definedName name="_18____123Graph_X__200__BPF" hidden="1">#REF!</definedName>
    <definedName name="_18__123Graph_BCHART_12" hidden="1">[7]RefG!#REF!</definedName>
    <definedName name="_18__123Graph_X__200__BPF" hidden="1">#REF!</definedName>
    <definedName name="_19____123Graph_X__200__D50" hidden="1">#REF!</definedName>
    <definedName name="_19__123Graph_X__200__D50" hidden="1">#REF!</definedName>
    <definedName name="_2____123Graph_A__200__D50" hidden="1">#REF!</definedName>
    <definedName name="_2__123Graph_A__200__D50" hidden="1">#REF!</definedName>
    <definedName name="_2__123Graph_BGRAFICO_1" hidden="1">[4]KWHCEC!#REF!</definedName>
    <definedName name="_20____123Graph_XEFICIENCIA_1" hidden="1">#REF!</definedName>
    <definedName name="_20__123Graph_BCHART_17" hidden="1">[7]RefG!#REF!</definedName>
    <definedName name="_20__123Graph_XEFICIENCIA_1" hidden="1">#REF!</definedName>
    <definedName name="_21____123Graph_XGRANULOMETRIA_1" hidden="1">#REF!</definedName>
    <definedName name="_21__123Graph_BCHART_5" hidden="1">[6]References!$F$159:$AC$159</definedName>
    <definedName name="_21__123Graph_XGRANULOMETRIA_1" hidden="1">#REF!</definedName>
    <definedName name="_22___123Graph_A__200__BPF" hidden="1">#REF!</definedName>
    <definedName name="_22__123Graph_BCHART_6" hidden="1">[6]References!$F$167:$Q$167</definedName>
    <definedName name="_23___123Graph_A__200__D50" hidden="1">#REF!</definedName>
    <definedName name="_23__123Graph_BCHART_7" hidden="1">[6]References!$J$188:$AG$188</definedName>
    <definedName name="_24___123Graph_AEFICIENCIA_1" hidden="1">#REF!</definedName>
    <definedName name="_24__123Graph_BCHART_8" hidden="1">[6]References!$C$184:$AS$184</definedName>
    <definedName name="_25___123Graph_AGRANULOMETRIA_1" hidden="1">#REF!</definedName>
    <definedName name="_26___123Graph_B__200__BPF" hidden="1">#REF!</definedName>
    <definedName name="_26__123Graph_BCHART_9" hidden="1">[7]RefG!#REF!</definedName>
    <definedName name="_27___123Graph_B__200__D50" hidden="1">#REF!</definedName>
    <definedName name="_27__123Graph_CCHART_1" hidden="1">[6]References!$J$177:$AM$177</definedName>
    <definedName name="_28___123Graph_BEFICIENCIA_1" hidden="1">#REF!</definedName>
    <definedName name="_29___123Graph_BGRANULOMETRIA_1" hidden="1">#REF!</definedName>
    <definedName name="_29__123Graph_CCHART_10" hidden="1">[7]RefG!#REF!</definedName>
    <definedName name="_3____123Graph_AEFICIENCIA_1" hidden="1">#REF!</definedName>
    <definedName name="_3__123Graph_ACHART_11" hidden="1">[7]RefG!#REF!</definedName>
    <definedName name="_3__123Graph_AEFICIENCIA_1" hidden="1">#REF!</definedName>
    <definedName name="_30___123Graph_C__200__BPF" hidden="1">#REF!</definedName>
    <definedName name="_31___123Graph_C__200__D50" hidden="1">#REF!</definedName>
    <definedName name="_31__123Graph_CCHART_11" hidden="1">[7]RefG!#REF!</definedName>
    <definedName name="_32___123Graph_CGRANULOMETRIA_1" hidden="1">#REF!</definedName>
    <definedName name="_33___123Graph_D__200__BPF" hidden="1">#REF!</definedName>
    <definedName name="_33__123Graph_CCHART_12" hidden="1">[7]RefG!#REF!</definedName>
    <definedName name="_34___123Graph_D__200__D50" hidden="1">#REF!</definedName>
    <definedName name="_35___123Graph_E__200__BPF" hidden="1">#REF!</definedName>
    <definedName name="_35__123Graph_CCHART_21" hidden="1">[7]RefG!#REF!</definedName>
    <definedName name="_36___123Graph_E__200__D50" hidden="1">#REF!</definedName>
    <definedName name="_37___123Graph_F__200__BPF" hidden="1">#REF!</definedName>
    <definedName name="_37__123Graph_CCHART_22" hidden="1">[7]RefG!#REF!</definedName>
    <definedName name="_38___123Graph_F__200__D50" hidden="1">#REF!</definedName>
    <definedName name="_38__123Graph_CCHART_7" hidden="1">[6]References!$J$189:$AG$189</definedName>
    <definedName name="_39___123Graph_X__200__BPF" hidden="1">#REF!</definedName>
    <definedName name="_4____123Graph_AGRANULOMETRIA_1" hidden="1">#REF!</definedName>
    <definedName name="_4__123Graph_AGRANULOMETRIA_1" hidden="1">#REF!</definedName>
    <definedName name="_4__123Graph_CGRAFICO_1" hidden="1">[4]KWHCEC!#REF!</definedName>
    <definedName name="_40___123Graph_X__200__D50" hidden="1">#REF!</definedName>
    <definedName name="_40__123Graph_CCHART_9" hidden="1">[7]RefG!#REF!</definedName>
    <definedName name="_41___123Graph_XEFICIENCIA_1" hidden="1">#REF!</definedName>
    <definedName name="_41__123Graph_DCHART_1" hidden="1">[6]References!$J$178:$AM$178</definedName>
    <definedName name="_42___123Graph_XGRANULOMETRIA_1" hidden="1">#REF!</definedName>
    <definedName name="_43__123Graph_A__200__BPF" hidden="1">#REF!</definedName>
    <definedName name="_43__123Graph_DCHART_10" hidden="1">[7]RefG!#REF!</definedName>
    <definedName name="_44__123Graph_A__200__D50" hidden="1">#REF!</definedName>
    <definedName name="_45__123Graph_AEFICIENCIA_1" hidden="1">#REF!</definedName>
    <definedName name="_45__123Graph_DCHART_11" hidden="1">[7]RefG!#REF!</definedName>
    <definedName name="_46__123Graph_AGRANULOMETRIA_1" hidden="1">#REF!</definedName>
    <definedName name="_47__123Graph_B__200__BPF" hidden="1">#REF!</definedName>
    <definedName name="_47__123Graph_DCHART_12" hidden="1">[7]RefG!#REF!</definedName>
    <definedName name="_48__123Graph_B__200__D50" hidden="1">#REF!</definedName>
    <definedName name="_49__123Graph_BEFICIENCIA_1" hidden="1">#REF!</definedName>
    <definedName name="_49__123Graph_DCHART_21" hidden="1">[7]RefG!#REF!</definedName>
    <definedName name="_5____123Graph_B__200__BPF" hidden="1">#REF!</definedName>
    <definedName name="_5__123Graph_ACHART_17" hidden="1">[7]RefG!#REF!</definedName>
    <definedName name="_5__123Graph_B__200__BPF" hidden="1">#REF!</definedName>
    <definedName name="_50__123Graph_BGRANULOMETRIA_1" hidden="1">#REF!</definedName>
    <definedName name="_51__123Graph_C__200__BPF" hidden="1">#REF!</definedName>
    <definedName name="_51__123Graph_DCHART_22" hidden="1">[7]RefG!#REF!</definedName>
    <definedName name="_52__123Graph_C__200__D50" hidden="1">#REF!</definedName>
    <definedName name="_52__123Graph_DCHART_7" hidden="1">[6]References!$J$190:$AG$190</definedName>
    <definedName name="_53__123Graph_CGRANULOMETRIA_1" hidden="1">#REF!</definedName>
    <definedName name="_54__123Graph_D__200__BPF" hidden="1">#REF!</definedName>
    <definedName name="_54__123Graph_DCHART_9" hidden="1">[7]RefG!#REF!</definedName>
    <definedName name="_55__123Graph_D__200__D50" hidden="1">#REF!</definedName>
    <definedName name="_55__123Graph_ECHART_1" hidden="1">[6]References!$J$179:$AM$179</definedName>
    <definedName name="_56__123Graph_E__200__BPF" hidden="1">#REF!</definedName>
    <definedName name="_57__123Graph_E__200__D50" hidden="1">#REF!</definedName>
    <definedName name="_57__123Graph_ECHART_10" hidden="1">[7]RefG!#REF!</definedName>
    <definedName name="_58__123Graph_F__200__BPF" hidden="1">#REF!</definedName>
    <definedName name="_59__123Graph_ECHART_12" hidden="1">[7]RefG!#REF!</definedName>
    <definedName name="_59__123Graph_F__200__D50" hidden="1">#REF!</definedName>
    <definedName name="_6____123Graph_B__200__D50" hidden="1">#REF!</definedName>
    <definedName name="_6__123Graph_ACHART_2" hidden="1">[6]References!$F$152:$AM$152</definedName>
    <definedName name="_6__123Graph_B__200__D50" hidden="1">#REF!</definedName>
    <definedName name="_6__123Graph_CKW_H" hidden="1">[4]KWHCEC!#REF!</definedName>
    <definedName name="_60__123Graph_X__200__BPF" hidden="1">#REF!</definedName>
    <definedName name="_61__123Graph_ECHART_22" hidden="1">[7]RefG!#REF!</definedName>
    <definedName name="_61__123Graph_X__200__D50" hidden="1">#REF!</definedName>
    <definedName name="_62__123Graph_ECHART_7" hidden="1">[6]References!$J$191:$AG$191</definedName>
    <definedName name="_62__123Graph_XEFICIENCIA_1" hidden="1">#REF!</definedName>
    <definedName name="_63__123Graph_XGRANULOMETRIA_1" hidden="1">#REF!</definedName>
    <definedName name="_64__123Graph_ECHART_9" hidden="1">[7]RefG!#REF!</definedName>
    <definedName name="_65__123Graph_FCHART_1" hidden="1">[6]References!$J$180:$AM$180</definedName>
    <definedName name="_67__123Graph_FCHART_22" hidden="1">[7]RefG!#REF!</definedName>
    <definedName name="_69__123Graph_FCHART_9" hidden="1">[7]RefG!#REF!</definedName>
    <definedName name="_7____123Graph_BEFICIENCIA_1" hidden="1">#REF!</definedName>
    <definedName name="_7__123Graph_BEFICIENCIA_1" hidden="1">#REF!</definedName>
    <definedName name="_70__123Graph_XCHART_1" hidden="1">[6]References!$J$150:$AM$150</definedName>
    <definedName name="_71__123Graph_XCHART_2" hidden="1">[6]References!$F$150:$AM$150</definedName>
    <definedName name="_72__123Graph_XCHART_3" hidden="1">[6]References!$C$183:$AS$183</definedName>
    <definedName name="_73__123Graph_XCHART_5" hidden="1">[6]References!$F$150:$AC$150</definedName>
    <definedName name="_74__123Graph_XCHART_6" hidden="1">[6]References!$F$165:$Q$165</definedName>
    <definedName name="_75__123Graph_XCHART_7" hidden="1">[6]References!$J$187:$AM$187</definedName>
    <definedName name="_76__123Graph_XCHART_8" hidden="1">[6]References!$C$183:$AS$183</definedName>
    <definedName name="_8____123Graph_BGRANULOMETRIA_1" hidden="1">#REF!</definedName>
    <definedName name="_8__123Graph_ACHART_21" hidden="1">[7]RefG!#REF!</definedName>
    <definedName name="_8__123Graph_BGRANULOMETRIA_1" hidden="1">#REF!</definedName>
    <definedName name="_8__123Graph_DGRAFICO_1" hidden="1">[4]KWHCEC!#REF!</definedName>
    <definedName name="_9____123Graph_C__200__BPF" hidden="1">#REF!</definedName>
    <definedName name="_9__123Graph_ACHART_3" hidden="1">[6]References!$C$184:$AS$184</definedName>
    <definedName name="_9__123Graph_C__200__BPF" hidden="1">#REF!</definedName>
    <definedName name="_a1" hidden="1">{"TAB1",#N/A,TRUE,"GENERAL";"TAB2",#N/A,TRUE,"GENERAL";"TAB3",#N/A,TRUE,"GENERAL";"TAB4",#N/A,TRUE,"GENERAL";"TAB5",#N/A,TRUE,"GENERAL"}</definedName>
    <definedName name="_a3" hidden="1">{"TAB1",#N/A,TRUE,"GENERAL";"TAB2",#N/A,TRUE,"GENERAL";"TAB3",#N/A,TRUE,"GENERAL";"TAB4",#N/A,TRUE,"GENERAL";"TAB5",#N/A,TRUE,"GENERAL"}</definedName>
    <definedName name="_a4" hidden="1">{"via1",#N/A,TRUE,"general";"via2",#N/A,TRUE,"general";"via3",#N/A,TRUE,"general"}</definedName>
    <definedName name="_a5" hidden="1">{"TAB1",#N/A,TRUE,"GENERAL";"TAB2",#N/A,TRUE,"GENERAL";"TAB3",#N/A,TRUE,"GENERAL";"TAB4",#N/A,TRUE,"GENERAL";"TAB5",#N/A,TRUE,"GENERAL"}</definedName>
    <definedName name="_a6" hidden="1">{"TAB1",#N/A,TRUE,"GENERAL";"TAB2",#N/A,TRUE,"GENERAL";"TAB3",#N/A,TRUE,"GENERAL";"TAB4",#N/A,TRUE,"GENERAL";"TAB5",#N/A,TRUE,"GENERAL"}</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8</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2</definedName>
    <definedName name="_AtRisk_SimSetting_ReportOptionReportSelection" hidden="1">32869</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2" hidden="1">{"TAB1",#N/A,TRUE,"GENERAL";"TAB2",#N/A,TRUE,"GENERAL";"TAB3",#N/A,TRUE,"GENERAL";"TAB4",#N/A,TRUE,"GENERAL";"TAB5",#N/A,TRUE,"GENERAL"}</definedName>
    <definedName name="_b3" hidden="1">{"TAB1",#N/A,TRUE,"GENERAL";"TAB2",#N/A,TRUE,"GENERAL";"TAB3",#N/A,TRUE,"GENERAL";"TAB4",#N/A,TRUE,"GENERAL";"TAB5",#N/A,TRUE,"GENERAL"}</definedName>
    <definedName name="_b4" hidden="1">{"TAB1",#N/A,TRUE,"GENERAL";"TAB2",#N/A,TRUE,"GENERAL";"TAB3",#N/A,TRUE,"GENERAL";"TAB4",#N/A,TRUE,"GENERAL";"TAB5",#N/A,TRUE,"GENERAL"}</definedName>
    <definedName name="_b5" hidden="1">{"TAB1",#N/A,TRUE,"GENERAL";"TAB2",#N/A,TRUE,"GENERAL";"TAB3",#N/A,TRUE,"GENERAL";"TAB4",#N/A,TRUE,"GENERAL";"TAB5",#N/A,TRUE,"GENERAL"}</definedName>
    <definedName name="_b6" hidden="1">{"TAB1",#N/A,TRUE,"GENERAL";"TAB2",#N/A,TRUE,"GENERAL";"TAB3",#N/A,TRUE,"GENERAL";"TAB4",#N/A,TRUE,"GENERAL";"TAB5",#N/A,TRUE,"GENERAL"}</definedName>
    <definedName name="_b7" hidden="1">{"via1",#N/A,TRUE,"general";"via2",#N/A,TRUE,"general";"via3",#N/A,TRUE,"general"}</definedName>
    <definedName name="_b8" hidden="1">{"via1",#N/A,TRUE,"general";"via2",#N/A,TRUE,"general";"via3",#N/A,TRUE,"general"}</definedName>
    <definedName name="_bb9" hidden="1">{"TAB1",#N/A,TRUE,"GENERAL";"TAB2",#N/A,TRUE,"GENERAL";"TAB3",#N/A,TRUE,"GENERAL";"TAB4",#N/A,TRUE,"GENERAL";"TAB5",#N/A,TRUE,"GENERAL"}</definedName>
    <definedName name="_bgb5" hidden="1">{"TAB1",#N/A,TRUE,"GENERAL";"TAB2",#N/A,TRUE,"GENERAL";"TAB3",#N/A,TRUE,"GENERAL";"TAB4",#N/A,TRUE,"GENERAL";"TAB5",#N/A,TRUE,"GENERAL"}</definedName>
    <definedName name="_cc1" hidden="1">{"DETALLE_1996",#N/A,FALSE,"flujo";"DETALLE_1997",#N/A,FALSE,"flujo";"GASTOS_INCURRIDOS_1996",#N/A,FALSE,"flujo";"GASTOS_PROGRAMADOS_PARA_1997",#N/A,FALSE,"flujo";#N/A,#N/A,FALSE,"comparat";#N/A,#N/A,FALSE,"costos";#N/A,#N/A,FALSE,"proyctrol"}</definedName>
    <definedName name="_ERI" hidden="1">#REF!</definedName>
    <definedName name="_f"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_FC" hidden="1">{"DETALLE_1996",#N/A,FALSE,"flujo";"DETALLE_1997",#N/A,FALSE,"flujo";"GASTOS_INCURRIDOS_1996",#N/A,FALSE,"flujo";"GASTOS_PROGRAMADOS_PARA_1997",#N/A,FALSE,"flujo";#N/A,#N/A,FALSE,"comparat";#N/A,#N/A,FALSE,"costos";#N/A,#N/A,FALSE,"proyctrol"}</definedName>
    <definedName name="_FHE7" hidden="1">{#N/A,#N/A,FALSE,"masez (10)";#N/A,#N/A,FALSE,"masez (7)";#N/A,#N/A,FALSE,"masez (6)";#N/A,#N/A,FALSE,"masez (5)";#N/A,#N/A,FALSE,"masez (4)";#N/A,#N/A,FALSE,"masez (3)";#N/A,#N/A,FALSE,"masez (2)";#N/A,#N/A,FALSE,"GME";#N/A,#N/A,FALSE,"masez"}</definedName>
    <definedName name="_Fill" hidden="1">#REF!</definedName>
    <definedName name="_xlnm._FilterDatabase" localSheetId="0" hidden="1">'Ciclo de Avance'!$C$10:$D$169</definedName>
    <definedName name="_xlnm._FilterDatabase" hidden="1">#REF!</definedName>
    <definedName name="_g2" hidden="1">{"TAB1",#N/A,TRUE,"GENERAL";"TAB2",#N/A,TRUE,"GENERAL";"TAB3",#N/A,TRUE,"GENERAL";"TAB4",#N/A,TRUE,"GENERAL";"TAB5",#N/A,TRUE,"GENERAL"}</definedName>
    <definedName name="_g3" hidden="1">{"via1",#N/A,TRUE,"general";"via2",#N/A,TRUE,"general";"via3",#N/A,TRUE,"general"}</definedName>
    <definedName name="_g4" hidden="1">{"via1",#N/A,TRUE,"general";"via2",#N/A,TRUE,"general";"via3",#N/A,TRUE,"general"}</definedName>
    <definedName name="_g5" hidden="1">{"via1",#N/A,TRUE,"general";"via2",#N/A,TRUE,"general";"via3",#N/A,TRUE,"general"}</definedName>
    <definedName name="_g6" hidden="1">{"via1",#N/A,TRUE,"general";"via2",#N/A,TRUE,"general";"via3",#N/A,TRUE,"general"}</definedName>
    <definedName name="_g7" hidden="1">{"TAB1",#N/A,TRUE,"GENERAL";"TAB2",#N/A,TRUE,"GENERAL";"TAB3",#N/A,TRUE,"GENERAL";"TAB4",#N/A,TRUE,"GENERAL";"TAB5",#N/A,TRUE,"GENERAL"}</definedName>
    <definedName name="_gl1" hidden="1">{#N/A,#N/A,FALSE,"Total_OC015";#N/A,#N/A,FALSE,"ADMIN";#N/A,#N/A,FALSE,"PROCES";#N/A,#N/A,FALSE,"mecan";#N/A,#N/A,FALSE,"civil";#N/A,#N/A,FALSE,"CAÑER";#N/A,#N/A,FALSE,"ELEC";#N/A,#N/A,FALSE,"INSTR"}</definedName>
    <definedName name="_GR1" hidden="1">{"TAB1",#N/A,TRUE,"GENERAL";"TAB2",#N/A,TRUE,"GENERAL";"TAB3",#N/A,TRUE,"GENERAL";"TAB4",#N/A,TRUE,"GENERAL";"TAB5",#N/A,TRUE,"GENERAL"}</definedName>
    <definedName name="_gtr4" hidden="1">{"via1",#N/A,TRUE,"general";"via2",#N/A,TRUE,"general";"via3",#N/A,TRUE,"general"}</definedName>
    <definedName name="_h2" hidden="1">{"via1",#N/A,TRUE,"general";"via2",#N/A,TRUE,"general";"via3",#N/A,TRUE,"general"}</definedName>
    <definedName name="_h3" hidden="1">{"via1",#N/A,TRUE,"general";"via2",#N/A,TRUE,"general";"via3",#N/A,TRUE,"general"}</definedName>
    <definedName name="_h4" hidden="1">{"TAB1",#N/A,TRUE,"GENERAL";"TAB2",#N/A,TRUE,"GENERAL";"TAB3",#N/A,TRUE,"GENERAL";"TAB4",#N/A,TRUE,"GENERAL";"TAB5",#N/A,TRUE,"GENERAL"}</definedName>
    <definedName name="_h5" hidden="1">{"TAB1",#N/A,TRUE,"GENERAL";"TAB2",#N/A,TRUE,"GENERAL";"TAB3",#N/A,TRUE,"GENERAL";"TAB4",#N/A,TRUE,"GENERAL";"TAB5",#N/A,TRUE,"GENERAL"}</definedName>
    <definedName name="_h6" hidden="1">{"via1",#N/A,TRUE,"general";"via2",#N/A,TRUE,"general";"via3",#N/A,TRUE,"general"}</definedName>
    <definedName name="_h7" hidden="1">{"TAB1",#N/A,TRUE,"GENERAL";"TAB2",#N/A,TRUE,"GENERAL";"TAB3",#N/A,TRUE,"GENERAL";"TAB4",#N/A,TRUE,"GENERAL";"TAB5",#N/A,TRUE,"GENERAL"}</definedName>
    <definedName name="_h8" hidden="1">{"via1",#N/A,TRUE,"general";"via2",#N/A,TRUE,"general";"via3",#N/A,TRUE,"general"}</definedName>
    <definedName name="_hfh7" hidden="1">{"via1",#N/A,TRUE,"general";"via2",#N/A,TRUE,"general";"via3",#N/A,TRUE,"general"}</definedName>
    <definedName name="_i4" hidden="1">{"via1",#N/A,TRUE,"general";"via2",#N/A,TRUE,"general";"via3",#N/A,TRUE,"general"}</definedName>
    <definedName name="_i5" hidden="1">{"TAB1",#N/A,TRUE,"GENERAL";"TAB2",#N/A,TRUE,"GENERAL";"TAB3",#N/A,TRUE,"GENERAL";"TAB4",#N/A,TRUE,"GENERAL";"TAB5",#N/A,TRUE,"GENERAL"}</definedName>
    <definedName name="_i6" hidden="1">{"TAB1",#N/A,TRUE,"GENERAL";"TAB2",#N/A,TRUE,"GENERAL";"TAB3",#N/A,TRUE,"GENERAL";"TAB4",#N/A,TRUE,"GENERAL";"TAB5",#N/A,TRUE,"GENERAL"}</definedName>
    <definedName name="_i7" hidden="1">{"via1",#N/A,TRUE,"general";"via2",#N/A,TRUE,"general";"via3",#N/A,TRUE,"general"}</definedName>
    <definedName name="_i77" hidden="1">{"TAB1",#N/A,TRUE,"GENERAL";"TAB2",#N/A,TRUE,"GENERAL";"TAB3",#N/A,TRUE,"GENERAL";"TAB4",#N/A,TRUE,"GENERAL";"TAB5",#N/A,TRUE,"GENERAL"}</definedName>
    <definedName name="_i8" hidden="1">{"via1",#N/A,TRUE,"general";"via2",#N/A,TRUE,"general";"via3",#N/A,TRUE,"general"}</definedName>
    <definedName name="_i9" hidden="1">{"TAB1",#N/A,TRUE,"GENERAL";"TAB2",#N/A,TRUE,"GENERAL";"TAB3",#N/A,TRUE,"GENERAL";"TAB4",#N/A,TRUE,"GENERAL";"TAB5",#N/A,TRUE,"GENERAL"}</definedName>
    <definedName name="_j1" hidden="1">{#N/A,#N/A,FALSE,"E-1";#N/A,#N/A,FALSE,"E-2";#N/A,#N/A,FALSE,"F-1";#N/A,#N/A,FALSE,"F-2";#N/A,#N/A,FALSE,"F-3";#N/A,#N/A,FALSE,"F-4";#N/A,#N/A,FALSE,"F-5";#N/A,#N/A,FALSE,"F-6";#N/A,#N/A,FALSE,"Matrix"}</definedName>
    <definedName name="_jy5" hidden="1">{#N/A,#N/A,FALSE,"masez (10)";#N/A,#N/A,FALSE,"masez (7)";#N/A,#N/A,FALSE,"masez (6)";#N/A,#N/A,FALSE,"masez (5)";#N/A,#N/A,FALSE,"masez (4)";#N/A,#N/A,FALSE,"masez (3)";#N/A,#N/A,FALSE,"masez (2)";#N/A,#N/A,FALSE,"GME";#N/A,#N/A,FALSE,"masez"}</definedName>
    <definedName name="_k3" hidden="1">{"TAB1",#N/A,TRUE,"GENERAL";"TAB2",#N/A,TRUE,"GENERAL";"TAB3",#N/A,TRUE,"GENERAL";"TAB4",#N/A,TRUE,"GENERAL";"TAB5",#N/A,TRUE,"GENERAL"}</definedName>
    <definedName name="_k4" hidden="1">{"via1",#N/A,TRUE,"general";"via2",#N/A,TRUE,"general";"via3",#N/A,TRUE,"general"}</definedName>
    <definedName name="_k5" hidden="1">{"via1",#N/A,TRUE,"general";"via2",#N/A,TRUE,"general";"via3",#N/A,TRUE,"general"}</definedName>
    <definedName name="_k6" hidden="1">{"TAB1",#N/A,TRUE,"GENERAL";"TAB2",#N/A,TRUE,"GENERAL";"TAB3",#N/A,TRUE,"GENERAL";"TAB4",#N/A,TRUE,"GENERAL";"TAB5",#N/A,TRUE,"GENERAL"}</definedName>
    <definedName name="_k7" hidden="1">{"via1",#N/A,TRUE,"general";"via2",#N/A,TRUE,"general";"via3",#N/A,TRUE,"general"}</definedName>
    <definedName name="_k8" hidden="1">{"via1",#N/A,TRUE,"general";"via2",#N/A,TRUE,"general";"via3",#N/A,TRUE,"general"}</definedName>
    <definedName name="_k9" hidden="1">{"TAB1",#N/A,TRUE,"GENERAL";"TAB2",#N/A,TRUE,"GENERAL";"TAB3",#N/A,TRUE,"GENERAL";"TAB4",#N/A,TRUE,"GENERAL";"TAB5",#N/A,TRUE,"GENERAL"}</definedName>
    <definedName name="_Key1" hidden="1">#REF!</definedName>
    <definedName name="_Key2" hidden="1">#REF!</definedName>
    <definedName name="_kEY3" hidden="1">#REF!</definedName>
    <definedName name="_kjk6" hidden="1">{"TAB1",#N/A,TRUE,"GENERAL";"TAB2",#N/A,TRUE,"GENERAL";"TAB3",#N/A,TRUE,"GENERAL";"TAB4",#N/A,TRUE,"GENERAL";"TAB5",#N/A,TRUE,"GENERAL"}</definedName>
    <definedName name="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kk2" hidden="1">{"FlujoGastos",#N/A,FALSE,"Base";"FlujoGastos",#N/A,FALSE,"Buzón Tren";"FlujoGastos",#N/A,FALSE,"Buzón Camión";"FlujoGastos",#N/A,FALSE,"LHD Camión";"FlujoGastos",#N/A,FALSE,"Cámara Camión"}</definedName>
    <definedName name="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kk4" hidden="1">{"desarrollo",#N/A,FALSE,"Cámara Camión";"resumen",#N/A,FALSE,"Cámara Camión";"eqprod",#N/A,FALSE,"Cámara Camión"}</definedName>
    <definedName name="_lot1" hidden="1">{#N/A,#N/A,FALSE,"Total_OC015";#N/A,#N/A,FALSE,"ADMIN";#N/A,#N/A,FALSE,"PROCES";#N/A,#N/A,FALSE,"mecan";#N/A,#N/A,FALSE,"civil";#N/A,#N/A,FALSE,"CAÑER";#N/A,#N/A,FALSE,"ELEC";#N/A,#N/A,FALSE,"INSTR"}</definedName>
    <definedName name="_m3" hidden="1">{"via1",#N/A,TRUE,"general";"via2",#N/A,TRUE,"general";"via3",#N/A,TRUE,"general"}</definedName>
    <definedName name="_m4" hidden="1">{"TAB1",#N/A,TRUE,"GENERAL";"TAB2",#N/A,TRUE,"GENERAL";"TAB3",#N/A,TRUE,"GENERAL";"TAB4",#N/A,TRUE,"GENERAL";"TAB5",#N/A,TRUE,"GENERAL"}</definedName>
    <definedName name="_m5" hidden="1">{"via1",#N/A,TRUE,"general";"via2",#N/A,TRUE,"general";"via3",#N/A,TRUE,"general"}</definedName>
    <definedName name="_m6" hidden="1">{"TAB1",#N/A,TRUE,"GENERAL";"TAB2",#N/A,TRUE,"GENERAL";"TAB3",#N/A,TRUE,"GENERAL";"TAB4",#N/A,TRUE,"GENERAL";"TAB5",#N/A,TRUE,"GENERAL"}</definedName>
    <definedName name="_m7" hidden="1">{"TAB1",#N/A,TRUE,"GENERAL";"TAB2",#N/A,TRUE,"GENERAL";"TAB3",#N/A,TRUE,"GENERAL";"TAB4",#N/A,TRUE,"GENERAL";"TAB5",#N/A,TRUE,"GENERAL"}</definedName>
    <definedName name="_m8" hidden="1">{"via1",#N/A,TRUE,"general";"via2",#N/A,TRUE,"general";"via3",#N/A,TRUE,"general"}</definedName>
    <definedName name="_m9" hidden="1">{"via1",#N/A,TRUE,"general";"via2",#N/A,TRUE,"general";"via3",#N/A,TRUE,"general"}</definedName>
    <definedName name="_mm2" hidden="1">{#N/A,#N/A,FALSE,"summary";#N/A,#N/A,FALSE,"SumGraph"}</definedName>
    <definedName name="_n3" hidden="1">{"TAB1",#N/A,TRUE,"GENERAL";"TAB2",#N/A,TRUE,"GENERAL";"TAB3",#N/A,TRUE,"GENERAL";"TAB4",#N/A,TRUE,"GENERAL";"TAB5",#N/A,TRUE,"GENERAL"}</definedName>
    <definedName name="_n4" hidden="1">{"via1",#N/A,TRUE,"general";"via2",#N/A,TRUE,"general";"via3",#N/A,TRUE,"general"}</definedName>
    <definedName name="_n5" hidden="1">{"TAB1",#N/A,TRUE,"GENERAL";"TAB2",#N/A,TRUE,"GENERAL";"TAB3",#N/A,TRUE,"GENERAL";"TAB4",#N/A,TRUE,"GENERAL";"TAB5",#N/A,TRUE,"GENERAL"}</definedName>
    <definedName name="_nyn7" hidden="1">{"via1",#N/A,TRUE,"general";"via2",#N/A,TRUE,"general";"via3",#N/A,TRUE,"general"}</definedName>
    <definedName name="_o4" hidden="1">{"via1",#N/A,TRUE,"general";"via2",#N/A,TRUE,"general";"via3",#N/A,TRUE,"general"}</definedName>
    <definedName name="_o5" hidden="1">{"TAB1",#N/A,TRUE,"GENERAL";"TAB2",#N/A,TRUE,"GENERAL";"TAB3",#N/A,TRUE,"GENERAL";"TAB4",#N/A,TRUE,"GENERAL";"TAB5",#N/A,TRUE,"GENERAL"}</definedName>
    <definedName name="_o6" hidden="1">{"TAB1",#N/A,TRUE,"GENERAL";"TAB2",#N/A,TRUE,"GENERAL";"TAB3",#N/A,TRUE,"GENERAL";"TAB4",#N/A,TRUE,"GENERAL";"TAB5",#N/A,TRUE,"GENERAL"}</definedName>
    <definedName name="_o7" hidden="1">{"TAB1",#N/A,TRUE,"GENERAL";"TAB2",#N/A,TRUE,"GENERAL";"TAB3",#N/A,TRUE,"GENERAL";"TAB4",#N/A,TRUE,"GENERAL";"TAB5",#N/A,TRUE,"GENERAL"}</definedName>
    <definedName name="_o8" hidden="1">{"via1",#N/A,TRUE,"general";"via2",#N/A,TRUE,"general";"via3",#N/A,TRUE,"general"}</definedName>
    <definedName name="_o9" hidden="1">{"TAB1",#N/A,TRUE,"GENERAL";"TAB2",#N/A,TRUE,"GENERAL";"TAB3",#N/A,TRUE,"GENERAL";"TAB4",#N/A,TRUE,"GENERAL";"TAB5",#N/A,TRUE,"GENERAL"}</definedName>
    <definedName name="_om2">[8]Datos!$E$8</definedName>
    <definedName name="_om3">[8]Datos!$E$9</definedName>
    <definedName name="_om9">[8]Datos!$E$16</definedName>
    <definedName name="_Order1" hidden="1">0</definedName>
    <definedName name="_Order2" hidden="1">255</definedName>
    <definedName name="_p6" hidden="1">{"via1",#N/A,TRUE,"general";"via2",#N/A,TRUE,"general";"via3",#N/A,TRUE,"general"}</definedName>
    <definedName name="_p7" hidden="1">{"via1",#N/A,TRUE,"general";"via2",#N/A,TRUE,"general";"via3",#N/A,TRUE,"general"}</definedName>
    <definedName name="_p8" hidden="1">{"TAB1",#N/A,TRUE,"GENERAL";"TAB2",#N/A,TRUE,"GENERAL";"TAB3",#N/A,TRUE,"GENERAL";"TAB4",#N/A,TRUE,"GENERAL";"TAB5",#N/A,TRUE,"GENERAL"}</definedName>
    <definedName name="_Parse_In" hidden="1">#REF!</definedName>
    <definedName name="_Parse_Out" hidden="1">#REF!</definedName>
    <definedName name="_r" hidden="1">{"DETALLE_1996",#N/A,FALSE,"flujo";"DETALLE_1997",#N/A,FALSE,"flujo";"GASTOS_INCURRIDOS_1996",#N/A,FALSE,"flujo";"GASTOS_PROGRAMADOS_PARA_1997",#N/A,FALSE,"flujo";#N/A,#N/A,FALSE,"comparat";#N/A,#N/A,FALSE,"costos";#N/A,#N/A,FALSE,"proyctrol"}</definedName>
    <definedName name="_r4r" hidden="1">{"via1",#N/A,TRUE,"general";"via2",#N/A,TRUE,"general";"via3",#N/A,TRUE,"general"}</definedName>
    <definedName name="_Regression_Int">1</definedName>
    <definedName name="_Regression_Out" hidden="1">#REF!</definedName>
    <definedName name="_Regression_X" hidden="1">#REF!</definedName>
    <definedName name="_Regression_Y" hidden="1">#REF!</definedName>
    <definedName name="_REV1" hidden="1">{"Graf_Carga Trab",#N/A,FALSE,"Grafi_Carga Trab";"Graf_Venta Flujo",#N/A,FALSE,"Grafi_Carga Trab"}</definedName>
    <definedName name="_REV11" hidden="1">{"Graf_Carga Trab",#N/A,FALSE,"Grafi_Carga Trab";"Graf_Venta Flujo",#N/A,FALSE,"Grafi_Carga Trab"}</definedName>
    <definedName name="_RPT1">'[5]Instru Correa'!$AC$9</definedName>
    <definedName name="_rtu6" hidden="1">{"via1",#N/A,TRUE,"general";"via2",#N/A,TRUE,"general";"via3",#N/A,TRUE,"general"}</definedName>
    <definedName name="_run1">#N/A</definedName>
    <definedName name="_S" hidden="1">#N/A</definedName>
    <definedName name="_s1" hidden="1">{"via1",#N/A,TRUE,"general";"via2",#N/A,TRUE,"general";"via3",#N/A,TRUE,"general"}</definedName>
    <definedName name="_s2" hidden="1">{"TAB1",#N/A,TRUE,"GENERAL";"TAB2",#N/A,TRUE,"GENERAL";"TAB3",#N/A,TRUE,"GENERAL";"TAB4",#N/A,TRUE,"GENERAL";"TAB5",#N/A,TRUE,"GENERAL"}</definedName>
    <definedName name="_s3" hidden="1">{"TAB1",#N/A,TRUE,"GENERAL";"TAB2",#N/A,TRUE,"GENERAL";"TAB3",#N/A,TRUE,"GENERAL";"TAB4",#N/A,TRUE,"GENERAL";"TAB5",#N/A,TRUE,"GENERAL"}</definedName>
    <definedName name="_s4" hidden="1">{"via1",#N/A,TRUE,"general";"via2",#N/A,TRUE,"general";"via3",#N/A,TRUE,"general"}</definedName>
    <definedName name="_s5" hidden="1">{"via1",#N/A,TRUE,"general";"via2",#N/A,TRUE,"general";"via3",#N/A,TRUE,"general"}</definedName>
    <definedName name="_s6" hidden="1">{"TAB1",#N/A,TRUE,"GENERAL";"TAB2",#N/A,TRUE,"GENERAL";"TAB3",#N/A,TRUE,"GENERAL";"TAB4",#N/A,TRUE,"GENERAL";"TAB5",#N/A,TRUE,"GENERAL"}</definedName>
    <definedName name="_s7" hidden="1">{"via1",#N/A,TRUE,"general";"via2",#N/A,TRUE,"general";"via3",#N/A,TRUE,"general"}</definedName>
    <definedName name="_Sort" hidden="1">#REF!</definedName>
    <definedName name="_SS" hidden="1">#N/A</definedName>
    <definedName name="_t3" hidden="1">{"TAB1",#N/A,TRUE,"GENERAL";"TAB2",#N/A,TRUE,"GENERAL";"TAB3",#N/A,TRUE,"GENERAL";"TAB4",#N/A,TRUE,"GENERAL";"TAB5",#N/A,TRUE,"GENERAL"}</definedName>
    <definedName name="_t4" hidden="1">{"via1",#N/A,TRUE,"general";"via2",#N/A,TRUE,"general";"via3",#N/A,TRUE,"general"}</definedName>
    <definedName name="_t5" hidden="1">{"TAB1",#N/A,TRUE,"GENERAL";"TAB2",#N/A,TRUE,"GENERAL";"TAB3",#N/A,TRUE,"GENERAL";"TAB4",#N/A,TRUE,"GENERAL";"TAB5",#N/A,TRUE,"GENERAL"}</definedName>
    <definedName name="_t6" hidden="1">{"via1",#N/A,TRUE,"general";"via2",#N/A,TRUE,"general";"via3",#N/A,TRUE,"general"}</definedName>
    <definedName name="_t66" hidden="1">{"TAB1",#N/A,TRUE,"GENERAL";"TAB2",#N/A,TRUE,"GENERAL";"TAB3",#N/A,TRUE,"GENERAL";"TAB4",#N/A,TRUE,"GENERAL";"TAB5",#N/A,TRUE,"GENERAL"}</definedName>
    <definedName name="_t7" hidden="1">{"via1",#N/A,TRUE,"general";"via2",#N/A,TRUE,"general";"via3",#N/A,TRUE,"general"}</definedName>
    <definedName name="_t77" hidden="1">{"TAB1",#N/A,TRUE,"GENERAL";"TAB2",#N/A,TRUE,"GENERAL";"TAB3",#N/A,TRUE,"GENERAL";"TAB4",#N/A,TRUE,"GENERAL";"TAB5",#N/A,TRUE,"GENERAL"}</definedName>
    <definedName name="_t8" hidden="1">{"TAB1",#N/A,TRUE,"GENERAL";"TAB2",#N/A,TRUE,"GENERAL";"TAB3",#N/A,TRUE,"GENERAL";"TAB4",#N/A,TRUE,"GENERAL";"TAB5",#N/A,TRUE,"GENERAL"}</definedName>
    <definedName name="_t88" hidden="1">{"via1",#N/A,TRUE,"general";"via2",#N/A,TRUE,"general";"via3",#N/A,TRUE,"general"}</definedName>
    <definedName name="_t9" hidden="1">{"TAB1",#N/A,TRUE,"GENERAL";"TAB2",#N/A,TRUE,"GENERAL";"TAB3",#N/A,TRUE,"GENERAL";"TAB4",#N/A,TRUE,"GENERAL";"TAB5",#N/A,TRUE,"GENERAL"}</definedName>
    <definedName name="_t99" hidden="1">{"via1",#N/A,TRUE,"general";"via2",#N/A,TRUE,"general";"via3",#N/A,TRUE,"general"}</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yl2" hidden="1">{#N/A,#N/A,FALSE,"masez (10)";#N/A,#N/A,FALSE,"masez (7)";#N/A,#N/A,FALSE,"masez (6)";#N/A,#N/A,FALSE,"masez (5)";#N/A,#N/A,FALSE,"masez (4)";#N/A,#N/A,FALSE,"masez (3)";#N/A,#N/A,FALSE,"masez (2)";#N/A,#N/A,FALSE,"GME";#N/A,#N/A,FALSE,"masez"}</definedName>
    <definedName name="_u4" hidden="1">{"TAB1",#N/A,TRUE,"GENERAL";"TAB2",#N/A,TRUE,"GENERAL";"TAB3",#N/A,TRUE,"GENERAL";"TAB4",#N/A,TRUE,"GENERAL";"TAB5",#N/A,TRUE,"GENERAL"}</definedName>
    <definedName name="_u5" hidden="1">{"TAB1",#N/A,TRUE,"GENERAL";"TAB2",#N/A,TRUE,"GENERAL";"TAB3",#N/A,TRUE,"GENERAL";"TAB4",#N/A,TRUE,"GENERAL";"TAB5",#N/A,TRUE,"GENERAL"}</definedName>
    <definedName name="_u6" hidden="1">{"TAB1",#N/A,TRUE,"GENERAL";"TAB2",#N/A,TRUE,"GENERAL";"TAB3",#N/A,TRUE,"GENERAL";"TAB4",#N/A,TRUE,"GENERAL";"TAB5",#N/A,TRUE,"GENERAL"}</definedName>
    <definedName name="_u7" hidden="1">{"via1",#N/A,TRUE,"general";"via2",#N/A,TRUE,"general";"via3",#N/A,TRUE,"general"}</definedName>
    <definedName name="_u8" hidden="1">{"TAB1",#N/A,TRUE,"GENERAL";"TAB2",#N/A,TRUE,"GENERAL";"TAB3",#N/A,TRUE,"GENERAL";"TAB4",#N/A,TRUE,"GENERAL";"TAB5",#N/A,TRUE,"GENERAL"}</definedName>
    <definedName name="_u9" hidden="1">{"TAB1",#N/A,TRUE,"GENERAL";"TAB2",#N/A,TRUE,"GENERAL";"TAB3",#N/A,TRUE,"GENERAL";"TAB4",#N/A,TRUE,"GENERAL";"TAB5",#N/A,TRUE,"GENERAL"}</definedName>
    <definedName name="_ur7" hidden="1">{"TAB1",#N/A,TRUE,"GENERAL";"TAB2",#N/A,TRUE,"GENERAL";"TAB3",#N/A,TRUE,"GENERAL";"TAB4",#N/A,TRUE,"GENERAL";"TAB5",#N/A,TRUE,"GENERAL"}</definedName>
    <definedName name="_v2" hidden="1">{"via1",#N/A,TRUE,"general";"via2",#N/A,TRUE,"general";"via3",#N/A,TRUE,"general"}</definedName>
    <definedName name="_v3" hidden="1">{"TAB1",#N/A,TRUE,"GENERAL";"TAB2",#N/A,TRUE,"GENERAL";"TAB3",#N/A,TRUE,"GENERAL";"TAB4",#N/A,TRUE,"GENERAL";"TAB5",#N/A,TRUE,"GENERAL"}</definedName>
    <definedName name="_v4" hidden="1">{"TAB1",#N/A,TRUE,"GENERAL";"TAB2",#N/A,TRUE,"GENERAL";"TAB3",#N/A,TRUE,"GENERAL";"TAB4",#N/A,TRUE,"GENERAL";"TAB5",#N/A,TRUE,"GENERAL"}</definedName>
    <definedName name="_v5" hidden="1">{"TAB1",#N/A,TRUE,"GENERAL";"TAB2",#N/A,TRUE,"GENERAL";"TAB3",#N/A,TRUE,"GENERAL";"TAB4",#N/A,TRUE,"GENERAL";"TAB5",#N/A,TRUE,"GENERAL"}</definedName>
    <definedName name="_v6" hidden="1">{"TAB1",#N/A,TRUE,"GENERAL";"TAB2",#N/A,TRUE,"GENERAL";"TAB3",#N/A,TRUE,"GENERAL";"TAB4",#N/A,TRUE,"GENERAL";"TAB5",#N/A,TRUE,"GENERAL"}</definedName>
    <definedName name="_v7" hidden="1">{"via1",#N/A,TRUE,"general";"via2",#N/A,TRUE,"general";"via3",#N/A,TRUE,"general"}</definedName>
    <definedName name="_v8" hidden="1">{"TAB1",#N/A,TRUE,"GENERAL";"TAB2",#N/A,TRUE,"GENERAL";"TAB3",#N/A,TRUE,"GENERAL";"TAB4",#N/A,TRUE,"GENERAL";"TAB5",#N/A,TRUE,"GENERAL"}</definedName>
    <definedName name="_v9" hidden="1">{"TAB1",#N/A,TRUE,"GENERAL";"TAB2",#N/A,TRUE,"GENERAL";"TAB3",#N/A,TRUE,"GENERAL";"TAB4",#N/A,TRUE,"GENERAL";"TAB5",#N/A,TRUE,"GENERAL"}</definedName>
    <definedName name="_vfv4" hidden="1">{"via1",#N/A,TRUE,"general";"via2",#N/A,TRUE,"general";"via3",#N/A,TRUE,"general"}</definedName>
    <definedName name="_wq12" hidden="1">{#N/A,#N/A,FALSE,"Total_OC015";#N/A,#N/A,FALSE,"ADMIN";#N/A,#N/A,FALSE,"PROCES";#N/A,#N/A,FALSE,"mecan";#N/A,#N/A,FALSE,"civil";#N/A,#N/A,FALSE,"CAÑER";#N/A,#N/A,FALSE,"ELEC";#N/A,#N/A,FALSE,"INSTR"}</definedName>
    <definedName name="_wrn1" hidden="1">{#N/A,#N/A,TRUE,"Est. de Fact.";#N/A,#N/A,TRUE,"Capitulo 19";#N/A,#N/A,TRUE,"Proyecto P855"}</definedName>
    <definedName name="_wrn2" hidden="1">{#N/A,#N/A,TRUE,"Est. de Fact.";#N/A,#N/A,TRUE,"Capitulo 19";#N/A,#N/A,TRUE,"Proyecto P855"}</definedName>
    <definedName name="_wrn3" hidden="1">{#N/A,#N/A,FALSE,"Total_OC015";#N/A,#N/A,FALSE,"ADMIN";#N/A,#N/A,FALSE,"PROCES";#N/A,#N/A,FALSE,"mecan";#N/A,#N/A,FALSE,"civil";#N/A,#N/A,FALSE,"CAÑER";#N/A,#N/A,FALSE,"ELEC";#N/A,#N/A,FALSE,"INSTR"}</definedName>
    <definedName name="_wrn5" hidden="1">{#N/A,#N/A,FALSE,"minas";#N/A,#N/A,FALSE,"Total_OC015";#N/A,#N/A,FALSE,"ADMIN";#N/A,#N/A,FALSE,"PROCES";#N/A,#N/A,FALSE,"civil";#N/A,#N/A,FALSE,"CAÑER";#N/A,#N/A,FALSE,"ELEC";#N/A,#N/A,FALSE,"INSTR";#N/A,#N/A,FALSE,"PDS";#N/A,#N/A,FALSE,"mecan"}</definedName>
    <definedName name="_wrn6" hidden="1">{#N/A,#N/A,FALSE,"minas";#N/A,#N/A,FALSE,"Total_OC015";#N/A,#N/A,FALSE,"ADMIN";#N/A,#N/A,FALSE,"PROCES";#N/A,#N/A,FALSE,"civil";#N/A,#N/A,FALSE,"CAÑER";#N/A,#N/A,FALSE,"ELEC";#N/A,#N/A,FALSE,"INSTR";#N/A,#N/A,FALSE,"PDS";#N/A,#N/A,FALSE,"mecan"}</definedName>
    <definedName name="_x1" hidden="1">{"TAB1",#N/A,TRUE,"GENERAL";"TAB2",#N/A,TRUE,"GENERAL";"TAB3",#N/A,TRUE,"GENERAL";"TAB4",#N/A,TRUE,"GENERAL";"TAB5",#N/A,TRUE,"GENERAL"}</definedName>
    <definedName name="_x2" hidden="1">{"via1",#N/A,TRUE,"general";"via2",#N/A,TRUE,"general";"via3",#N/A,TRUE,"general"}</definedName>
    <definedName name="_x3" hidden="1">{"via1",#N/A,TRUE,"general";"via2",#N/A,TRUE,"general";"via3",#N/A,TRUE,"general"}</definedName>
    <definedName name="_x4" hidden="1">{"via1",#N/A,TRUE,"general";"via2",#N/A,TRUE,"general";"via3",#N/A,TRUE,"general"}</definedName>
    <definedName name="_x5" hidden="1">{"TAB1",#N/A,TRUE,"GENERAL";"TAB2",#N/A,TRUE,"GENERAL";"TAB3",#N/A,TRUE,"GENERAL";"TAB4",#N/A,TRUE,"GENERAL";"TAB5",#N/A,TRUE,"GENERAL"}</definedName>
    <definedName name="_x6" hidden="1">{"TAB1",#N/A,TRUE,"GENERAL";"TAB2",#N/A,TRUE,"GENERAL";"TAB3",#N/A,TRUE,"GENERAL";"TAB4",#N/A,TRUE,"GENERAL";"TAB5",#N/A,TRUE,"GENERAL"}</definedName>
    <definedName name="_x7" hidden="1">{"TAB1",#N/A,TRUE,"GENERAL";"TAB2",#N/A,TRUE,"GENERAL";"TAB3",#N/A,TRUE,"GENERAL";"TAB4",#N/A,TRUE,"GENERAL";"TAB5",#N/A,TRUE,"GENERAL"}</definedName>
    <definedName name="_x8" hidden="1">{"via1",#N/A,TRUE,"general";"via2",#N/A,TRUE,"general";"via3",#N/A,TRUE,"general"}</definedName>
    <definedName name="_x9" hidden="1">{"TAB1",#N/A,TRUE,"GENERAL";"TAB2",#N/A,TRUE,"GENERAL";"TAB3",#N/A,TRUE,"GENERAL";"TAB4",#N/A,TRUE,"GENERAL";"TAB5",#N/A,TRUE,"GENERAL"}</definedName>
    <definedName name="_y2" hidden="1">{"TAB1",#N/A,TRUE,"GENERAL";"TAB2",#N/A,TRUE,"GENERAL";"TAB3",#N/A,TRUE,"GENERAL";"TAB4",#N/A,TRUE,"GENERAL";"TAB5",#N/A,TRUE,"GENERAL"}</definedName>
    <definedName name="_y3" hidden="1">{"via1",#N/A,TRUE,"general";"via2",#N/A,TRUE,"general";"via3",#N/A,TRUE,"general"}</definedName>
    <definedName name="_y4" hidden="1">{"via1",#N/A,TRUE,"general";"via2",#N/A,TRUE,"general";"via3",#N/A,TRUE,"general"}</definedName>
    <definedName name="_y5" hidden="1">{"TAB1",#N/A,TRUE,"GENERAL";"TAB2",#N/A,TRUE,"GENERAL";"TAB3",#N/A,TRUE,"GENERAL";"TAB4",#N/A,TRUE,"GENERAL";"TAB5",#N/A,TRUE,"GENERAL"}</definedName>
    <definedName name="_y6" hidden="1">{"via1",#N/A,TRUE,"general";"via2",#N/A,TRUE,"general";"via3",#N/A,TRUE,"general"}</definedName>
    <definedName name="_y7" hidden="1">{"via1",#N/A,TRUE,"general";"via2",#N/A,TRUE,"general";"via3",#N/A,TRUE,"general"}</definedName>
    <definedName name="_y8" hidden="1">{"via1",#N/A,TRUE,"general";"via2",#N/A,TRUE,"general";"via3",#N/A,TRUE,"general"}</definedName>
    <definedName name="_y9" hidden="1">{"TAB1",#N/A,TRUE,"GENERAL";"TAB2",#N/A,TRUE,"GENERAL";"TAB3",#N/A,TRUE,"GENERAL";"TAB4",#N/A,TRUE,"GENERAL";"TAB5",#N/A,TRUE,"GENERAL"}</definedName>
    <definedName name="_z1" hidden="1">{"TAB1",#N/A,TRUE,"GENERAL";"TAB2",#N/A,TRUE,"GENERAL";"TAB3",#N/A,TRUE,"GENERAL";"TAB4",#N/A,TRUE,"GENERAL";"TAB5",#N/A,TRUE,"GENERAL"}</definedName>
    <definedName name="_z2" hidden="1">{"via1",#N/A,TRUE,"general";"via2",#N/A,TRUE,"general";"via3",#N/A,TRUE,"general"}</definedName>
    <definedName name="_z3" hidden="1">{"via1",#N/A,TRUE,"general";"via2",#N/A,TRUE,"general";"via3",#N/A,TRUE,"general"}</definedName>
    <definedName name="_z4" hidden="1">{"TAB1",#N/A,TRUE,"GENERAL";"TAB2",#N/A,TRUE,"GENERAL";"TAB3",#N/A,TRUE,"GENERAL";"TAB4",#N/A,TRUE,"GENERAL";"TAB5",#N/A,TRUE,"GENERAL"}</definedName>
    <definedName name="_z5" hidden="1">{"via1",#N/A,TRUE,"general";"via2",#N/A,TRUE,"general";"via3",#N/A,TRUE,"general"}</definedName>
    <definedName name="_z6" hidden="1">{"TAB1",#N/A,TRUE,"GENERAL";"TAB2",#N/A,TRUE,"GENERAL";"TAB3",#N/A,TRUE,"GENERAL";"TAB4",#N/A,TRUE,"GENERAL";"TAB5",#N/A,TRUE,"GENERAL"}</definedName>
    <definedName name="_zx2" hidden="1">{#N/A,#N/A,FALSE,"masez (10)";#N/A,#N/A,FALSE,"masez (7)";#N/A,#N/A,FALSE,"masez (6)";#N/A,#N/A,FALSE,"masez (5)";#N/A,#N/A,FALSE,"masez (4)";#N/A,#N/A,FALSE,"masez (3)";#N/A,#N/A,FALSE,"masez (2)";#N/A,#N/A,FALSE,"GME";#N/A,#N/A,FALSE,"masez"}</definedName>
    <definedName name="A02M310" hidden="1">{"DETALLE_1996",#N/A,FALSE,"flujo";"DETALLE_1997",#N/A,FALSE,"flujo";"GASTOS_INCURRIDOS_1996",#N/A,FALSE,"flujo";"GASTOS_PROGRAMADOS_PARA_1997",#N/A,FALSE,"flujo";#N/A,#N/A,FALSE,"comparat";#N/A,#N/A,FALSE,"costos";#N/A,#N/A,FALSE,"proyctrol"}</definedName>
    <definedName name="A03M406" hidden="1">{#N/A,#N/A,FALSE,"Total_OC015";#N/A,#N/A,FALSE,"ADMIN";#N/A,#N/A,FALSE,"PROCES";#N/A,#N/A,FALSE,"mecan";#N/A,#N/A,FALSE,"civil";#N/A,#N/A,FALSE,"CAÑER";#N/A,#N/A,FALSE,"ELEC";#N/A,#N/A,FALSE,"INSTR"}</definedName>
    <definedName name="a2a" hidden="1">{"TAB1",#N/A,TRUE,"GENERAL";"TAB2",#N/A,TRUE,"GENERAL";"TAB3",#N/A,TRUE,"GENERAL";"TAB4",#N/A,TRUE,"GENERAL";"TAB5",#N/A,TRUE,"GENERAL"}</definedName>
    <definedName name="aa" hidden="1">{"Sin detalle",#N/A,FALSE,"Flujo (redondeado)";"Detallado",#N/A,FALSE,"Flujo (redondeado)"}</definedName>
    <definedName name="aaa"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aaaa" hidden="1">{#N/A,#N/A,FALSE,"Total_OC015";#N/A,#N/A,FALSE,"ADMIN";#N/A,#N/A,FALSE,"PROCES";#N/A,#N/A,FALSE,"mecan";#N/A,#N/A,FALSE,"civil";#N/A,#N/A,FALSE,"CAÑER";#N/A,#N/A,FALSE,"ELEC";#N/A,#N/A,FALSE,"INSTR"}</definedName>
    <definedName name="AAAAAA" hidden="1">{"DETALLE_1996",#N/A,FALSE,"flujo";"DETALLE_1997",#N/A,FALSE,"flujo";"GASTOS_INCURRIDOS_1996",#N/A,FALSE,"flujo";"GASTOS_PROGRAMADOS_PARA_1997",#N/A,FALSE,"flujo";#N/A,#N/A,FALSE,"comparat";#N/A,#N/A,FALSE,"costos";#N/A,#N/A,FALSE,"proyctrol"}</definedName>
    <definedName name="aaaaaaaa" hidden="1">{#N/A,#N/A,FALSE,"minas";#N/A,#N/A,FALSE,"Total_OC015";#N/A,#N/A,FALSE,"ADMIN";#N/A,#N/A,FALSE,"PROCES";#N/A,#N/A,FALSE,"civil";#N/A,#N/A,FALSE,"CAÑER";#N/A,#N/A,FALSE,"ELEC";#N/A,#N/A,FALSE,"INSTR";#N/A,#N/A,FALSE,"PDS";#N/A,#N/A,FALSE,"mecan"}</definedName>
    <definedName name="aaaaas" hidden="1">{"TAB1",#N/A,TRUE,"GENERAL";"TAB2",#N/A,TRUE,"GENERAL";"TAB3",#N/A,TRUE,"GENERAL";"TAB4",#N/A,TRUE,"GENERAL";"TAB5",#N/A,TRUE,"GENERAL"}</definedName>
    <definedName name="aaasds"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aas" hidden="1">{"TAB1",#N/A,TRUE,"GENERAL";"TAB2",#N/A,TRUE,"GENERAL";"TAB3",#N/A,TRUE,"GENERAL";"TAB4",#N/A,TRUE,"GENERAL";"TAB5",#N/A,TRUE,"GENERAL"}</definedName>
    <definedName name="ab" hidden="1">{#N/A,#N/A,FALSE,"masez (10)";#N/A,#N/A,FALSE,"masez (7)";#N/A,#N/A,FALSE,"masez (6)";#N/A,#N/A,FALSE,"masez (5)";#N/A,#N/A,FALSE,"masez (4)";#N/A,#N/A,FALSE,"masez (3)";#N/A,#N/A,FALSE,"masez (2)";#N/A,#N/A,FALSE,"GME";#N/A,#N/A,FALSE,"masez"}</definedName>
    <definedName name="AB_2" hidden="1">[9]DESBASTE!#REF!</definedName>
    <definedName name="AB_3" hidden="1">[9]DESBASTE!#REF!</definedName>
    <definedName name="AB_4" hidden="1">[9]DESBASTE!#REF!</definedName>
    <definedName name="AB_5" hidden="1">[10]LLEGADA!#REF!</definedName>
    <definedName name="AB_6" hidden="1">[10]LLEGADA!#REF!</definedName>
    <definedName name="AB_7" hidden="1">[10]LLEGADA!#REF!</definedName>
    <definedName name="ABC" hidden="1">{#N/A,#N/A,FALSE,"Total_OC015";#N/A,#N/A,FALSE,"ADMIN";#N/A,#N/A,FALSE,"PROCES";#N/A,#N/A,FALSE,"mecan";#N/A,#N/A,FALSE,"civil";#N/A,#N/A,FALSE,"CAÑER";#N/A,#N/A,FALSE,"ELEC";#N/A,#N/A,FALSE,"INSTR"}</definedName>
    <definedName name="AccessDatabase" hidden="1">"C:\Mis documentos\Feasibility\Sueldos y costos fijos\standardforce.mdb"</definedName>
    <definedName name="ad"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das" hidden="1">{#N/A,#N/A,FALSE,"masez (10)";#N/A,#N/A,FALSE,"masez (7)";#N/A,#N/A,FALSE,"masez (6)";#N/A,#N/A,FALSE,"masez (5)";#N/A,#N/A,FALSE,"masez (4)";#N/A,#N/A,FALSE,"masez (3)";#N/A,#N/A,FALSE,"masez (2)";#N/A,#N/A,FALSE,"GME";#N/A,#N/A,FALSE,"masez"}</definedName>
    <definedName name="adds" hidden="1">{#N/A,#N/A,FALSE,"TEC-01";#N/A,#N/A,FALSE,"TEC - 02";#N/A,#N/A,FALSE,"TEC - 03";#N/A,#N/A,FALSE,"TEC - 04";#N/A,#N/A,FALSE,"TEC-07";#N/A,#N/A,FALSE,"TEC-08";#N/A,#N/A,FALSE,"TEC - 09A";#N/A,#N/A,FALSE,"TEC - 09B";#N/A,#N/A,FALSE,"TEC - 09C";#N/A,#N/A,FALSE,"TEC - 10";#N/A,#N/A,FALSE,"TEC-11"}</definedName>
    <definedName name="ADFGSDB" hidden="1">{"via1",#N/A,TRUE,"general";"via2",#N/A,TRUE,"general";"via3",#N/A,TRUE,"general"}</definedName>
    <definedName name="ADSAD" hidden="1">{"TAB1",#N/A,TRUE,"GENERAL";"TAB2",#N/A,TRUE,"GENERAL";"TAB3",#N/A,TRUE,"GENERAL";"TAB4",#N/A,TRUE,"GENERAL";"TAB5",#N/A,TRUE,"GENERAL"}</definedName>
    <definedName name="adsda" hidden="1">{#N/A,#N/A,FALSE,"masez (10)";#N/A,#N/A,FALSE,"masez (7)";#N/A,#N/A,FALSE,"masez (6)";#N/A,#N/A,FALSE,"masez (5)";#N/A,#N/A,FALSE,"masez (4)";#N/A,#N/A,FALSE,"masez (3)";#N/A,#N/A,FALSE,"masez (2)";#N/A,#N/A,FALSE,"GME";#N/A,#N/A,FALSE,"masez"}</definedName>
    <definedName name="AE" hidden="1">{#N/A,#N/A,FALSE,"minas";#N/A,#N/A,FALSE,"Total_OC015";#N/A,#N/A,FALSE,"ADMIN";#N/A,#N/A,FALSE,"PROCES";#N/A,#N/A,FALSE,"civil";#N/A,#N/A,FALSE,"CAÑER";#N/A,#N/A,FALSE,"ELEC";#N/A,#N/A,FALSE,"INSTR";#N/A,#N/A,FALSE,"PDS";#N/A,#N/A,FALSE,"mecan"}</definedName>
    <definedName name="aec" hidden="1">{#N/A,#N/A,FALSE,"summary";#N/A,#N/A,FALSE,"SumGraph"}</definedName>
    <definedName name="aefa" hidden="1">{"via1",#N/A,TRUE,"general";"via2",#N/A,TRUE,"general";"via3",#N/A,TRUE,"general"}</definedName>
    <definedName name="af" hidden="1">{#N/A,#N/A,FALSE,"masez (10)";#N/A,#N/A,FALSE,"masez (7)";#N/A,#N/A,FALSE,"masez (6)";#N/A,#N/A,FALSE,"masez (5)";#N/A,#N/A,FALSE,"masez (4)";#N/A,#N/A,FALSE,"masez (3)";#N/A,#N/A,FALSE,"masez (2)";#N/A,#N/A,FALSE,"GME";#N/A,#N/A,FALSE,"masez"}</definedName>
    <definedName name="afdsw" hidden="1">{"TAB1",#N/A,TRUE,"GENERAL";"TAB2",#N/A,TRUE,"GENERAL";"TAB3",#N/A,TRUE,"GENERAL";"TAB4",#N/A,TRUE,"GENERAL";"TAB5",#N/A,TRUE,"GENERAL"}</definedName>
    <definedName name="ag" hidden="1">{#N/A,#N/A,FALSE,"PXP-TOTAL Modif";"vis2",#N/A,FALSE,"PXP-AÑO";"Vis1",#N/A,FALSE,"PXP-AÑO"}</definedName>
    <definedName name="agdsgg" hidden="1">{"via1",#N/A,TRUE,"general";"via2",#N/A,TRUE,"general";"via3",#N/A,TRUE,"general"}</definedName>
    <definedName name="agu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HORROS1" hidden="1">#REF!</definedName>
    <definedName name="alex"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lt.2" hidden="1">{#N/A,#N/A,FALSE,"masez (10)";#N/A,#N/A,FALSE,"masez (7)";#N/A,#N/A,FALSE,"masez (6)";#N/A,#N/A,FALSE,"masez (5)";#N/A,#N/A,FALSE,"masez (4)";#N/A,#N/A,FALSE,"masez (3)";#N/A,#N/A,FALSE,"masez (2)";#N/A,#N/A,FALSE,"GME";#N/A,#N/A,FALSE,"masez"}</definedName>
    <definedName name="amante"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amor" hidden="1">{"MO(BASE)",#N/A,FALSE,"MO(BASE)";"MO(BASE)1",#N/A,FALSE,"MO(BASE)";"MO(BASE)2",#N/A,FALSE,"MO(BASE)"}</definedName>
    <definedName name="Ancho">[11]minería!$D$15</definedName>
    <definedName name="anscount" hidden="1">1</definedName>
    <definedName name="ANTEC"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aqaq" hidden="1">{"TAB1",#N/A,TRUE,"GENERAL";"TAB2",#N/A,TRUE,"GENERAL";"TAB3",#N/A,TRUE,"GENERAL";"TAB4",#N/A,TRUE,"GENERAL";"TAB5",#N/A,TRUE,"GENERAL"}</definedName>
    <definedName name="aqaqa" hidden="1">{#N/A,#N/A,FALSE,"minas";#N/A,#N/A,FALSE,"Total_OC015";#N/A,#N/A,FALSE,"ADMIN";#N/A,#N/A,FALSE,"PROCES";#N/A,#N/A,FALSE,"civil";#N/A,#N/A,FALSE,"CAÑER";#N/A,#N/A,FALSE,"ELEC";#N/A,#N/A,FALSE,"INSTR";#N/A,#N/A,FALSE,"PDS";#N/A,#N/A,FALSE,"mecan"}</definedName>
    <definedName name="AS" hidden="1">{#N/A,#N/A,FALSE,"masez (10)";#N/A,#N/A,FALSE,"masez (7)";#N/A,#N/A,FALSE,"masez (6)";#N/A,#N/A,FALSE,"masez (5)";#N/A,#N/A,FALSE,"masez (4)";#N/A,#N/A,FALSE,"masez (3)";#N/A,#N/A,FALSE,"masez (2)";#N/A,#N/A,FALSE,"GME";#N/A,#N/A,FALSE,"masez"}</definedName>
    <definedName name="as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sasas" hidden="1">{"Sin detalle",#N/A,FALSE,"Flujo (redondeado)"}</definedName>
    <definedName name="ASD" hidden="1">{"via1",#N/A,TRUE,"general";"via2",#N/A,TRUE,"general";"via3",#N/A,TRUE,"general"}</definedName>
    <definedName name="ASDA" hidden="1">{"via1",#N/A,TRUE,"general";"via2",#N/A,TRUE,"general";"via3",#N/A,TRUE,"general"}</definedName>
    <definedName name="asdasd" hidden="1">{"TAB1",#N/A,TRUE,"GENERAL";"TAB2",#N/A,TRUE,"GENERAL";"TAB3",#N/A,TRUE,"GENERAL";"TAB4",#N/A,TRUE,"GENERAL";"TAB5",#N/A,TRUE,"GENERAL"}</definedName>
    <definedName name="asdf" hidden="1">[12]LLEGADA!#REF!</definedName>
    <definedName name="asdfa" hidden="1">{"via1",#N/A,TRUE,"general";"via2",#N/A,TRUE,"general";"via3",#N/A,TRUE,"general"}</definedName>
    <definedName name="asdff" hidden="1">[12]LLEGADA!#REF!</definedName>
    <definedName name="asdgasdg" hidden="1">[9]DESBASTE!#REF!</definedName>
    <definedName name="asdgf" hidden="1">[10]LLEGADA!#REF!</definedName>
    <definedName name="asdw" hidden="1">{#N/A,#N/A,TRUE,"Est. de Fact.";#N/A,#N/A,TRUE,"Capitulo 19";#N/A,#N/A,TRUE,"Proyecto P855"}</definedName>
    <definedName name="asfasd" hidden="1">{"via1",#N/A,TRUE,"general";"via2",#N/A,TRUE,"general";"via3",#N/A,TRUE,"general"}</definedName>
    <definedName name="asfasdl" hidden="1">{"via1",#N/A,TRUE,"general";"via2",#N/A,TRUE,"general";"via3",#N/A,TRUE,"general"}</definedName>
    <definedName name="asff" hidden="1">{"TAB1",#N/A,TRUE,"GENERAL";"TAB2",#N/A,TRUE,"GENERAL";"TAB3",#N/A,TRUE,"GENERAL";"TAB4",#N/A,TRUE,"GENERAL";"TAB5",#N/A,TRUE,"GENERAL"}</definedName>
    <definedName name="asfghjoi" hidden="1">{"via1",#N/A,TRUE,"general";"via2",#N/A,TRUE,"general";"via3",#N/A,TRUE,"general"}</definedName>
    <definedName name="asojkdr" hidden="1">{"TAB1",#N/A,TRUE,"GENERAL";"TAB2",#N/A,TRUE,"GENERAL";"TAB3",#N/A,TRUE,"GENERAL";"TAB4",#N/A,TRUE,"GENERAL";"TAB5",#N/A,TRUE,"GENERAL"}</definedName>
    <definedName name="ass" hidden="1">{#N/A,#N/A,FALSE,"minas";#N/A,#N/A,FALSE,"Total_OC015";#N/A,#N/A,FALSE,"ADMIN";#N/A,#N/A,FALSE,"PROCES";#N/A,#N/A,FALSE,"civil";#N/A,#N/A,FALSE,"CAÑER";#N/A,#N/A,FALSE,"ELEC";#N/A,#N/A,FALSE,"INSTR";#N/A,#N/A,FALSE,"PDS";#N/A,#N/A,FALSE,"mecan"}</definedName>
    <definedName name="asssad" hidden="1">{#N/A,#N/A,TRUE,"Est. de Fact.";#N/A,#N/A,TRUE,"Capitulo 19";#N/A,#N/A,TRUE,"Proyecto P855"}</definedName>
    <definedName name="assvdsvdsdsv" hidden="1">{"desarrollo",#N/A,FALSE,"LHD Camión";"eqdllo",#N/A,FALSE,"LHD Camión";"eqprod",#N/A,FALSE,"LHD Camión";"Resumen",#N/A,FALSE,"LHD Camión"}</definedName>
    <definedName name="avance" hidden="1">{"MO(BASE)",#N/A,FALSE,"MO(BASE)";"MO(BASE)1",#N/A,FALSE,"MO(BASE)";"MO(BASE)2",#N/A,FALSE,"MO(BASE)"}</definedName>
    <definedName name="avc" hidden="1">{#N/A,#N/A,FALSE,"Total_OC015";#N/A,#N/A,FALSE,"ADMIN";#N/A,#N/A,FALSE,"PROCES";#N/A,#N/A,FALSE,"mecan";#N/A,#N/A,FALSE,"civil";#N/A,#N/A,FALSE,"CAÑER";#N/A,#N/A,FALSE,"ELEC";#N/A,#N/A,FALSE,"INSTR"}</definedName>
    <definedName name="aws" hidden="1">{#N/A,#N/A,FALSE,"Total_OC015";#N/A,#N/A,FALSE,"ADMIN";#N/A,#N/A,FALSE,"PROCES";#N/A,#N/A,FALSE,"mecan";#N/A,#N/A,FALSE,"civil";#N/A,#N/A,FALSE,"CAÑER";#N/A,#N/A,FALSE,"ELEC";#N/A,#N/A,FALSE,"INSTR"}</definedName>
    <definedName name="ayu">[8]Datos!$C$8</definedName>
    <definedName name="azaz" hidden="1">{"TAB1",#N/A,TRUE,"GENERAL";"TAB2",#N/A,TRUE,"GENERAL";"TAB3",#N/A,TRUE,"GENERAL";"TAB4",#N/A,TRUE,"GENERAL";"TAB5",#N/A,TRUE,"GENERAL"}</definedName>
    <definedName name="AZAZAZ" hidden="1">{"Sin detalle",#N/A,FALSE,"Flujo (redondeado)"}</definedName>
    <definedName name="b" hidden="1">{#N/A,#N/A,FALSE,"masez (10)";#N/A,#N/A,FALSE,"masez (7)";#N/A,#N/A,FALSE,"masez (6)";#N/A,#N/A,FALSE,"masez (5)";#N/A,#N/A,FALSE,"masez (4)";#N/A,#N/A,FALSE,"masez (3)";#N/A,#N/A,FALSE,"masez (2)";#N/A,#N/A,FALSE,"GME";#N/A,#N/A,FALSE,"masez"}</definedName>
    <definedName name="Base_de_ventas">[13]GENERAL!$A$8:$U$2047</definedName>
    <definedName name="baseevc">[13]GENERAL!$B$2:$AY$537</definedName>
    <definedName name="bb" hidden="1">{"Sin detalle",#N/A,FALSE,"Flujo (redondeado)";"Detallado",#N/A,FALSE,"Flujo (redondeado)"}</definedName>
    <definedName name="bbb" hidden="1">{#N/A,#N/A,FALSE,"masez (10)";#N/A,#N/A,FALSE,"masez (7)";#N/A,#N/A,FALSE,"masez (6)";#N/A,#N/A,FALSE,"masez (5)";#N/A,#N/A,FALSE,"masez (4)";#N/A,#N/A,FALSE,"masez (3)";#N/A,#N/A,FALSE,"masez (2)";#N/A,#N/A,FALSE,"GME";#N/A,#N/A,FALSE,"masez"}</definedName>
    <definedName name="bbbbb" hidden="1">{"Sin detalle",#N/A,FALSE,"Flujo (redondeado)";"Detallado",#N/A,FALSE,"Flujo (redondeado)"}</definedName>
    <definedName name="bbbbbb" hidden="1">{"via1",#N/A,TRUE,"general";"via2",#N/A,TRUE,"general";"via3",#N/A,TRUE,"general"}</definedName>
    <definedName name="bbbbbh" hidden="1">{"TAB1",#N/A,TRUE,"GENERAL";"TAB2",#N/A,TRUE,"GENERAL";"TAB3",#N/A,TRUE,"GENERAL";"TAB4",#N/A,TRUE,"GENERAL";"TAB5",#N/A,TRUE,"GENERAL"}</definedName>
    <definedName name="bbd" hidden="1">{"TAB1",#N/A,TRUE,"GENERAL";"TAB2",#N/A,TRUE,"GENERAL";"TAB3",#N/A,TRUE,"GENERAL";"TAB4",#N/A,TRUE,"GENERAL";"TAB5",#N/A,TRUE,"GENERAL"}</definedName>
    <definedName name="BCXBDFG" hidden="1">{"TAB1",#N/A,TRUE,"GENERAL";"TAB2",#N/A,TRUE,"GENERAL";"TAB3",#N/A,TRUE,"GENERAL";"TAB4",#N/A,TRUE,"GENERAL";"TAB5",#N/A,TRUE,"GENERAL"}</definedName>
    <definedName name="BDFB" hidden="1">{"via1",#N/A,TRUE,"general";"via2",#N/A,TRUE,"general";"via3",#N/A,TRUE,"general"}</definedName>
    <definedName name="BDFGDG" hidden="1">{"TAB1",#N/A,TRUE,"GENERAL";"TAB2",#N/A,TRUE,"GENERAL";"TAB3",#N/A,TRUE,"GENERAL";"TAB4",#N/A,TRUE,"GENERAL";"TAB5",#N/A,TRUE,"GENERAL"}</definedName>
    <definedName name="be" hidden="1">{"TAB1",#N/A,TRUE,"GENERAL";"TAB2",#N/A,TRUE,"GENERAL";"TAB3",#N/A,TRUE,"GENERAL";"TAB4",#N/A,TRUE,"GENERAL";"TAB5",#N/A,TRUE,"GENERAL"}</definedName>
    <definedName name="bfnfv" hidden="1">{"TAB1",#N/A,TRUE,"GENERAL";"TAB2",#N/A,TRUE,"GENERAL";"TAB3",#N/A,TRUE,"GENERAL";"TAB4",#N/A,TRUE,"GENERAL";"TAB5",#N/A,TRUE,"GENERAL"}</definedName>
    <definedName name="bgb" hidden="1">{"TAB1",#N/A,TRUE,"GENERAL";"TAB2",#N/A,TRUE,"GENERAL";"TAB3",#N/A,TRUE,"GENERAL";"TAB4",#N/A,TRUE,"GENERAL";"TAB5",#N/A,TRUE,"GENERAL"}</definedName>
    <definedName name="BGDGFRT" hidden="1">{"via1",#N/A,TRUE,"general";"via2",#N/A,TRUE,"general";"via3",#N/A,TRUE,"general"}</definedName>
    <definedName name="BGFBFH" hidden="1">{"via1",#N/A,TRUE,"general";"via2",#N/A,TRUE,"general";"via3",#N/A,TRUE,"general"}</definedName>
    <definedName name="bghh"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gvfcdx" hidden="1">{"via1",#N/A,TRUE,"general";"via2",#N/A,TRUE,"general";"via3",#N/A,TRUE,"general"}</definedName>
    <definedName name="bhjghui" hidden="1">{#N/A,#N/A,FALSE,"Hoja1";#N/A,#N/A,FALSE,"Hoja2";#N/A,#N/A,FALSE,"Hoja3";#N/A,#N/A,FALSE,"Hoja4";#N/A,#N/A,FALSE,"Hoja5";#N/A,#N/A,FALSE,"Hoja6"}</definedName>
    <definedName name="bnm" hidden="1">{#N/A,#N/A,TRUE,"Est. de Fact.";#N/A,#N/A,TRUE,"Capitulo 19";#N/A,#N/A,TRUE,"Proyecto P855"}</definedName>
    <definedName name="bnmm" hidden="1">{"DETALLE_1996",#N/A,FALSE,"flujo";"DETALLE_1997",#N/A,FALSE,"flujo";"GASTOS_INCURRIDOS_1996",#N/A,FALSE,"flujo";"GASTOS_PROGRAMADOS_PARA_1997",#N/A,FALSE,"flujo";#N/A,#N/A,FALSE,"comparat";#N/A,#N/A,FALSE,"costos";#N/A,#N/A,FALSE,"proyctrol"}</definedName>
    <definedName name="BORRAR" hidden="1">{"DETALLE_1996",#N/A,FALSE,"flujo";"DETALLE_1997",#N/A,FALSE,"flujo";"GASTOS_INCURRIDOS_1996",#N/A,FALSE,"flujo";"GASTOS_PROGRAMADOS_PARA_1997",#N/A,FALSE,"flujo";#N/A,#N/A,FALSE,"comparat";#N/A,#N/A,FALSE,"costos";#N/A,#N/A,FALSE,"proyctrol"}</definedName>
    <definedName name="br" hidden="1">{"TAB1",#N/A,TRUE,"GENERAL";"TAB2",#N/A,TRUE,"GENERAL";"TAB3",#N/A,TRUE,"GENERAL";"TAB4",#N/A,TRUE,"GENERAL";"TAB5",#N/A,TRUE,"GENERAL"}</definedName>
    <definedName name="BRITAGEM" hidden="1">{#N/A,#N/A,FALSE,"GERAL";#N/A,#N/A,FALSE,"012-96";#N/A,#N/A,FALSE,"018-96";#N/A,#N/A,FALSE,"027-96";#N/A,#N/A,FALSE,"059-96";#N/A,#N/A,FALSE,"076-96";#N/A,#N/A,FALSE,"019-97";#N/A,#N/A,FALSE,"021-97";#N/A,#N/A,FALSE,"022-97";#N/A,#N/A,FALSE,"028-97"}</definedName>
    <definedName name="bsb" hidden="1">{"via1",#N/A,TRUE,"general";"via2",#N/A,TRUE,"general";"via3",#N/A,TRUE,"general"}</definedName>
    <definedName name="bspoi" hidden="1">{"TAB1",#N/A,TRUE,"GENERAL";"TAB2",#N/A,TRUE,"GENERAL";"TAB3",#N/A,TRUE,"GENERAL";"TAB4",#N/A,TRUE,"GENERAL";"TAB5",#N/A,TRUE,"GENERAL"}</definedName>
    <definedName name="bt" hidden="1">{"via1",#N/A,TRUE,"general";"via2",#N/A,TRUE,"general";"via3",#N/A,TRUE,"general"}</definedName>
    <definedName name="BTYJHTR" hidden="1">{"TAB1",#N/A,TRUE,"GENERAL";"TAB2",#N/A,TRUE,"GENERAL";"TAB3",#N/A,TRUE,"GENERAL";"TAB4",#N/A,TRUE,"GENERAL";"TAB5",#N/A,TRUE,"GENERAL"}</definedName>
    <definedName name="Button_18">"PRUEBA_Tabla_List"</definedName>
    <definedName name="Button_19">"PRUEBA_Tabla_List"</definedName>
    <definedName name="Button_2148">"PRUEBA_Res_Palas_List"</definedName>
    <definedName name="Button_7">"Prefeasibility_Organization_Chart_Summary_List1"</definedName>
    <definedName name="bvbc" hidden="1">{"TAB1",#N/A,TRUE,"GENERAL";"TAB2",#N/A,TRUE,"GENERAL";"TAB3",#N/A,TRUE,"GENERAL";"TAB4",#N/A,TRUE,"GENERAL";"TAB5",#N/A,TRUE,"GENERAL"}</definedName>
    <definedName name="bvcb" hidden="1">{"via1",#N/A,TRUE,"general";"via2",#N/A,TRUE,"general";"via3",#N/A,TRUE,"general"}</definedName>
    <definedName name="bvn" hidden="1">{"via1",#N/A,TRUE,"general";"via2",#N/A,TRUE,"general";"via3",#N/A,TRUE,"general"}</definedName>
    <definedName name="bvnn" hidden="1">{#N/A,#N/A,FALSE,"Total_OC015";#N/A,#N/A,FALSE,"ADMIN";#N/A,#N/A,FALSE,"PROCES";#N/A,#N/A,FALSE,"mecan";#N/A,#N/A,FALSE,"civil";#N/A,#N/A,FALSE,"CAÑER";#N/A,#N/A,FALSE,"ELEC";#N/A,#N/A,FALSE,"INSTR"}</definedName>
    <definedName name="by" hidden="1">{"via1",#N/A,TRUE,"general";"via2",#N/A,TRUE,"general";"via3",#N/A,TRUE,"general"}</definedName>
    <definedName name="caca" hidden="1">{#N/A,#N/A,TRUE,"Est. de Fact.";#N/A,#N/A,TRUE,"Capitulo 19";#N/A,#N/A,TRUE,"Proyecto P855"}</definedName>
    <definedName name="caca2" hidden="1">#N/A</definedName>
    <definedName name="CAD"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D"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D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D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DD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L"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L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L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LL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Camióm" hidden="1">{"FlujoGastos",#N/A,FALSE,"Base";"FlujoGastos",#N/A,FALSE,"Buzón Tren";"FlujoGastos",#N/A,FALSE,"Buzón Camión";"FlujoGastos",#N/A,FALSE,"LHD Camión";"FlujoGastos",#N/A,FALSE,"Cámara Camión"}</definedName>
    <definedName name="CAN">'[5]Instru Correa'!$AG$10</definedName>
    <definedName name="cap">[8]Datos!$C$16</definedName>
    <definedName name="CAPA" hidden="1">{#N/A,#N/A,FALSE,"GERAL";#N/A,#N/A,FALSE,"012-96";#N/A,#N/A,FALSE,"018-96";#N/A,#N/A,FALSE,"027-96";#N/A,#N/A,FALSE,"059-96";#N/A,#N/A,FALSE,"076-96";#N/A,#N/A,FALSE,"019-97";#N/A,#N/A,FALSE,"021-97";#N/A,#N/A,FALSE,"022-97";#N/A,#N/A,FALSE,"028-97"}</definedName>
    <definedName name="car">[8]Datos!$C$9</definedName>
    <definedName name="carta" hidden="1">{"DETALLE_1996",#N/A,FALSE,"flujo";"DETALLE_1997",#N/A,FALSE,"flujo";"GASTOS_INCURRIDOS_1996",#N/A,FALSE,"flujo";"GASTOS_PROGRAMADOS_PARA_1997",#N/A,FALSE,"flujo";#N/A,#N/A,FALSE,"comparat";#N/A,#N/A,FALSE,"costos";#N/A,#N/A,FALSE,"proyctrol"}</definedName>
    <definedName name="CARTA5" hidden="1">{"DETALLE_1996",#N/A,FALSE,"flujo";"DETALLE_1997",#N/A,FALSE,"flujo";"GASTOS_INCURRIDOS_1996",#N/A,FALSE,"flujo";"GASTOS_PROGRAMADOS_PARA_1997",#N/A,FALSE,"flujo";#N/A,#N/A,FALSE,"comparat";#N/A,#N/A,FALSE,"costos";#N/A,#N/A,FALSE,"proyctrol"}</definedName>
    <definedName name="CARTAS" hidden="1">{"DETALLE_1996",#N/A,FALSE,"flujo";"DETALLE_1997",#N/A,FALSE,"flujo";"GASTOS_INCURRIDOS_1996",#N/A,FALSE,"flujo";"GASTOS_PROGRAMADOS_PARA_1997",#N/A,FALSE,"flujo";#N/A,#N/A,FALSE,"comparat";#N/A,#N/A,FALSE,"costos";#N/A,#N/A,FALSE,"proyctrol"}</definedName>
    <definedName name="casa" hidden="1">{#N/A,#N/A,FALSE,"masez (10)";#N/A,#N/A,FALSE,"masez (7)";#N/A,#N/A,FALSE,"masez (6)";#N/A,#N/A,FALSE,"masez (5)";#N/A,#N/A,FALSE,"masez (4)";#N/A,#N/A,FALSE,"masez (3)";#N/A,#N/A,FALSE,"masez (2)";#N/A,#N/A,FALSE,"GME";#N/A,#N/A,FALSE,"masez"}</definedName>
    <definedName name="casa1" hidden="1">{#N/A,#N/A,FALSE,"masez (10)";#N/A,#N/A,FALSE,"masez (7)";#N/A,#N/A,FALSE,"masez (6)";#N/A,#N/A,FALSE,"masez (5)";#N/A,#N/A,FALSE,"masez (4)";#N/A,#N/A,FALSE,"masez (3)";#N/A,#N/A,FALSE,"masez (2)";#N/A,#N/A,FALSE,"GME";#N/A,#N/A,FALSE,"masez"}</definedName>
    <definedName name="CBWorkbookPriority" hidden="1">-1164569055</definedName>
    <definedName name="cc" hidden="1">{"DETALLE_1996",#N/A,FALSE,"flujo";"DETALLE_1997",#N/A,FALSE,"flujo";"GASTOS_INCURRIDOS_1996",#N/A,FALSE,"flujo";"GASTOS_PROGRAMADOS_PARA_1997",#N/A,FALSE,"flujo";#N/A,#N/A,FALSE,"comparat";#N/A,#N/A,FALSE,"costos";#N/A,#N/A,FALSE,"proyctrol"}</definedName>
    <definedName name="ccc" hidden="1">{"DETALLE_1996",#N/A,FALSE,"flujo";"DETALLE_1997",#N/A,FALSE,"flujo";"GASTOS_INCURRIDOS_1996",#N/A,FALSE,"flujo";"GASTOS_PROGRAMADOS_PARA_1997",#N/A,FALSE,"flujo";#N/A,#N/A,FALSE,"comparat";#N/A,#N/A,FALSE,"costos";#N/A,#N/A,FALSE,"proyctrol"}</definedName>
    <definedName name="ccccc" hidden="1">{"TAB1",#N/A,TRUE,"GENERAL";"TAB2",#N/A,TRUE,"GENERAL";"TAB3",#N/A,TRUE,"GENERAL";"TAB4",#N/A,TRUE,"GENERAL";"TAB5",#N/A,TRUE,"GENERAL"}</definedName>
    <definedName name="cccccc" hidden="1">{#N/A,#N/A,FALSE,"minas";#N/A,#N/A,FALSE,"Total_OC015";#N/A,#N/A,FALSE,"ADMIN";#N/A,#N/A,FALSE,"PROCES";#N/A,#N/A,FALSE,"civil";#N/A,#N/A,FALSE,"CAÑER";#N/A,#N/A,FALSE,"ELEC";#N/A,#N/A,FALSE,"INSTR";#N/A,#N/A,FALSE,"PDS";#N/A,#N/A,FALSE,"mecan"}</definedName>
    <definedName name="cdcdc" hidden="1">{"via1",#N/A,TRUE,"general";"via2",#N/A,TRUE,"general";"via3",#N/A,TRUE,"general"}</definedName>
    <definedName name="ceerf" hidden="1">{"TAB1",#N/A,TRUE,"GENERAL";"TAB2",#N/A,TRUE,"GENERAL";"TAB3",#N/A,TRUE,"GENERAL";"TAB4",#N/A,TRUE,"GENERAL";"TAB5",#N/A,TRUE,"GENERAL"}</definedName>
    <definedName name="Chancador"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CHSFH" hidden="1">{#N/A,#N/A,FALSE,"masez (10)";#N/A,#N/A,FALSE,"masez (7)";#N/A,#N/A,FALSE,"masez (6)";#N/A,#N/A,FALSE,"masez (5)";#N/A,#N/A,FALSE,"masez (4)";#N/A,#N/A,FALSE,"masez (3)";#N/A,#N/A,FALSE,"masez (2)";#N/A,#N/A,FALSE,"GME";#N/A,#N/A,FALSE,"masez"}</definedName>
    <definedName name="CLP_EURO">'[14]Datos Basicos'!$F$4</definedName>
    <definedName name="CO" hidden="1">{#N/A,#N/A,FALSE,"DET-CAMB.";#N/A,#N/A,FALSE,"PRESUP.";#N/A,#N/A,FALSE,"RESUMEN";#N/A,#N/A,FALSE,"CT";#N/A,#N/A,FALSE,"PD";#N/A,#N/A,FALSE,"PR"}</definedName>
    <definedName name="COASIN" hidden="1">{#N/A,#N/A,FALSE,"Graficos"}</definedName>
    <definedName name="COCHILCO" hidden="1">{#N/A,#N/A,TRUE,"Est. de Fact.";#N/A,#N/A,TRUE,"Capitulo 19";#N/A,#N/A,TRUE,"Proyecto P855"}</definedName>
    <definedName name="COD_FASES">[15]Fases!$M$1</definedName>
    <definedName name="CONSO" hidden="1">{"MO(BASE)",#N/A,FALSE,"MO(BASE)";"MO(BASE)1",#N/A,FALSE,"MO(BASE)";"MO(BASE)2",#N/A,FALSE,"MO(BASE)"}</definedName>
    <definedName name="CONST">'[5]Instru Correa'!$AA$9</definedName>
    <definedName name="CONSTRUCCION" hidden="1">{#N/A,#N/A,FALSE,"masez (10)";#N/A,#N/A,FALSE,"masez (7)";#N/A,#N/A,FALSE,"masez (6)";#N/A,#N/A,FALSE,"masez (5)";#N/A,#N/A,FALSE,"masez (4)";#N/A,#N/A,FALSE,"masez (3)";#N/A,#N/A,FALSE,"masez (2)";#N/A,#N/A,FALSE,"GME";#N/A,#N/A,FALSE,"masez"}</definedName>
    <definedName name="Consumibles" hidden="1">[4]KWHCEC!#REF!</definedName>
    <definedName name="Contrato">[13]GENERAL!$A$1</definedName>
    <definedName name="control" hidden="1">{#N/A,#N/A,FALSE,"Graficos"}</definedName>
    <definedName name="Correas" hidden="1">{"desarrollo",#N/A,FALSE,"Cámara Camión";"resumen",#N/A,FALSE,"Cámara Camión";"eqprod",#N/A,FALSE,"Cámara Camión"}</definedName>
    <definedName name="cosots" hidden="1">{"Graf_Carga Trab",#N/A,FALSE,"Grafi_Carga Trab";"Graf_Venta Flujo",#N/A,FALSE,"Grafi_Carga Trab"}</definedName>
    <definedName name="costos1" hidden="1">{"DETALLE_1996",#N/A,FALSE,"flujo";"DETALLE_1997",#N/A,FALSE,"flujo";"GASTOS_INCURRIDOS_1996",#N/A,FALSE,"flujo";"GASTOS_PROGRAMADOS_PARA_1997",#N/A,FALSE,"flujo";#N/A,#N/A,FALSE,"comparat";#N/A,#N/A,FALSE,"costos";#N/A,#N/A,FALSE,"proyctrol"}</definedName>
    <definedName name="costos2" hidden="1">{"DETALLE_1996",#N/A,FALSE,"flujo";"DETALLE_1997",#N/A,FALSE,"flujo";"GASTOS_INCURRIDOS_1996",#N/A,FALSE,"flujo";"GASTOS_PROGRAMADOS_PARA_1997",#N/A,FALSE,"flujo";#N/A,#N/A,FALSE,"comparat";#N/A,#N/A,FALSE,"costos";#N/A,#N/A,FALSE,"proyctrol"}</definedName>
    <definedName name="cub" hidden="1">{#N/A,#N/A,FALSE,"RESUMEN";#N/A,#N/A,FALSE,"GG-GI";#N/A,#N/A,FALSE,"AMB";#N/A,#N/A,FALSE,"EyR";#N/A,#N/A,FALSE,"UCP";#N/A,#N/A,FALSE,"IND";#N/A,#N/A,FALSE,"LR";#N/A,#N/A,FALSE,"PRV";#N/A,#N/A,FALSE,"TÚNELES";#N/A,#N/A,FALSE,"IDT";#N/A,#N/A,FALSE,"ING"}</definedName>
    <definedName name="CUNET" hidden="1">{"via1",#N/A,TRUE,"general";"via2",#N/A,TRUE,"general";"via3",#N/A,TRUE,"general"}</definedName>
    <definedName name="cv" hidden="1">{"TAB1",#N/A,TRUE,"GENERAL";"TAB2",#N/A,TRUE,"GENERAL";"TAB3",#N/A,TRUE,"GENERAL";"TAB4",#N/A,TRUE,"GENERAL";"TAB5",#N/A,TRUE,"GENERAL"}</definedName>
    <definedName name="cvfvd" hidden="1">{"via1",#N/A,TRUE,"general";"via2",#N/A,TRUE,"general";"via3",#N/A,TRUE,"general"}</definedName>
    <definedName name="cvn" hidden="1">{"TAB1",#N/A,TRUE,"GENERAL";"TAB2",#N/A,TRUE,"GENERAL";"TAB3",#N/A,TRUE,"GENERAL";"TAB4",#N/A,TRUE,"GENERAL";"TAB5",#N/A,TRUE,"GENERAL"}</definedName>
    <definedName name="CVXC" hidden="1">{"via1",#N/A,TRUE,"general";"via2",#N/A,TRUE,"general";"via3",#N/A,TRUE,"general"}</definedName>
    <definedName name="czxx" hidden="1">{#N/A,#N/A,FALSE,"Total_OC015";#N/A,#N/A,FALSE,"ADMIN";#N/A,#N/A,FALSE,"PROCES";#N/A,#N/A,FALSE,"mecan";#N/A,#N/A,FALSE,"civil";#N/A,#N/A,FALSE,"CAÑER";#N/A,#N/A,FALSE,"ELEC";#N/A,#N/A,FALSE,"INSTR"}</definedName>
    <definedName name="D"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dad" hidden="1">{#N/A,#N/A,FALSE,"Total_OC015";#N/A,#N/A,FALSE,"ADMIN";#N/A,#N/A,FALSE,"PROCES";#N/A,#N/A,FALSE,"mecan";#N/A,#N/A,FALSE,"civil";#N/A,#N/A,FALSE,"CAÑER";#N/A,#N/A,FALSE,"ELEC";#N/A,#N/A,FALSE,"INSTR"}</definedName>
    <definedName name="DASD" hidden="1">{"TAB1",#N/A,TRUE,"GENERAL";"TAB2",#N/A,TRUE,"GENERAL";"TAB3",#N/A,TRUE,"GENERAL";"TAB4",#N/A,TRUE,"GENERAL";"TAB5",#N/A,TRUE,"GENERAL"}</definedName>
    <definedName name="Datos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dbfdfbi" hidden="1">{"TAB1",#N/A,TRUE,"GENERAL";"TAB2",#N/A,TRUE,"GENERAL";"TAB3",#N/A,TRUE,"GENERAL";"TAB4",#N/A,TRUE,"GENERAL";"TAB5",#N/A,TRUE,"GENERAL"}</definedName>
    <definedName name="DCSDCTV" hidden="1">{"via1",#N/A,TRUE,"general";"via2",#N/A,TRUE,"general";"via3",#N/A,TRUE,"general"}</definedName>
    <definedName name="dd" hidden="1">{"CI+GG(BASE)",#N/A,FALSE,"CI+GG(BASE)";"GG",#N/A,FALSE,"CI+GG(BASE)";"CI",#N/A,FALSE,"CI+GG(BASE)"}</definedName>
    <definedName name="ddd" hidden="1">{"Sin detalle",#N/A,FALSE,"Flujo (redondeado)";"Detallado",#N/A,FALSE,"Flujo (redondeado)"}</definedName>
    <definedName name="ddddd"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dddddd" hidden="1">{#N/A,#N/A,FALSE,"masez (10)";#N/A,#N/A,FALSE,"masez (7)";#N/A,#N/A,FALSE,"masez (6)";#N/A,#N/A,FALSE,"masez (5)";#N/A,#N/A,FALSE,"masez (4)";#N/A,#N/A,FALSE,"masez (3)";#N/A,#N/A,FALSE,"masez (2)";#N/A,#N/A,FALSE,"GME";#N/A,#N/A,FALSE,"masez"}</definedName>
    <definedName name="ddddt" hidden="1">{"via1",#N/A,TRUE,"general";"via2",#N/A,TRUE,"general";"via3",#N/A,TRUE,"general"}</definedName>
    <definedName name="ddewdw" hidden="1">{"TAB1",#N/A,TRUE,"GENERAL";"TAB2",#N/A,TRUE,"GENERAL";"TAB3",#N/A,TRUE,"GENERAL";"TAB4",#N/A,TRUE,"GENERAL";"TAB5",#N/A,TRUE,"GENERAL"}</definedName>
    <definedName name="ddfdh" hidden="1">{"TAB1",#N/A,TRUE,"GENERAL";"TAB2",#N/A,TRUE,"GENERAL";"TAB3",#N/A,TRUE,"GENERAL";"TAB4",#N/A,TRUE,"GENERAL";"TAB5",#N/A,TRUE,"GENERAL"}</definedName>
    <definedName name="DDGSDP" hidden="1">{"TAB1",#N/A,TRUE,"GENERAL";"TAB2",#N/A,TRUE,"GENERAL";"TAB3",#N/A,TRUE,"GENERAL";"TAB4",#N/A,TRUE,"GENERAL";"TAB5",#N/A,TRUE,"GENERAL"}</definedName>
    <definedName name="deded" hidden="1">{"TAB1",#N/A,TRUE,"GENERAL";"TAB2",#N/A,TRUE,"GENERAL";"TAB3",#N/A,TRUE,"GENERAL";"TAB4",#N/A,TRUE,"GENERAL";"TAB5",#N/A,TRUE,"GENERAL"}</definedName>
    <definedName name="defd" hidden="1">{"via1",#N/A,TRUE,"general";"via2",#N/A,TRUE,"general";"via3",#N/A,TRUE,"general"}</definedName>
    <definedName name="des" hidden="1">{"DETALLE_1996",#N/A,FALSE,"flujo";"DETALLE_1997",#N/A,FALSE,"flujo";"GASTOS_INCURRIDOS_1996",#N/A,FALSE,"flujo";"GASTOS_PROGRAMADOS_PARA_1997",#N/A,FALSE,"flujo";#N/A,#N/A,FALSE,"comparat";#N/A,#N/A,FALSE,"costos";#N/A,#N/A,FALSE,"proyctrol"}</definedName>
    <definedName name="Desarrollo" hidden="1">{"MO(BASE)",#N/A,FALSE,"MO(BASE)";"MO(BASE)1",#N/A,FALSE,"MO(BASE)";"MO(BASE)2",#N/A,FALSE,"MO(BASE)"}</definedName>
    <definedName name="DESARROLLOSRIODELMEDIO" hidden="1">{#N/A,#N/A,FALSE,"summary";#N/A,#N/A,FALSE,"SumGraph"}</definedName>
    <definedName name="Descuentos" hidden="1">{#N/A,#N/A,FALSE,"Total_OC015";#N/A,#N/A,FALSE,"ADMIN";#N/A,#N/A,FALSE,"PROCES";#N/A,#N/A,FALSE,"mecan";#N/A,#N/A,FALSE,"civil";#N/A,#N/A,FALSE,"CAÑER";#N/A,#N/A,FALSE,"ELEC";#N/A,#N/A,FALSE,"INSTR"}</definedName>
    <definedName name="dfa" hidden="1">{"TAB1",#N/A,TRUE,"GENERAL";"TAB2",#N/A,TRUE,"GENERAL";"TAB3",#N/A,TRUE,"GENERAL";"TAB4",#N/A,TRUE,"GENERAL";"TAB5",#N/A,TRUE,"GENERAL"}</definedName>
    <definedName name="dfasd" hidden="1">{"TAB1",#N/A,TRUE,"GENERAL";"TAB2",#N/A,TRUE,"GENERAL";"TAB3",#N/A,TRUE,"GENERAL";"TAB4",#N/A,TRUE,"GENERAL";"TAB5",#N/A,TRUE,"GENERAL"}</definedName>
    <definedName name="DFBNJ" hidden="1">{"via1",#N/A,TRUE,"general";"via2",#N/A,TRUE,"general";"via3",#N/A,TRUE,"general"}</definedName>
    <definedName name="dfds" hidden="1">{"TAB1",#N/A,TRUE,"GENERAL";"TAB2",#N/A,TRUE,"GENERAL";"TAB3",#N/A,TRUE,"GENERAL";"TAB4",#N/A,TRUE,"GENERAL";"TAB5",#N/A,TRUE,"GENERAL"}</definedName>
    <definedName name="dfdsfi" hidden="1">{"via1",#N/A,TRUE,"general";"via2",#N/A,TRUE,"general";"via3",#N/A,TRUE,"general"}</definedName>
    <definedName name="dffffe" hidden="1">{"TAB1",#N/A,TRUE,"GENERAL";"TAB2",#N/A,TRUE,"GENERAL";"TAB3",#N/A,TRUE,"GENERAL";"TAB4",#N/A,TRUE,"GENERAL";"TAB5",#N/A,TRUE,"GENERAL"}</definedName>
    <definedName name="dfg" hidden="1">{#N/A,#N/A,TRUE,"Est. de Fact.";#N/A,#N/A,TRUE,"Capitulo 19";#N/A,#N/A,TRUE,"Proyecto P855"}</definedName>
    <definedName name="DFGBHJ" hidden="1">{"via1",#N/A,TRUE,"general";"via2",#N/A,TRUE,"general";"via3",#N/A,TRUE,"general"}</definedName>
    <definedName name="DFGDFG" hidden="1">{"via1",#N/A,TRUE,"general";"via2",#N/A,TRUE,"general";"via3",#N/A,TRUE,"general"}</definedName>
    <definedName name="dfgdsfg" hidden="1">[16]LLEGADA!#REF!</definedName>
    <definedName name="DFGDYYB" hidden="1">{"TAB1",#N/A,TRUE,"GENERAL";"TAB2",#N/A,TRUE,"GENERAL";"TAB3",#N/A,TRUE,"GENERAL";"TAB4",#N/A,TRUE,"GENERAL";"TAB5",#N/A,TRUE,"GENERAL"}</definedName>
    <definedName name="dfgf" hidden="1">{"via1",#N/A,TRUE,"general";"via2",#N/A,TRUE,"general";"via3",#N/A,TRUE,"general"}</definedName>
    <definedName name="DFGFBOP" hidden="1">{"TAB1",#N/A,TRUE,"GENERAL";"TAB2",#N/A,TRUE,"GENERAL";"TAB3",#N/A,TRUE,"GENERAL";"TAB4",#N/A,TRUE,"GENERAL";"TAB5",#N/A,TRUE,"GENERAL"}</definedName>
    <definedName name="DFGFDG" hidden="1">{"TAB1",#N/A,TRUE,"GENERAL";"TAB2",#N/A,TRUE,"GENERAL";"TAB3",#N/A,TRUE,"GENERAL";"TAB4",#N/A,TRUE,"GENERAL";"TAB5",#N/A,TRUE,"GENERAL"}</definedName>
    <definedName name="DFGV" hidden="1">{"TAB1",#N/A,TRUE,"GENERAL";"TAB2",#N/A,TRUE,"GENERAL";"TAB3",#N/A,TRUE,"GENERAL";"TAB4",#N/A,TRUE,"GENERAL";"TAB5",#N/A,TRUE,"GENERAL"}</definedName>
    <definedName name="dfgypuj" hidden="1">{"TAB1",#N/A,TRUE,"GENERAL";"TAB2",#N/A,TRUE,"GENERAL";"TAB3",#N/A,TRUE,"GENERAL";"TAB4",#N/A,TRUE,"GENERAL";"TAB5",#N/A,TRUE,"GENERAL"}</definedName>
    <definedName name="dfh" hidden="1">{"TAB1",#N/A,TRUE,"GENERAL";"TAB2",#N/A,TRUE,"GENERAL";"TAB3",#N/A,TRUE,"GENERAL";"TAB4",#N/A,TRUE,"GENERAL";"TAB5",#N/A,TRUE,"GENERAL"}</definedName>
    <definedName name="dfhdr" hidden="1">{"via1",#N/A,TRUE,"general";"via2",#N/A,TRUE,"general";"via3",#N/A,TRUE,"general"}</definedName>
    <definedName name="dfhgh" hidden="1">{"via1",#N/A,TRUE,"general";"via2",#N/A,TRUE,"general";"via3",#N/A,TRUE,"general"}</definedName>
    <definedName name="dfj" hidden="1">{"via1",#N/A,TRUE,"general";"via2",#N/A,TRUE,"general";"via3",#N/A,TRUE,"general"}</definedName>
    <definedName name="DFRFRF" hidden="1">{"via1",#N/A,TRUE,"general";"via2",#N/A,TRUE,"general";"via3",#N/A,TRUE,"general"}</definedName>
    <definedName name="DFVUI" hidden="1">{"via1",#N/A,TRUE,"general";"via2",#N/A,TRUE,"general";"via3",#N/A,TRUE,"general"}</definedName>
    <definedName name="dg" hidden="1">{"via1",#N/A,TRUE,"general";"via2",#N/A,TRUE,"general";"via3",#N/A,TRUE,"general"}</definedName>
    <definedName name="dgdgr" hidden="1">{"via1",#N/A,TRUE,"general";"via2",#N/A,TRUE,"general";"via3",#N/A,TRUE,"general"}</definedName>
    <definedName name="dgfd" hidden="1">{"TAB1",#N/A,TRUE,"GENERAL";"TAB2",#N/A,TRUE,"GENERAL";"TAB3",#N/A,TRUE,"GENERAL";"TAB4",#N/A,TRUE,"GENERAL";"TAB5",#N/A,TRUE,"GENERAL"}</definedName>
    <definedName name="DGFDFVSDF" hidden="1">{"via1",#N/A,TRUE,"general";"via2",#N/A,TRUE,"general";"via3",#N/A,TRUE,"general"}</definedName>
    <definedName name="dgfdg" hidden="1">{"via1",#N/A,TRUE,"general";"via2",#N/A,TRUE,"general";"via3",#N/A,TRUE,"general"}</definedName>
    <definedName name="DGFG" hidden="1">{"via1",#N/A,TRUE,"general";"via2",#N/A,TRUE,"general";"via3",#N/A,TRUE,"general"}</definedName>
    <definedName name="dgfsado" hidden="1">{"TAB1",#N/A,TRUE,"GENERAL";"TAB2",#N/A,TRUE,"GENERAL";"TAB3",#N/A,TRUE,"GENERAL";"TAB4",#N/A,TRUE,"GENERAL";"TAB5",#N/A,TRUE,"GENERAL"}</definedName>
    <definedName name="dghsdfg" hidden="1">#REF!</definedName>
    <definedName name="dgrdeb" hidden="1">{"TAB1",#N/A,TRUE,"GENERAL";"TAB2",#N/A,TRUE,"GENERAL";"TAB3",#N/A,TRUE,"GENERAL";"TAB4",#N/A,TRUE,"GENERAL";"TAB5",#N/A,TRUE,"GENERAL"}</definedName>
    <definedName name="dgreg" hidden="1">{"via1",#N/A,TRUE,"general";"via2",#N/A,TRUE,"general";"via3",#N/A,TRUE,"general"}</definedName>
    <definedName name="DH" hidden="1">{"via1",#N/A,TRUE,"general";"via2",#N/A,TRUE,"general";"via3",#N/A,TRUE,"general"}</definedName>
    <definedName name="dhdth" hidden="1">{"TAB1",#N/A,TRUE,"GENERAL";"TAB2",#N/A,TRUE,"GENERAL";"TAB3",#N/A,TRUE,"GENERAL";"TAB4",#N/A,TRUE,"GENERAL";"TAB5",#N/A,TRUE,"GENERAL"}</definedName>
    <definedName name="dhgh" hidden="1">{"via1",#N/A,TRUE,"general";"via2",#N/A,TRUE,"general";"via3",#N/A,TRUE,"general"}</definedName>
    <definedName name="DíasTotal">'[17]Factor de Reemplazo'!$D$5</definedName>
    <definedName name="Diesel">'[18]Valor Compra'!$H$2</definedName>
    <definedName name="Diesel_Esp">'[18]Valor Compra'!$H$3</definedName>
    <definedName name="diez" hidden="1">{#N/A,#N/A,FALSE,"TEC-01";#N/A,#N/A,FALSE,"TEC - 02";#N/A,#N/A,FALSE,"TEC - 03";#N/A,#N/A,FALSE,"TEC - 04";#N/A,#N/A,FALSE,"TEC-07";#N/A,#N/A,FALSE,"TEC-08";#N/A,#N/A,FALSE,"TEC - 09A";#N/A,#N/A,FALSE,"TEC - 09B";#N/A,#N/A,FALSE,"TEC - 09C";#N/A,#N/A,FALSE,"TEC - 10";#N/A,#N/A,FALSE,"TEC-11"}</definedName>
    <definedName name="Diferencias" hidden="1">{#N/A,#N/A,FALSE,"Total_OC015";#N/A,#N/A,FALSE,"ADMIN";#N/A,#N/A,FALSE,"PROCES";#N/A,#N/A,FALSE,"mecan";#N/A,#N/A,FALSE,"civil";#N/A,#N/A,FALSE,"CAÑER";#N/A,#N/A,FALSE,"ELEC";#N/A,#N/A,FALSE,"INSTR"}</definedName>
    <definedName name="dis">[19]Hoja3!$E$7:$E$36</definedName>
    <definedName name="djdytj" hidden="1">{"TAB1",#N/A,TRUE,"GENERAL";"TAB2",#N/A,TRUE,"GENERAL";"TAB3",#N/A,TRUE,"GENERAL";"TAB4",#N/A,TRUE,"GENERAL";"TAB5",#N/A,TRUE,"GENERAL"}</definedName>
    <definedName name="docu">[19]Hoja3!$D$7:$D$36</definedName>
    <definedName name="DOL_AC">[20]Inversiones!$D$715</definedName>
    <definedName name="DOL_FU">[20]Inversiones!$D$716</definedName>
    <definedName name="dotch" hidden="1">{"desarrollo",#N/A,FALSE,"Cámara Camión";"resumen",#N/A,FALSE,"Cámara Camión";"eqprod",#N/A,FALSE,"Cámara Camión"}</definedName>
    <definedName name="dotch4" hidden="1">{"desarrollo",#N/A,FALSE,"Cámara Camión";"resumen",#N/A,FALSE,"Cámara Camión";"eqprod",#N/A,FALSE,"Cámara Camión"}</definedName>
    <definedName name="dry" hidden="1">{"via1",#N/A,TRUE,"general";"via2",#N/A,TRUE,"general";"via3",#N/A,TRUE,"general"}</definedName>
    <definedName name="ds" hidden="1">{#N/A,#N/A,FALSE,"masez (10)";#N/A,#N/A,FALSE,"masez (7)";#N/A,#N/A,FALSE,"masez (6)";#N/A,#N/A,FALSE,"masez (5)";#N/A,#N/A,FALSE,"masez (4)";#N/A,#N/A,FALSE,"masez (3)";#N/A,#N/A,FALSE,"masez (2)";#N/A,#N/A,FALSE,"GME";#N/A,#N/A,FALSE,"masez"}</definedName>
    <definedName name="DSAD" hidden="1">{"via1",#N/A,TRUE,"general";"via2",#N/A,TRUE,"general";"via3",#N/A,TRUE,"general"}</definedName>
    <definedName name="dsadfp" hidden="1">{"TAB1",#N/A,TRUE,"GENERAL";"TAB2",#N/A,TRUE,"GENERAL";"TAB3",#N/A,TRUE,"GENERAL";"TAB4",#N/A,TRUE,"GENERAL";"TAB5",#N/A,TRUE,"GENERAL"}</definedName>
    <definedName name="DSD" hidden="1">{"via1",#N/A,TRUE,"general";"via2",#N/A,TRUE,"general";"via3",#N/A,TRUE,"general"}</definedName>
    <definedName name="dsdads4" hidden="1">{"TAB1",#N/A,TRUE,"GENERAL";"TAB2",#N/A,TRUE,"GENERAL";"TAB3",#N/A,TRUE,"GENERAL";"TAB4",#N/A,TRUE,"GENERAL";"TAB5",#N/A,TRUE,"GENERAL"}</definedName>
    <definedName name="DSF" hidden="1">{"via1",#N/A,TRUE,"general";"via2",#N/A,TRUE,"general";"via3",#N/A,TRUE,"general"}</definedName>
    <definedName name="dsfadfg" hidden="1">[21]DESBAST!#REF!</definedName>
    <definedName name="DSFCVTY" hidden="1">{"TAB1",#N/A,TRUE,"GENERAL";"TAB2",#N/A,TRUE,"GENERAL";"TAB3",#N/A,TRUE,"GENERAL";"TAB4",#N/A,TRUE,"GENERAL";"TAB5",#N/A,TRUE,"GENERAL"}</definedName>
    <definedName name="dsfg" hidden="1">{"via1",#N/A,TRUE,"general";"via2",#N/A,TRUE,"general";"via3",#N/A,TRUE,"general"}</definedName>
    <definedName name="dsfhgfdh" hidden="1">{"TAB1",#N/A,TRUE,"GENERAL";"TAB2",#N/A,TRUE,"GENERAL";"TAB3",#N/A,TRUE,"GENERAL";"TAB4",#N/A,TRUE,"GENERAL";"TAB5",#N/A,TRUE,"GENERAL"}</definedName>
    <definedName name="dsfsdf" hidden="1">{"via1",#N/A,TRUE,"general";"via2",#N/A,TRUE,"general";"via3",#N/A,TRUE,"general"}</definedName>
    <definedName name="DSFSDFCXV" hidden="1">{"TAB1",#N/A,TRUE,"GENERAL";"TAB2",#N/A,TRUE,"GENERAL";"TAB3",#N/A,TRUE,"GENERAL";"TAB4",#N/A,TRUE,"GENERAL";"TAB5",#N/A,TRUE,"GENERAL"}</definedName>
    <definedName name="dsfsvm" hidden="1">{"TAB1",#N/A,TRUE,"GENERAL";"TAB2",#N/A,TRUE,"GENERAL";"TAB3",#N/A,TRUE,"GENERAL";"TAB4",#N/A,TRUE,"GENERAL";"TAB5",#N/A,TRUE,"GENERAL"}</definedName>
    <definedName name="dsftbv" hidden="1">{"via1",#N/A,TRUE,"general";"via2",#N/A,TRUE,"general";"via3",#N/A,TRUE,"general"}</definedName>
    <definedName name="dtrhj" hidden="1">{"via1",#N/A,TRUE,"general";"via2",#N/A,TRUE,"general";"via3",#N/A,TRUE,"general"}</definedName>
    <definedName name="dxfgg" hidden="1">{"via1",#N/A,TRUE,"general";"via2",#N/A,TRUE,"general";"via3",#N/A,TRUE,"general"}</definedName>
    <definedName name="e" hidden="1">{#N/A,#N/A,FALSE,"masez (10)";#N/A,#N/A,FALSE,"masez (7)";#N/A,#N/A,FALSE,"masez (6)";#N/A,#N/A,FALSE,"masez (5)";#N/A,#N/A,FALSE,"masez (4)";#N/A,#N/A,FALSE,"masez (3)";#N/A,#N/A,FALSE,"masez (2)";#N/A,#N/A,FALSE,"GME";#N/A,#N/A,FALSE,"masez"}</definedName>
    <definedName name="e3e33" hidden="1">{"via1",#N/A,TRUE,"general";"via2",#N/A,TRUE,"general";"via3",#N/A,TRUE,"general"}</definedName>
    <definedName name="eco" hidden="1">{#N/A,#N/A,FALSE,"TEC-01";#N/A,#N/A,FALSE,"TEC - 02";#N/A,#N/A,FALSE,"TEC - 03";#N/A,#N/A,FALSE,"TEC - 04";#N/A,#N/A,FALSE,"TEC-07";#N/A,#N/A,FALSE,"TEC-08";#N/A,#N/A,FALSE,"TEC - 09A";#N/A,#N/A,FALSE,"TEC - 09B";#N/A,#N/A,FALSE,"TEC - 09C";#N/A,#N/A,FALSE,"TEC - 10";#N/A,#N/A,FALSE,"TEC-11"}</definedName>
    <definedName name="edede" hidden="1">{"DETALLE_1996",#N/A,FALSE,"flujo";"DETALLE_1997",#N/A,FALSE,"flujo";"GASTOS_INCURRIDOS_1996",#N/A,FALSE,"flujo";"GASTOS_PROGRAMADOS_PARA_1997",#N/A,FALSE,"flujo";#N/A,#N/A,FALSE,"comparat";#N/A,#N/A,FALSE,"costos";#N/A,#N/A,FALSE,"proyctrol"}</definedName>
    <definedName name="ededed" hidden="1">{#N/A,#N/A,TRUE,"Est. de Fact.";#N/A,#N/A,TRUE,"Capitulo 19";#N/A,#N/A,TRUE,"Proyecto P855"}</definedName>
    <definedName name="EDEDWSWQA" hidden="1">{"TAB1",#N/A,TRUE,"GENERAL";"TAB2",#N/A,TRUE,"GENERAL";"TAB3",#N/A,TRUE,"GENERAL";"TAB4",#N/A,TRUE,"GENERAL";"TAB5",#N/A,TRUE,"GENERAL"}</definedName>
    <definedName name="edfcrf" hidden="1">{#N/A,#N/A,TRUE,"Est. de Fact.";#N/A,#N/A,TRUE,"Capitulo 19";#N/A,#N/A,TRUE,"Proyecto P855"}</definedName>
    <definedName name="edgfhmn" hidden="1">{"via1",#N/A,TRUE,"general";"via2",#N/A,TRUE,"general";"via3",#N/A,TRUE,"general"}</definedName>
    <definedName name="edr" hidden="1">{"DETALLE_1996",#N/A,FALSE,"flujo";"DETALLE_1997",#N/A,FALSE,"flujo";"GASTOS_INCURRIDOS_1996",#N/A,FALSE,"flujo";"GASTOS_PROGRAMADOS_PARA_1997",#N/A,FALSE,"flujo";#N/A,#N/A,FALSE,"comparat";#N/A,#N/A,FALSE,"costos";#N/A,#N/A,FALSE,"proyctrol"}</definedName>
    <definedName name="EE" hidden="1">{"Sin detalle",#N/A,FALSE,"Flujo (redondeado)";"Detallado",#N/A,FALSE,"Flujo (redondeado)"}</definedName>
    <definedName name="eea" hidden="1">{#N/A,#N/A,FALSE,"masez (10)";#N/A,#N/A,FALSE,"masez (7)";#N/A,#N/A,FALSE,"masez (6)";#N/A,#N/A,FALSE,"masez (5)";#N/A,#N/A,FALSE,"masez (4)";#N/A,#N/A,FALSE,"masez (3)";#N/A,#N/A,FALSE,"masez (2)";#N/A,#N/A,FALSE,"GME";#N/A,#N/A,FALSE,"masez"}</definedName>
    <definedName name="eee" hidden="1">{#N/A,#N/A,FALSE,"masez (10)";#N/A,#N/A,FALSE,"masez (7)";#N/A,#N/A,FALSE,"masez (6)";#N/A,#N/A,FALSE,"masez (5)";#N/A,#N/A,FALSE,"masez (4)";#N/A,#N/A,FALSE,"masez (3)";#N/A,#N/A,FALSE,"masez (2)";#N/A,#N/A,FALSE,"GME";#N/A,#N/A,FALSE,"masez"}</definedName>
    <definedName name="eeedfr" hidden="1">{"TAB1",#N/A,TRUE,"GENERAL";"TAB2",#N/A,TRUE,"GENERAL";"TAB3",#N/A,TRUE,"GENERAL";"TAB4",#N/A,TRUE,"GENERAL";"TAB5",#N/A,TRUE,"GENERAL"}</definedName>
    <definedName name="EEEE" hidden="1">{#N/A,#N/A,FALSE,"DET-CAMB.";#N/A,#N/A,FALSE,"PRESUP.";#N/A,#N/A,FALSE,"RESUMEN";#N/A,#N/A,FALSE,"CT";#N/A,#N/A,FALSE,"PD";#N/A,#N/A,FALSE,"PR"}</definedName>
    <definedName name="eeeee" hidden="1">{#N/A,#N/A,FALSE,"masez (10)";#N/A,#N/A,FALSE,"masez (7)";#N/A,#N/A,FALSE,"masez (6)";#N/A,#N/A,FALSE,"masez (5)";#N/A,#N/A,FALSE,"masez (4)";#N/A,#N/A,FALSE,"masez (3)";#N/A,#N/A,FALSE,"masez (2)";#N/A,#N/A,FALSE,"GME";#N/A,#N/A,FALSE,"masez"}</definedName>
    <definedName name="eeeeer" hidden="1">{"TAB1",#N/A,TRUE,"GENERAL";"TAB2",#N/A,TRUE,"GENERAL";"TAB3",#N/A,TRUE,"GENERAL";"TAB4",#N/A,TRUE,"GENERAL";"TAB5",#N/A,TRUE,"GENERAL"}</definedName>
    <definedName name="eeerfd" hidden="1">{"via1",#N/A,TRUE,"general";"via2",#N/A,TRUE,"general";"via3",#N/A,TRUE,"general"}</definedName>
    <definedName name="ees" hidden="1">{#N/A,#N/A,FALSE,"masez (10)";#N/A,#N/A,FALSE,"masez (7)";#N/A,#N/A,FALSE,"masez (6)";#N/A,#N/A,FALSE,"masez (5)";#N/A,#N/A,FALSE,"masez (4)";#N/A,#N/A,FALSE,"masez (3)";#N/A,#N/A,FALSE,"masez (2)";#N/A,#N/A,FALSE,"GME";#N/A,#N/A,FALSE,"masez"}</definedName>
    <definedName name="ef"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efef" hidden="1">{"TAB1",#N/A,TRUE,"GENERAL";"TAB2",#N/A,TRUE,"GENERAL";"TAB3",#N/A,TRUE,"GENERAL";"TAB4",#N/A,TRUE,"GENERAL";"TAB5",#N/A,TRUE,"GENERAL"}</definedName>
    <definedName name="efer" hidden="1">{"via1",#N/A,TRUE,"general";"via2",#N/A,TRUE,"general";"via3",#N/A,TRUE,"general"}</definedName>
    <definedName name="efwerf" hidden="1">{#N/A,#N/A,FALSE,"Graficos"}</definedName>
    <definedName name="efy" hidden="1">{"DETALLE_1996",#N/A,FALSE,"flujo";"DETALLE_1997",#N/A,FALSE,"flujo";"GASTOS_INCURRIDOS_1996",#N/A,FALSE,"flujo";"GASTOS_PROGRAMADOS_PARA_1997",#N/A,FALSE,"flujo";#N/A,#N/A,FALSE,"comparat";#N/A,#N/A,FALSE,"costos";#N/A,#N/A,FALSE,"proyctrol"}</definedName>
    <definedName name="egeg" hidden="1">{"TAB1",#N/A,TRUE,"GENERAL";"TAB2",#N/A,TRUE,"GENERAL";"TAB3",#N/A,TRUE,"GENERAL";"TAB4",#N/A,TRUE,"GENERAL";"TAB5",#N/A,TRUE,"GENERAL"}</definedName>
    <definedName name="egtrgthrt" hidden="1">{"TAB1",#N/A,TRUE,"GENERAL";"TAB2",#N/A,TRUE,"GENERAL";"TAB3",#N/A,TRUE,"GENERAL";"TAB4",#N/A,TRUE,"GENERAL";"TAB5",#N/A,TRUE,"GENERAL"}</definedName>
    <definedName name="EL">'[5]Instru Correa'!$AG$9</definedName>
    <definedName name="Emilio" hidden="1">[22]DESBASTE!#REF!</definedName>
    <definedName name="emilio1" hidden="1">#N/A</definedName>
    <definedName name="Emilio2" hidden="1">#N/A</definedName>
    <definedName name="EN" hidden="1">{#N/A,#N/A,FALSE,"DET-CAMB.";#N/A,#N/A,FALSE,"PRESUP.";#N/A,#N/A,FALSE,"RESUMEN";#N/A,#N/A,FALSE,"CT";#N/A,#N/A,FALSE,"PD";#N/A,#N/A,FALSE,"PR"}</definedName>
    <definedName name="eq" hidden="1">{#N/A,#N/A,FALSE,"minas";#N/A,#N/A,FALSE,"Total_OC015";#N/A,#N/A,FALSE,"ADMIN";#N/A,#N/A,FALSE,"PROCES";#N/A,#N/A,FALSE,"civil";#N/A,#N/A,FALSE,"CAÑER";#N/A,#N/A,FALSE,"ELEC";#N/A,#N/A,FALSE,"INSTR";#N/A,#N/A,FALSE,"PDS";#N/A,#N/A,FALSE,"mecan"}</definedName>
    <definedName name="equ" hidden="1">{#N/A,#N/A,TRUE,"Est. de Fact.";#N/A,#N/A,TRUE,"Capitulo 19";#N/A,#N/A,TRUE,"Proyecto P855"}</definedName>
    <definedName name="equi" hidden="1">{#N/A,#N/A,FALSE,"Total_OC015";#N/A,#N/A,FALSE,"ADMIN";#N/A,#N/A,FALSE,"PROCES";#N/A,#N/A,FALSE,"mecan";#N/A,#N/A,FALSE,"civil";#N/A,#N/A,FALSE,"CAÑER";#N/A,#N/A,FALSE,"ELEC";#N/A,#N/A,FALSE,"INSTR"}</definedName>
    <definedName name="equu" hidden="1">{#N/A,#N/A,FALSE,"minas";#N/A,#N/A,FALSE,"Total_OC015";#N/A,#N/A,FALSE,"ADMIN";#N/A,#N/A,FALSE,"PROCES";#N/A,#N/A,FALSE,"civil";#N/A,#N/A,FALSE,"CAÑER";#N/A,#N/A,FALSE,"ELEC";#N/A,#N/A,FALSE,"INSTR";#N/A,#N/A,FALSE,"PDS";#N/A,#N/A,FALSE,"mecan"}</definedName>
    <definedName name="eqw" hidden="1">{"via1",#N/A,TRUE,"general";"via2",#N/A,TRUE,"general";"via3",#N/A,TRUE,"general"}</definedName>
    <definedName name="er" hidden="1">{#N/A,#N/A,FALSE,"masez (10)";#N/A,#N/A,FALSE,"masez (7)";#N/A,#N/A,FALSE,"masez (6)";#N/A,#N/A,FALSE,"masez (5)";#N/A,#N/A,FALSE,"masez (4)";#N/A,#N/A,FALSE,"masez (3)";#N/A,#N/A,FALSE,"masez (2)";#N/A,#N/A,FALSE,"GME";#N/A,#N/A,FALSE,"masez"}</definedName>
    <definedName name="erd" hidden="1">{#N/A,#N/A,FALSE,"IC_Global";#N/A,#N/A,FALSE,"IC_Global (98-f)";#N/A,#N/A,FALSE,"Inc";#N/A,#N/A,FALSE,"CAMBIOS (2)";#N/A,#N/A,FALSE,"EXPL Inc.";#N/A,#N/A,FALSE,"HITOS98";#N/A,#N/A,FALSE,"CURVA ""S"" GLOBAL ";#N/A,#N/A,FALSE,"CURVA ""S"" 1998 "}</definedName>
    <definedName name="erg" hidden="1">{"TAB1",#N/A,TRUE,"GENERAL";"TAB2",#N/A,TRUE,"GENERAL";"TAB3",#N/A,TRUE,"GENERAL";"TAB4",#N/A,TRUE,"GENERAL";"TAB5",#N/A,TRUE,"GENERAL"}</definedName>
    <definedName name="erger" hidden="1">{"via1",#N/A,TRUE,"general";"via2",#N/A,TRUE,"general";"via3",#N/A,TRUE,"general"}</definedName>
    <definedName name="ergerg" hidden="1">{#N/A,#N/A,FALSE,"minas";#N/A,#N/A,FALSE,"Total_OC015";#N/A,#N/A,FALSE,"ADMIN";#N/A,#N/A,FALSE,"PROCES";#N/A,#N/A,FALSE,"civil";#N/A,#N/A,FALSE,"CAÑER";#N/A,#N/A,FALSE,"ELEC";#N/A,#N/A,FALSE,"INSTR";#N/A,#N/A,FALSE,"PDS";#N/A,#N/A,FALSE,"mecan"}</definedName>
    <definedName name="ergfegr" hidden="1">{"via1",#N/A,TRUE,"general";"via2",#N/A,TRUE,"general";"via3",#N/A,TRUE,"general"}</definedName>
    <definedName name="ergge" hidden="1">{"TAB1",#N/A,TRUE,"GENERAL";"TAB2",#N/A,TRUE,"GENERAL";"TAB3",#N/A,TRUE,"GENERAL";"TAB4",#N/A,TRUE,"GENERAL";"TAB5",#N/A,TRUE,"GENERAL"}</definedName>
    <definedName name="erggewg" hidden="1">{"via1",#N/A,TRUE,"general";"via2",#N/A,TRUE,"general";"via3",#N/A,TRUE,"general"}</definedName>
    <definedName name="ergreg" hidden="1">{"TAB1",#N/A,TRUE,"GENERAL";"TAB2",#N/A,TRUE,"GENERAL";"TAB3",#N/A,TRUE,"GENERAL";"TAB4",#N/A,TRUE,"GENERAL";"TAB5",#N/A,TRUE,"GENERAL"}</definedName>
    <definedName name="ergregerg" hidden="1">{"via1",#N/A,TRUE,"general";"via2",#N/A,TRUE,"general";"via3",#N/A,TRUE,"general"}</definedName>
    <definedName name="ergrg" hidden="1">{"TAB1",#N/A,TRUE,"GENERAL";"TAB2",#N/A,TRUE,"GENERAL";"TAB3",#N/A,TRUE,"GENERAL";"TAB4",#N/A,TRUE,"GENERAL";"TAB5",#N/A,TRUE,"GENERAL"}</definedName>
    <definedName name="ergweg" hidden="1">{"TAB1",#N/A,TRUE,"GENERAL";"TAB2",#N/A,TRUE,"GENERAL";"TAB3",#N/A,TRUE,"GENERAL";"TAB4",#N/A,TRUE,"GENERAL";"TAB5",#N/A,TRUE,"GENERAL"}</definedName>
    <definedName name="ergwreg" hidden="1">{"via1",#N/A,TRUE,"general";"via2",#N/A,TRUE,"general";"via3",#N/A,TRUE,"general"}</definedName>
    <definedName name="erheyh" hidden="1">{"TAB1",#N/A,TRUE,"GENERAL";"TAB2",#N/A,TRUE,"GENERAL";"TAB3",#N/A,TRUE,"GENERAL";"TAB4",#N/A,TRUE,"GENERAL";"TAB5",#N/A,TRUE,"GENERAL"}</definedName>
    <definedName name="err" hidden="1">{"TAB1",#N/A,TRUE,"GENERAL";"TAB2",#N/A,TRUE,"GENERAL";"TAB3",#N/A,TRUE,"GENERAL";"TAB4",#N/A,TRUE,"GENERAL";"TAB5",#N/A,TRUE,"GENERAL"}</definedName>
    <definedName name="ert" hidden="1">{"via1",#N/A,TRUE,"general";"via2",#N/A,TRUE,"general";"via3",#N/A,TRUE,"general"}</definedName>
    <definedName name="erte" hidden="1">{"via1",#N/A,TRUE,"general";"via2",#N/A,TRUE,"general";"via3",#N/A,TRUE,"general"}</definedName>
    <definedName name="erter" hidden="1">{"TAB1",#N/A,TRUE,"GENERAL";"TAB2",#N/A,TRUE,"GENERAL";"TAB3",#N/A,TRUE,"GENERAL";"TAB4",#N/A,TRUE,"GENERAL";"TAB5",#N/A,TRUE,"GENERAL"}</definedName>
    <definedName name="ertert" hidden="1">{"via1",#N/A,TRUE,"general";"via2",#N/A,TRUE,"general";"via3",#N/A,TRUE,"general"}</definedName>
    <definedName name="ertgyhik" hidden="1">{"TAB1",#N/A,TRUE,"GENERAL";"TAB2",#N/A,TRUE,"GENERAL";"TAB3",#N/A,TRUE,"GENERAL";"TAB4",#N/A,TRUE,"GENERAL";"TAB5",#N/A,TRUE,"GENERAL"}</definedName>
    <definedName name="ertreb" hidden="1">{"via1",#N/A,TRUE,"general";"via2",#N/A,TRUE,"general";"via3",#N/A,TRUE,"general"}</definedName>
    <definedName name="ertret" hidden="1">{"TAB1",#N/A,TRUE,"GENERAL";"TAB2",#N/A,TRUE,"GENERAL";"TAB3",#N/A,TRUE,"GENERAL";"TAB4",#N/A,TRUE,"GENERAL";"TAB5",#N/A,TRUE,"GENERAL"}</definedName>
    <definedName name="ertte" hidden="1">{"DETALLE_1996",#N/A,FALSE,"flujo";"DETALLE_1997",#N/A,FALSE,"flujo";"GASTOS_INCURRIDOS_1996",#N/A,FALSE,"flujo";"GASTOS_PROGRAMADOS_PARA_1997",#N/A,FALSE,"flujo";#N/A,#N/A,FALSE,"comparat";#N/A,#N/A,FALSE,"costos";#N/A,#N/A,FALSE,"proyctrol"}</definedName>
    <definedName name="erttret" hidden="1">{"via1",#N/A,TRUE,"general";"via2",#N/A,TRUE,"general";"via3",#N/A,TRUE,"general"}</definedName>
    <definedName name="ertuiy" hidden="1">{"via1",#N/A,TRUE,"general";"via2",#N/A,TRUE,"general";"via3",#N/A,TRUE,"general"}</definedName>
    <definedName name="ertwert" hidden="1">{"TAB1",#N/A,TRUE,"GENERAL";"TAB2",#N/A,TRUE,"GENERAL";"TAB3",#N/A,TRUE,"GENERAL";"TAB4",#N/A,TRUE,"GENERAL";"TAB5",#N/A,TRUE,"GENERAL"}</definedName>
    <definedName name="eru" hidden="1">{"TAB1",#N/A,TRUE,"GENERAL";"TAB2",#N/A,TRUE,"GENERAL";"TAB3",#N/A,TRUE,"GENERAL";"TAB4",#N/A,TRUE,"GENERAL";"TAB5",#N/A,TRUE,"GENERAL"}</definedName>
    <definedName name="ERV" hidden="1">{"via1",#N/A,TRUE,"general";"via2",#N/A,TRUE,"general";"via3",#N/A,TRUE,"general"}</definedName>
    <definedName name="erware" hidden="1">{"via1",#N/A,TRUE,"general";"via2",#N/A,TRUE,"general";"via3",#N/A,TRUE,"general"}</definedName>
    <definedName name="ERWER" hidden="1">{"via1",#N/A,TRUE,"general";"via2",#N/A,TRUE,"general";"via3",#N/A,TRUE,"general"}</definedName>
    <definedName name="erwertd" hidden="1">{"TAB1",#N/A,TRUE,"GENERAL";"TAB2",#N/A,TRUE,"GENERAL";"TAB3",#N/A,TRUE,"GENERAL";"TAB4",#N/A,TRUE,"GENERAL";"TAB5",#N/A,TRUE,"GENERAL"}</definedName>
    <definedName name="erwr" hidden="1">{"TAB1",#N/A,TRUE,"GENERAL";"TAB2",#N/A,TRUE,"GENERAL";"TAB3",#N/A,TRUE,"GENERAL";"TAB4",#N/A,TRUE,"GENERAL";"TAB5",#N/A,TRUE,"GENERAL"}</definedName>
    <definedName name="ERWRL" hidden="1">{"via1",#N/A,TRUE,"general";"via2",#N/A,TRUE,"general";"via3",#N/A,TRUE,"general"}</definedName>
    <definedName name="ery" hidden="1">{"via1",#N/A,TRUE,"general";"via2",#N/A,TRUE,"general";"via3",#N/A,TRUE,"general"}</definedName>
    <definedName name="eryhd" hidden="1">{"via1",#N/A,TRUE,"general";"via2",#N/A,TRUE,"general";"via3",#N/A,TRUE,"general"}</definedName>
    <definedName name="eryhdf" hidden="1">{"TAB1",#N/A,TRUE,"GENERAL";"TAB2",#N/A,TRUE,"GENERAL";"TAB3",#N/A,TRUE,"GENERAL";"TAB4",#N/A,TRUE,"GENERAL";"TAB5",#N/A,TRUE,"GENERAL"}</definedName>
    <definedName name="eryhk" hidden="1">{"TAB1",#N/A,TRUE,"GENERAL";"TAB2",#N/A,TRUE,"GENERAL";"TAB3",#N/A,TRUE,"GENERAL";"TAB4",#N/A,TRUE,"GENERAL";"TAB5",#N/A,TRUE,"GENERAL"}</definedName>
    <definedName name="eryhrf" hidden="1">{"TAB1",#N/A,TRUE,"GENERAL";"TAB2",#N/A,TRUE,"GENERAL";"TAB3",#N/A,TRUE,"GENERAL";"TAB4",#N/A,TRUE,"GENERAL";"TAB5",#N/A,TRUE,"GENERAL"}</definedName>
    <definedName name="eryre" hidden="1">{"TAB1",#N/A,TRUE,"GENERAL";"TAB2",#N/A,TRUE,"GENERAL";"TAB3",#N/A,TRUE,"GENERAL";"TAB4",#N/A,TRUE,"GENERAL";"TAB5",#N/A,TRUE,"GENERAL"}</definedName>
    <definedName name="erytd" hidden="1">{"via1",#N/A,TRUE,"general";"via2",#N/A,TRUE,"general";"via3",#N/A,TRUE,"general"}</definedName>
    <definedName name="eryty" hidden="1">{"via1",#N/A,TRUE,"general";"via2",#N/A,TRUE,"general";"via3",#N/A,TRUE,"general"}</definedName>
    <definedName name="eryy" hidden="1">{"via1",#N/A,TRUE,"general";"via2",#N/A,TRUE,"general";"via3",#N/A,TRUE,"general"}</definedName>
    <definedName name="ESPESSAMENTO" hidden="1">{#N/A,#N/A,FALSE,"GERAL";#N/A,#N/A,FALSE,"012-96";#N/A,#N/A,FALSE,"018-96";#N/A,#N/A,FALSE,"027-96";#N/A,#N/A,FALSE,"059-96";#N/A,#N/A,FALSE,"076-96";#N/A,#N/A,FALSE,"019-97";#N/A,#N/A,FALSE,"021-97";#N/A,#N/A,FALSE,"022-97";#N/A,#N/A,FALSE,"028-97"}</definedName>
    <definedName name="etertgg" hidden="1">{"via1",#N/A,TRUE,"general";"via2",#N/A,TRUE,"general";"via3",#N/A,TRUE,"general"}</definedName>
    <definedName name="etewt" hidden="1">{"TAB1",#N/A,TRUE,"GENERAL";"TAB2",#N/A,TRUE,"GENERAL";"TAB3",#N/A,TRUE,"GENERAL";"TAB4",#N/A,TRUE,"GENERAL";"TAB5",#N/A,TRUE,"GENERAL"}</definedName>
    <definedName name="etp" hidden="1">{#N/A,#N/A,FALSE,"TEC-01";#N/A,#N/A,FALSE,"TEC - 02";#N/A,#N/A,FALSE,"TEC - 03";#N/A,#N/A,FALSE,"TEC - 04";#N/A,#N/A,FALSE,"TEC-07";#N/A,#N/A,FALSE,"TEC-08";#N/A,#N/A,FALSE,"TEC - 09A";#N/A,#N/A,FALSE,"TEC - 09B";#N/A,#N/A,FALSE,"TEC - 09C";#N/A,#N/A,FALSE,"TEC - 10";#N/A,#N/A,FALSE,"TEC-11"}</definedName>
    <definedName name="etu" hidden="1">{"via1",#N/A,TRUE,"general";"via2",#N/A,TRUE,"general";"via3",#N/A,TRUE,"general"}</definedName>
    <definedName name="etueh" hidden="1">{"via1",#N/A,TRUE,"general";"via2",#N/A,TRUE,"general";"via3",#N/A,TRUE,"general"}</definedName>
    <definedName name="etyty" hidden="1">{"via1",#N/A,TRUE,"general";"via2",#N/A,TRUE,"general";"via3",#N/A,TRUE,"general"}</definedName>
    <definedName name="etyu" hidden="1">{"TAB1",#N/A,TRUE,"GENERAL";"TAB2",#N/A,TRUE,"GENERAL";"TAB3",#N/A,TRUE,"GENERAL";"TAB4",#N/A,TRUE,"GENERAL";"TAB5",#N/A,TRUE,"GENERAL"}</definedName>
    <definedName name="eu" hidden="1">{"via1",#N/A,TRUE,"general";"via2",#N/A,TRUE,"general";"via3",#N/A,TRUE,"general"}</definedName>
    <definedName name="EUR">673</definedName>
    <definedName name="EURO">700</definedName>
    <definedName name="EURO_DÓLAR">'[18]Valor Compra'!$E$5</definedName>
    <definedName name="EURO_USD">'[14]Datos Basicos'!$F$5</definedName>
    <definedName name="eut" hidden="1">{"via1",#N/A,TRUE,"general";"via2",#N/A,TRUE,"general";"via3",#N/A,TRUE,"general"}</definedName>
    <definedName name="euyt" hidden="1">{"TAB1",#N/A,TRUE,"GENERAL";"TAB2",#N/A,TRUE,"GENERAL";"TAB3",#N/A,TRUE,"GENERAL";"TAB4",#N/A,TRUE,"GENERAL";"TAB5",#N/A,TRUE,"GENERAL"}</definedName>
    <definedName name="ewegt" hidden="1">{"TAB1",#N/A,TRUE,"GENERAL";"TAB2",#N/A,TRUE,"GENERAL";"TAB3",#N/A,TRUE,"GENERAL";"TAB4",#N/A,TRUE,"GENERAL";"TAB5",#N/A,TRUE,"GENERAL"}</definedName>
    <definedName name="ewew" hidden="1">{#N/A,#N/A,FALSE,"Total_OC015";#N/A,#N/A,FALSE,"ADMIN";#N/A,#N/A,FALSE,"PROCES";#N/A,#N/A,FALSE,"mecan";#N/A,#N/A,FALSE,"civil";#N/A,#N/A,FALSE,"CAÑER";#N/A,#N/A,FALSE,"ELEC";#N/A,#N/A,FALSE,"INSTR"}</definedName>
    <definedName name="ewfewfg" hidden="1">{"TAB1",#N/A,TRUE,"GENERAL";"TAB2",#N/A,TRUE,"GENERAL";"TAB3",#N/A,TRUE,"GENERAL";"TAB4",#N/A,TRUE,"GENERAL";"TAB5",#N/A,TRUE,"GENERAL"}</definedName>
    <definedName name="ewre" hidden="1">{"TAB1",#N/A,TRUE,"GENERAL";"TAB2",#N/A,TRUE,"GENERAL";"TAB3",#N/A,TRUE,"GENERAL";"TAB4",#N/A,TRUE,"GENERAL";"TAB5",#N/A,TRUE,"GENERAL"}</definedName>
    <definedName name="ewrewf" hidden="1">{"TAB1",#N/A,TRUE,"GENERAL";"TAB2",#N/A,TRUE,"GENERAL";"TAB3",#N/A,TRUE,"GENERAL";"TAB4",#N/A,TRUE,"GENERAL";"TAB5",#N/A,TRUE,"GENERAL"}</definedName>
    <definedName name="ewrr" hidden="1">{"TAB1",#N/A,TRUE,"GENERAL";"TAB2",#N/A,TRUE,"GENERAL";"TAB3",#N/A,TRUE,"GENERAL";"TAB4",#N/A,TRUE,"GENERAL";"TAB5",#N/A,TRUE,"GENERAL"}</definedName>
    <definedName name="ewrt" hidden="1">{"TAB1",#N/A,TRUE,"GENERAL";"TAB2",#N/A,TRUE,"GENERAL";"TAB3",#N/A,TRUE,"GENERAL";"TAB4",#N/A,TRUE,"GENERAL";"TAB5",#N/A,TRUE,"GENERAL"}</definedName>
    <definedName name="ewrwer" hidden="1">{"TAB1",#N/A,TRUE,"GENERAL";"TAB2",#N/A,TRUE,"GENERAL";"TAB3",#N/A,TRUE,"GENERAL";"TAB4",#N/A,TRUE,"GENERAL";"TAB5",#N/A,TRUE,"GENERAL"}</definedName>
    <definedName name="EXPFIS" hidden="1">{"DETALLE_1996",#N/A,FALSE,"flujo";"DETALLE_1997",#N/A,FALSE,"flujo";"GASTOS_INCURRIDOS_1996",#N/A,FALSE,"flujo";"GASTOS_PROGRAMADOS_PARA_1997",#N/A,FALSE,"flujo";#N/A,#N/A,FALSE,"comparat";#N/A,#N/A,FALSE,"costos";#N/A,#N/A,FALSE,"proyctrol"}</definedName>
    <definedName name="factEuro">0</definedName>
    <definedName name="factor">1.3141</definedName>
    <definedName name="FactorDotación1">'[23]Factor de Reemplazo'!$D$38</definedName>
    <definedName name="factUF">1</definedName>
    <definedName name="FACY" hidden="1">{#N/A,#N/A,FALSE,"masez (10)";#N/A,#N/A,FALSE,"masez (7)";#N/A,#N/A,FALSE,"masez (6)";#N/A,#N/A,FALSE,"masez (5)";#N/A,#N/A,FALSE,"masez (4)";#N/A,#N/A,FALSE,"masez (3)";#N/A,#N/A,FALSE,"masez (2)";#N/A,#N/A,FALSE,"GME";#N/A,#N/A,FALSE,"masez"}</definedName>
    <definedName name="fase">[19]Hoja3!$B$7:$B$13</definedName>
    <definedName name="fda" hidden="1">{"TAB1",#N/A,TRUE,"GENERAL";"TAB2",#N/A,TRUE,"GENERAL";"TAB3",#N/A,TRUE,"GENERAL";"TAB4",#N/A,TRUE,"GENERAL";"TAB5",#N/A,TRUE,"GENERAL"}</definedName>
    <definedName name="fdbjp" hidden="1">{"TAB1",#N/A,TRUE,"GENERAL";"TAB2",#N/A,TRUE,"GENERAL";"TAB3",#N/A,TRUE,"GENERAL";"TAB4",#N/A,TRUE,"GENERAL";"TAB5",#N/A,TRUE,"GENERAL"}</definedName>
    <definedName name="fdf" hidden="1">{"TAB1",#N/A,TRUE,"GENERAL";"TAB2",#N/A,TRUE,"GENERAL";"TAB3",#N/A,TRUE,"GENERAL";"TAB4",#N/A,TRUE,"GENERAL";"TAB5",#N/A,TRUE,"GENERAL"}</definedName>
    <definedName name="FDFD"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fdfjgd"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dg" hidden="1">{"via1",#N/A,TRUE,"general";"via2",#N/A,TRUE,"general";"via3",#N/A,TRUE,"general"}</definedName>
    <definedName name="FDGD" hidden="1">{"TAB1",#N/A,TRUE,"GENERAL";"TAB2",#N/A,TRUE,"GENERAL";"TAB3",#N/A,TRUE,"GENERAL";"TAB4",#N/A,TRUE,"GENERAL";"TAB5",#N/A,TRUE,"GENERAL"}</definedName>
    <definedName name="FDGFDBBP" hidden="1">{"TAB1",#N/A,TRUE,"GENERAL";"TAB2",#N/A,TRUE,"GENERAL";"TAB3",#N/A,TRUE,"GENERAL";"TAB4",#N/A,TRUE,"GENERAL";"TAB5",#N/A,TRUE,"GENERAL"}</definedName>
    <definedName name="fdh" hidden="1">{"TAB1",#N/A,TRUE,"GENERAL";"TAB2",#N/A,TRUE,"GENERAL";"TAB3",#N/A,TRUE,"GENERAL";"TAB4",#N/A,TRUE,"GENERAL";"TAB5",#N/A,TRUE,"GENERAL"}</definedName>
    <definedName name="fdsf" hidden="1">{"TAB1",#N/A,TRUE,"GENERAL";"TAB2",#N/A,TRUE,"GENERAL";"TAB3",#N/A,TRUE,"GENERAL";"TAB4",#N/A,TRUE,"GENERAL";"TAB5",#N/A,TRUE,"GENERAL"}</definedName>
    <definedName name="fdsfds" hidden="1">{"TAB1",#N/A,TRUE,"GENERAL";"TAB2",#N/A,TRUE,"GENERAL";"TAB3",#N/A,TRUE,"GENERAL";"TAB4",#N/A,TRUE,"GENERAL";"TAB5",#N/A,TRUE,"GENERAL"}</definedName>
    <definedName name="fdsfdsf" hidden="1">{"via1",#N/A,TRUE,"general";"via2",#N/A,TRUE,"general";"via3",#N/A,TRUE,"general"}</definedName>
    <definedName name="fdsfsdfdsfsd" hidden="1">{"DETALLE_1996",#N/A,FALSE,"flujo";"DETALLE_1997",#N/A,FALSE,"flujo";"GASTOS_INCURRIDOS_1996",#N/A,FALSE,"flujo";"GASTOS_PROGRAMADOS_PARA_1997",#N/A,FALSE,"flujo";#N/A,#N/A,FALSE,"comparat";#N/A,#N/A,FALSE,"costos";#N/A,#N/A,FALSE,"proyctrol"}</definedName>
    <definedName name="fdsgfds" hidden="1">{"via1",#N/A,TRUE,"general";"via2",#N/A,TRUE,"general";"via3",#N/A,TRUE,"general"}</definedName>
    <definedName name="fdsgsdfu" hidden="1">{"TAB1",#N/A,TRUE,"GENERAL";"TAB2",#N/A,TRUE,"GENERAL";"TAB3",#N/A,TRUE,"GENERAL";"TAB4",#N/A,TRUE,"GENERAL";"TAB5",#N/A,TRUE,"GENERAL"}</definedName>
    <definedName name="fdshfg" hidden="1">{#N/A,#N/A,FALSE,"masez (10)";#N/A,#N/A,FALSE,"masez (7)";#N/A,#N/A,FALSE,"masez (6)";#N/A,#N/A,FALSE,"masez (5)";#N/A,#N/A,FALSE,"masez (4)";#N/A,#N/A,FALSE,"masez (3)";#N/A,#N/A,FALSE,"masez (2)";#N/A,#N/A,FALSE,"GME";#N/A,#N/A,FALSE,"masez"}</definedName>
    <definedName name="FDSIO" hidden="1">{"TAB1",#N/A,TRUE,"GENERAL";"TAB2",#N/A,TRUE,"GENERAL";"TAB3",#N/A,TRUE,"GENERAL";"TAB4",#N/A,TRUE,"GENERAL";"TAB5",#N/A,TRUE,"GENERAL"}</definedName>
    <definedName name="fdvf" hidden="1">{"DETALLE_1996",#N/A,FALSE,"flujo";"DETALLE_1997",#N/A,FALSE,"flujo";"GASTOS_INCURRIDOS_1996",#N/A,FALSE,"flujo";"GASTOS_PROGRAMADOS_PARA_1997",#N/A,FALSE,"flujo";#N/A,#N/A,FALSE,"comparat";#N/A,#N/A,FALSE,"costos";#N/A,#N/A,FALSE,"proyctrol"}</definedName>
    <definedName name="felipe" hidden="1">{"CI+GG(BASE)",#N/A,FALSE,"CI+GG(BASE)";"GG",#N/A,FALSE,"CI+GG(BASE)";"CI",#N/A,FALSE,"CI+GG(BASE)"}</definedName>
    <definedName name="ferfer" hidden="1">{"via1",#N/A,TRUE,"general";"via2",#N/A,TRUE,"general";"via3",#N/A,TRUE,"general"}</definedName>
    <definedName name="Fernando" hidden="1">{"cuadro1",#N/A,FALSE,"Cam buz camión Opción 1";"cuadro2",#N/A,FALSE,"Cam buz camión Opción 1";"cuadro3",#N/A,FALSE,"Cam buz camión Opción 1";"cuadro4",#N/A,FALSE,"Cam buz camión Opción 1";"cuadro5",#N/A,FALSE,"Cam buz camión Opción 1"}</definedName>
    <definedName name="fert" hidden="1">{"DETALLE_1996",#N/A,FALSE,"flujo";"DETALLE_1997",#N/A,FALSE,"flujo";"GASTOS_INCURRIDOS_1996",#N/A,FALSE,"flujo";"GASTOS_PROGRAMADOS_PARA_1997",#N/A,FALSE,"flujo";#N/A,#N/A,FALSE,"comparat";#N/A,#N/A,FALSE,"costos";#N/A,#N/A,FALSE,"proyctrol"}</definedName>
    <definedName name="fes" hidden="1">{#N/A,#N/A,FALSE,"minas";#N/A,#N/A,FALSE,"Total_OC015";#N/A,#N/A,FALSE,"ADMIN";#N/A,#N/A,FALSE,"PROCES";#N/A,#N/A,FALSE,"civil";#N/A,#N/A,FALSE,"CAÑER";#N/A,#N/A,FALSE,"ELEC";#N/A,#N/A,FALSE,"INSTR";#N/A,#N/A,FALSE,"PDS";#N/A,#N/A,FALSE,"mecan"}</definedName>
    <definedName name="few" hidden="1">{"DETALLE_1996",#N/A,FALSE,"flujo";"DETALLE_1997",#N/A,FALSE,"flujo";"GASTOS_INCURRIDOS_1996",#N/A,FALSE,"flujo";"GASTOS_PROGRAMADOS_PARA_1997",#N/A,FALSE,"flujo";#N/A,#N/A,FALSE,"comparat";#N/A,#N/A,FALSE,"costos";#N/A,#N/A,FALSE,"proyctrol"}</definedName>
    <definedName name="ffeer" hidden="1">{#N/A,#N/A,TRUE,"Est. de Fact.";#N/A,#N/A,TRUE,"Capitulo 19";#N/A,#N/A,TRUE,"Proyecto P855"}</definedName>
    <definedName name="fff" hidden="1">{#N/A,#N/A,FALSE,"Total_OC015";#N/A,#N/A,FALSE,"ADMIN";#N/A,#N/A,FALSE,"PROCES";#N/A,#N/A,FALSE,"mecan";#N/A,#N/A,FALSE,"civil";#N/A,#N/A,FALSE,"CAÑER";#N/A,#N/A,FALSE,"ELEC";#N/A,#N/A,FALSE,"INSTR"}</definedName>
    <definedName name="ffff" hidden="1">{#N/A,#N/A,FALSE,"Total_OC015";#N/A,#N/A,FALSE,"ADMIN";#N/A,#N/A,FALSE,"PROCES";#N/A,#N/A,FALSE,"mecan";#N/A,#N/A,FALSE,"civil";#N/A,#N/A,FALSE,"CAÑER";#N/A,#N/A,FALSE,"ELEC";#N/A,#N/A,FALSE,"INSTR"}</definedName>
    <definedName name="ffffd" hidden="1">{"via1",#N/A,TRUE,"general";"via2",#N/A,TRUE,"general";"via3",#N/A,TRUE,"general"}</definedName>
    <definedName name="fffff" hidden="1">{#N/A,#N/A,FALSE,"Total_OC015";#N/A,#N/A,FALSE,"ADMIN";#N/A,#N/A,FALSE,"PROCES";#N/A,#N/A,FALSE,"mecan";#N/A,#N/A,FALSE,"civil";#N/A,#N/A,FALSE,"CAÑER";#N/A,#N/A,FALSE,"ELEC";#N/A,#N/A,FALSE,"INSTR"}</definedName>
    <definedName name="ffffffffff">#N/A</definedName>
    <definedName name="fffffft" hidden="1">{"TAB1",#N/A,TRUE,"GENERAL";"TAB2",#N/A,TRUE,"GENERAL";"TAB3",#N/A,TRUE,"GENERAL";"TAB4",#N/A,TRUE,"GENERAL";"TAB5",#N/A,TRUE,"GENERAL"}</definedName>
    <definedName name="fffffik" hidden="1">{"TAB1",#N/A,TRUE,"GENERAL";"TAB2",#N/A,TRUE,"GENERAL";"TAB3",#N/A,TRUE,"GENERAL";"TAB4",#N/A,TRUE,"GENERAL";"TAB5",#N/A,TRUE,"GENERAL"}</definedName>
    <definedName name="fffffj" hidden="1">{"TAB1",#N/A,TRUE,"GENERAL";"TAB2",#N/A,TRUE,"GENERAL";"TAB3",#N/A,TRUE,"GENERAL";"TAB4",#N/A,TRUE,"GENERAL";"TAB5",#N/A,TRUE,"GENERAL"}</definedName>
    <definedName name="ffffrd" hidden="1">{"via1",#N/A,TRUE,"general";"via2",#N/A,TRUE,"general";"via3",#N/A,TRUE,"general"}</definedName>
    <definedName name="ffffy" hidden="1">{"TAB1",#N/A,TRUE,"GENERAL";"TAB2",#N/A,TRUE,"GENERAL";"TAB3",#N/A,TRUE,"GENERAL";"TAB4",#N/A,TRUE,"GENERAL";"TAB5",#N/A,TRUE,"GENERAL"}</definedName>
    <definedName name="fffrfr" hidden="1">{"TAB1",#N/A,TRUE,"GENERAL";"TAB2",#N/A,TRUE,"GENERAL";"TAB3",#N/A,TRUE,"GENERAL";"TAB4",#N/A,TRUE,"GENERAL";"TAB5",#N/A,TRUE,"GENERAL"}</definedName>
    <definedName name="fffs" hidden="1">{"TAB1",#N/A,TRUE,"GENERAL";"TAB2",#N/A,TRUE,"GENERAL";"TAB3",#N/A,TRUE,"GENERAL";"TAB4",#N/A,TRUE,"GENERAL";"TAB5",#N/A,TRUE,"GENERAL"}</definedName>
    <definedName name="fgch" hidden="1">{#N/A,#N/A,FALSE,"masez (10)";#N/A,#N/A,FALSE,"masez (7)";#N/A,#N/A,FALSE,"masez (6)";#N/A,#N/A,FALSE,"masez (5)";#N/A,#N/A,FALSE,"masez (4)";#N/A,#N/A,FALSE,"masez (3)";#N/A,#N/A,FALSE,"masez (2)";#N/A,#N/A,FALSE,"GME";#N/A,#N/A,FALSE,"masez"}</definedName>
    <definedName name="fgdfg" hidden="1">{"TAB1",#N/A,TRUE,"GENERAL";"TAB2",#N/A,TRUE,"GENERAL";"TAB3",#N/A,TRUE,"GENERAL";"TAB4",#N/A,TRUE,"GENERAL";"TAB5",#N/A,TRUE,"GENERAL"}</definedName>
    <definedName name="fgdfsgr" hidden="1">{"via1",#N/A,TRUE,"general";"via2",#N/A,TRUE,"general";"via3",#N/A,TRUE,"general"}</definedName>
    <definedName name="fgdsfg" hidden="1">{"TAB1",#N/A,TRUE,"GENERAL";"TAB2",#N/A,TRUE,"GENERAL";"TAB3",#N/A,TRUE,"GENERAL";"TAB4",#N/A,TRUE,"GENERAL";"TAB5",#N/A,TRUE,"GENERAL"}</definedName>
    <definedName name="FGFDH" hidden="1">{"via1",#N/A,TRUE,"general";"via2",#N/A,TRUE,"general";"via3",#N/A,TRUE,"general"}</definedName>
    <definedName name="fgghhj" hidden="1">{"via1",#N/A,TRUE,"general";"via2",#N/A,TRUE,"general";"via3",#N/A,TRUE,"general"}</definedName>
    <definedName name="fghf" hidden="1">{"DETALLE_1996",#N/A,FALSE,"flujo";"DETALLE_1997",#N/A,FALSE,"flujo";"GASTOS_INCURRIDOS_1996",#N/A,FALSE,"flujo";"GASTOS_PROGRAMADOS_PARA_1997",#N/A,FALSE,"flujo";#N/A,#N/A,FALSE,"comparat";#N/A,#N/A,FALSE,"costos";#N/A,#N/A,FALSE,"proyctrol"}</definedName>
    <definedName name="FGHFBC" hidden="1">{"via1",#N/A,TRUE,"general";"via2",#N/A,TRUE,"general";"via3",#N/A,TRUE,"general"}</definedName>
    <definedName name="fghfg" hidden="1">{"TAB1",#N/A,TRUE,"GENERAL";"TAB2",#N/A,TRUE,"GENERAL";"TAB3",#N/A,TRUE,"GENERAL";"TAB4",#N/A,TRUE,"GENERAL";"TAB5",#N/A,TRUE,"GENERAL"}</definedName>
    <definedName name="fghfgh" hidden="1">{"via1",#N/A,TRUE,"general";"via2",#N/A,TRUE,"general";"via3",#N/A,TRUE,"general"}</definedName>
    <definedName name="FGHFW" hidden="1">{"via1",#N/A,TRUE,"general";"via2",#N/A,TRUE,"general";"via3",#N/A,TRUE,"general"}</definedName>
    <definedName name="fghhh" hidden="1">{"TAB1",#N/A,TRUE,"GENERAL";"TAB2",#N/A,TRUE,"GENERAL";"TAB3",#N/A,TRUE,"GENERAL";"TAB4",#N/A,TRUE,"GENERAL";"TAB5",#N/A,TRUE,"GENERAL"}</definedName>
    <definedName name="fghrw" hidden="1">[24]LLEGADA!#REF!</definedName>
    <definedName name="fghsfgh" hidden="1">{"via1",#N/A,TRUE,"general";"via2",#N/A,TRUE,"general";"via3",#N/A,TRUE,"general"}</definedName>
    <definedName name="fght" hidden="1">{"TAB1",#N/A,TRUE,"GENERAL";"TAB2",#N/A,TRUE,"GENERAL";"TAB3",#N/A,TRUE,"GENERAL";"TAB4",#N/A,TRUE,"GENERAL";"TAB5",#N/A,TRUE,"GENERAL"}</definedName>
    <definedName name="fgjgryi" hidden="1">{"TAB1",#N/A,TRUE,"GENERAL";"TAB2",#N/A,TRUE,"GENERAL";"TAB3",#N/A,TRUE,"GENERAL";"TAB4",#N/A,TRUE,"GENERAL";"TAB5",#N/A,TRUE,"GENERAL"}</definedName>
    <definedName name="fgr" hidden="1">{#N/A,#N/A,FALSE,"Total_OC015";#N/A,#N/A,FALSE,"ADMIN";#N/A,#N/A,FALSE,"PROCES";#N/A,#N/A,FALSE,"mecan";#N/A,#N/A,FALSE,"civil";#N/A,#N/A,FALSE,"CAÑER";#N/A,#N/A,FALSE,"ELEC";#N/A,#N/A,FALSE,"INSTR"}</definedName>
    <definedName name="fhfg" hidden="1">{"TAB1",#N/A,TRUE,"GENERAL";"TAB2",#N/A,TRUE,"GENERAL";"TAB3",#N/A,TRUE,"GENERAL";"TAB4",#N/A,TRUE,"GENERAL";"TAB5",#N/A,TRUE,"GENERAL"}</definedName>
    <definedName name="fhfgh" hidden="1">{"via1",#N/A,TRUE,"general";"via2",#N/A,TRUE,"general";"via3",#N/A,TRUE,"general"}</definedName>
    <definedName name="fhgh" hidden="1">{"via1",#N/A,TRUE,"general";"via2",#N/A,TRUE,"general";"via3",#N/A,TRUE,"general"}</definedName>
    <definedName name="fhpltyunh" hidden="1">{"via1",#N/A,TRUE,"general";"via2",#N/A,TRUE,"general";"via3",#N/A,TRUE,"general"}</definedName>
    <definedName name="FHSFJKSG" hidden="1">{#N/A,#N/A,FALSE,"RESUMEN";#N/A,#N/A,FALSE,"GG-GI";#N/A,#N/A,FALSE,"AMB";#N/A,#N/A,FALSE,"EyR";#N/A,#N/A,FALSE,"UCP";#N/A,#N/A,FALSE,"IND";#N/A,#N/A,FALSE,"LR";#N/A,#N/A,FALSE,"PRV";#N/A,#N/A,FALSE,"TÚNELES";#N/A,#N/A,FALSE,"IDT";#N/A,#N/A,FALSE,"ING"}</definedName>
    <definedName name="filtragem" hidden="1">{#N/A,#N/A,FALSE,"GERAL";#N/A,#N/A,FALSE,"012-96";#N/A,#N/A,FALSE,"018-96";#N/A,#N/A,FALSE,"027-96";#N/A,#N/A,FALSE,"059-96";#N/A,#N/A,FALSE,"076-96";#N/A,#N/A,FALSE,"019-97";#N/A,#N/A,FALSE,"021-97";#N/A,#N/A,FALSE,"022-97";#N/A,#N/A,FALSE,"028-97"}</definedName>
    <definedName name="FLETESIMP">'[5]Instru Correa'!$AB$9</definedName>
    <definedName name="FLETESNAC">'[5]Instru Correa'!$AB$10</definedName>
    <definedName name="FLOT" hidden="1">{#N/A,#N/A,FALSE,"GERAL";#N/A,#N/A,FALSE,"012-96";#N/A,#N/A,FALSE,"018-96";#N/A,#N/A,FALSE,"027-96";#N/A,#N/A,FALSE,"059-96";#N/A,#N/A,FALSE,"076-96";#N/A,#N/A,FALSE,"019-97";#N/A,#N/A,FALSE,"021-97";#N/A,#N/A,FALSE,"022-97";#N/A,#N/A,FALSE,"028-97"}</definedName>
    <definedName name="Flujos" hidden="1">{#N/A,#N/A,FALSE,"Graficos"}</definedName>
    <definedName name="Formato" hidden="1">{"Sin detalle",#N/A,FALSE,"Flujo (redondeado)";"Detallado",#N/A,FALSE,"Flujo (redondeado)"}</definedName>
    <definedName name="FR" hidden="1">{"DETALLE_1996",#N/A,FALSE,"flujo";"DETALLE_1997",#N/A,FALSE,"flujo";"GASTOS_INCURRIDOS_1996",#N/A,FALSE,"flujo";"GASTOS_PROGRAMADOS_PARA_1997",#N/A,FALSE,"flujo";#N/A,#N/A,FALSE,"comparat";#N/A,#N/A,FALSE,"costos";#N/A,#N/A,FALSE,"proyctrol"}</definedName>
    <definedName name="frbgsd" hidden="1">{"TAB1",#N/A,TRUE,"GENERAL";"TAB2",#N/A,TRUE,"GENERAL";"TAB3",#N/A,TRUE,"GENERAL";"TAB4",#N/A,TRUE,"GENERAL";"TAB5",#N/A,TRUE,"GENERAL"}</definedName>
    <definedName name="FRDEASASa" hidden="1">{"DETALLE_1996",#N/A,FALSE,"flujo";"DETALLE_1997",#N/A,FALSE,"flujo";"GASTOS_INCURRIDOS_1996",#N/A,FALSE,"flujo";"GASTOS_PROGRAMADOS_PARA_1997",#N/A,FALSE,"flujo";#N/A,#N/A,FALSE,"comparat";#N/A,#N/A,FALSE,"costos";#N/A,#N/A,FALSE,"proyctrol"}</definedName>
    <definedName name="frefr" hidden="1">{"via1",#N/A,TRUE,"general";"via2",#N/A,TRUE,"general";"via3",#N/A,TRUE,"general"}</definedName>
    <definedName name="FREYHR">#N/A</definedName>
    <definedName name="frfa" hidden="1">{"via1",#N/A,TRUE,"general";"via2",#N/A,TRUE,"general";"via3",#N/A,TRUE,"general"}</definedName>
    <definedName name="frfr" hidden="1">{"TAB1",#N/A,TRUE,"GENERAL";"TAB2",#N/A,TRUE,"GENERAL";"TAB3",#N/A,TRUE,"GENERAL";"TAB4",#N/A,TRUE,"GENERAL";"TAB5",#N/A,TRUE,"GENERAL"}</definedName>
    <definedName name="frfrfr" hidden="1">{"DETALLE_1996",#N/A,FALSE,"flujo";"DETALLE_1997",#N/A,FALSE,"flujo";"GASTOS_INCURRIDOS_1996",#N/A,FALSE,"flujo";"GASTOS_PROGRAMADOS_PARA_1997",#N/A,FALSE,"flujo";#N/A,#N/A,FALSE,"comparat";#N/A,#N/A,FALSE,"costos";#N/A,#N/A,FALSE,"proyctrol"}</definedName>
    <definedName name="FS" hidden="1">{#N/A,#N/A,FALSE,"DET-CAMB.";#N/A,#N/A,FALSE,"PRESUP.";#N/A,#N/A,FALSE,"RESUMEN";#N/A,#N/A,FALSE,"CT";#N/A,#N/A,FALSE,"PD";#N/A,#N/A,FALSE,"PR"}</definedName>
    <definedName name="fsdafasf"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FSEFSEF" hidden="1">{#N/A,#N/A,FALSE,"Total_OC015";#N/A,#N/A,FALSE,"ADMIN";#N/A,#N/A,FALSE,"PROCES";#N/A,#N/A,FALSE,"mecan";#N/A,#N/A,FALSE,"civil";#N/A,#N/A,FALSE,"CAÑER";#N/A,#N/A,FALSE,"ELEC";#N/A,#N/A,FALSE,"INSTR"}</definedName>
    <definedName name="FSF" hidden="1">{#N/A,#N/A,FALSE,"masez (10)";#N/A,#N/A,FALSE,"masez (7)";#N/A,#N/A,FALSE,"masez (6)";#N/A,#N/A,FALSE,"masez (5)";#N/A,#N/A,FALSE,"masez (4)";#N/A,#N/A,FALSE,"masez (3)";#N/A,#N/A,FALSE,"masez (2)";#N/A,#N/A,FALSE,"GME";#N/A,#N/A,FALSE,"masez"}</definedName>
    <definedName name="fsfs" hidden="1">{#N/A,#N/A,FALSE,"masez (10)";#N/A,#N/A,FALSE,"masez (7)";#N/A,#N/A,FALSE,"masez (6)";#N/A,#N/A,FALSE,"masez (5)";#N/A,#N/A,FALSE,"masez (4)";#N/A,#N/A,FALSE,"masez (3)";#N/A,#N/A,FALSE,"masez (2)";#N/A,#N/A,FALSE,"GME";#N/A,#N/A,FALSE,"masez"}</definedName>
    <definedName name="FWFESDFSDF" hidden="1">{#N/A,#N/A,TRUE,"Est. de Fact.";#N/A,#N/A,TRUE,"Capitulo 19";#N/A,#N/A,TRUE,"Proyecto P855"}</definedName>
    <definedName name="fwff" hidden="1">{"via1",#N/A,TRUE,"general";"via2",#N/A,TRUE,"general";"via3",#N/A,TRUE,"general"}</definedName>
    <definedName name="fwwe" hidden="1">{"via1",#N/A,TRUE,"general";"via2",#N/A,TRUE,"general";"via3",#N/A,TRUE,"general"}</definedName>
    <definedName name="G" hidden="1">{#N/A,#N/A,FALSE,"minas";#N/A,#N/A,FALSE,"Total_OC015";#N/A,#N/A,FALSE,"ADMIN";#N/A,#N/A,FALSE,"PROCES";#N/A,#N/A,FALSE,"civil";#N/A,#N/A,FALSE,"CAÑER";#N/A,#N/A,FALSE,"ELEC";#N/A,#N/A,FALSE,"INSTR";#N/A,#N/A,FALSE,"PDS";#N/A,#N/A,FALSE,"mecan"}</definedName>
    <definedName name="Gantt_2" hidden="1">{#N/A,#N/A,FALSE,"Total_OC015";#N/A,#N/A,FALSE,"ADMIN";#N/A,#N/A,FALSE,"PROCES";#N/A,#N/A,FALSE,"mecan";#N/A,#N/A,FALSE,"civil";#N/A,#N/A,FALSE,"CAÑER";#N/A,#N/A,FALSE,"ELEC";#N/A,#N/A,FALSE,"INSTR"}</definedName>
    <definedName name="Gastón" hidden="1">{"CI+GG(BASE)",#N/A,FALSE,"CI+GG(BASE)";"GG",#N/A,FALSE,"CI+GG(BASE)";"CI",#N/A,FALSE,"CI+GG(BASE)"}</definedName>
    <definedName name="gato" hidden="1">{#N/A,#N/A,FALSE,"masez (10)";#N/A,#N/A,FALSE,"masez (7)";#N/A,#N/A,FALSE,"masez (6)";#N/A,#N/A,FALSE,"masez (5)";#N/A,#N/A,FALSE,"masez (4)";#N/A,#N/A,FALSE,"masez (3)";#N/A,#N/A,FALSE,"masez (2)";#N/A,#N/A,FALSE,"GME";#N/A,#N/A,FALSE,"masez"}</definedName>
    <definedName name="gbbfghghj" hidden="1">{"TAB1",#N/A,TRUE,"GENERAL";"TAB2",#N/A,TRUE,"GENERAL";"TAB3",#N/A,TRUE,"GENERAL";"TAB4",#N/A,TRUE,"GENERAL";"TAB5",#N/A,TRUE,"GENERAL"}</definedName>
    <definedName name="GDG" hidden="1">{#N/A,#N/A,FALSE,"masez (10)";#N/A,#N/A,FALSE,"masez (7)";#N/A,#N/A,FALSE,"masez (6)";#N/A,#N/A,FALSE,"masez (5)";#N/A,#N/A,FALSE,"masez (4)";#N/A,#N/A,FALSE,"masez (3)";#N/A,#N/A,FALSE,"masez (2)";#N/A,#N/A,FALSE,"GME";#N/A,#N/A,FALSE,"masez"}</definedName>
    <definedName name="GDGDGD" hidden="1">{#N/A,#N/A,FALSE,"masez (10)";#N/A,#N/A,FALSE,"masez (7)";#N/A,#N/A,FALSE,"masez (6)";#N/A,#N/A,FALSE,"masez (5)";#N/A,#N/A,FALSE,"masez (4)";#N/A,#N/A,FALSE,"masez (3)";#N/A,#N/A,FALSE,"masez (2)";#N/A,#N/A,FALSE,"GME";#N/A,#N/A,FALSE,"masez"}</definedName>
    <definedName name="gdt" hidden="1">{"TAB1",#N/A,TRUE,"GENERAL";"TAB2",#N/A,TRUE,"GENERAL";"TAB3",#N/A,TRUE,"GENERAL";"TAB4",#N/A,TRUE,"GENERAL";"TAB5",#N/A,TRUE,"GENERAL"}</definedName>
    <definedName name="geg" hidden="1">{"via1",#N/A,TRUE,"general";"via2",#N/A,TRUE,"general";"via3",#N/A,TRUE,"general"}</definedName>
    <definedName name="gente" hidden="1">{"FlujoGastos",#N/A,FALSE,"Base";"FlujoGastos",#N/A,FALSE,"Buzón Tren";"FlujoGastos",#N/A,FALSE,"Buzón Camión";"FlujoGastos",#N/A,FALSE,"LHD Camión";"FlujoGastos",#N/A,FALSE,"Cámara Camión"}</definedName>
    <definedName name="gentio"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ger">[19]Hoja3!$F$7:$F$15</definedName>
    <definedName name="gerente" hidden="1">{"desarrollo",#N/A,FALSE,"Cámara Camión";"resumen",#N/A,FALSE,"Cámara Camión";"eqprod",#N/A,FALSE,"Cámara Camión"}</definedName>
    <definedName name="gerg" hidden="1">{"TAB1",#N/A,TRUE,"GENERAL";"TAB2",#N/A,TRUE,"GENERAL";"TAB3",#N/A,TRUE,"GENERAL";"TAB4",#N/A,TRUE,"GENERAL";"TAB5",#N/A,TRUE,"GENERAL"}</definedName>
    <definedName name="gerg54" hidden="1">{"via1",#N/A,TRUE,"general";"via2",#N/A,TRUE,"general";"via3",#N/A,TRUE,"general"}</definedName>
    <definedName name="gergew" hidden="1">{"TAB1",#N/A,TRUE,"GENERAL";"TAB2",#N/A,TRUE,"GENERAL";"TAB3",#N/A,TRUE,"GENERAL";"TAB4",#N/A,TRUE,"GENERAL";"TAB5",#N/A,TRUE,"GENERAL"}</definedName>
    <definedName name="gergw" hidden="1">{"TAB1",#N/A,TRUE,"GENERAL";"TAB2",#N/A,TRUE,"GENERAL";"TAB3",#N/A,TRUE,"GENERAL";"TAB4",#N/A,TRUE,"GENERAL";"TAB5",#N/A,TRUE,"GENERAL"}</definedName>
    <definedName name="gfd" hidden="1">{"TAB1",#N/A,TRUE,"GENERAL";"TAB2",#N/A,TRUE,"GENERAL";"TAB3",#N/A,TRUE,"GENERAL";"TAB4",#N/A,TRUE,"GENERAL";"TAB5",#N/A,TRUE,"GENERAL"}</definedName>
    <definedName name="gfdg" hidden="1">{"via1",#N/A,TRUE,"general";"via2",#N/A,TRUE,"general";"via3",#N/A,TRUE,"general"}</definedName>
    <definedName name="GFGFGGG" hidden="1">{"Control_Consolidado",#N/A,FALSE,"Cons.";"Control_Tunel",#N/A,FALSE,"Cons.";"Control_Melip",#N/A,FALSE,"Cons.";"Control_Gualleco",#N/A,FALSE,"Cons.";"Control_Sara L",#N/A,FALSE,"Cons.";"Control_Quellon",#N/A,FALSE,"Cons.";"Control_Biolix",#N/A,FALSE,"Cons.";"Control_Oficina",#N/A,FALSE,"Cons.";"Control_Consorcio",#N/A,FALSE,"Cons."}</definedName>
    <definedName name="gfgfgr" hidden="1">{"via1",#N/A,TRUE,"general";"via2",#N/A,TRUE,"general";"via3",#N/A,TRUE,"general"}</definedName>
    <definedName name="gfhf" hidden="1">{"via1",#N/A,TRUE,"general";"via2",#N/A,TRUE,"general";"via3",#N/A,TRUE,"general"}</definedName>
    <definedName name="gfhfdh" hidden="1">{"TAB1",#N/A,TRUE,"GENERAL";"TAB2",#N/A,TRUE,"GENERAL";"TAB3",#N/A,TRUE,"GENERAL";"TAB4",#N/A,TRUE,"GENERAL";"TAB5",#N/A,TRUE,"GENERAL"}</definedName>
    <definedName name="gfhgfh" hidden="1">{"TAB1",#N/A,TRUE,"GENERAL";"TAB2",#N/A,TRUE,"GENERAL";"TAB3",#N/A,TRUE,"GENERAL";"TAB4",#N/A,TRUE,"GENERAL";"TAB5",#N/A,TRUE,"GENERAL"}</definedName>
    <definedName name="GFJHGJ" hidden="1">{"TAB1",#N/A,TRUE,"GENERAL";"TAB2",#N/A,TRUE,"GENERAL";"TAB3",#N/A,TRUE,"GENERAL";"TAB4",#N/A,TRUE,"GENERAL";"TAB5",#N/A,TRUE,"GENERAL"}</definedName>
    <definedName name="gfjjh" hidden="1">{"via1",#N/A,TRUE,"general";"via2",#N/A,TRUE,"general";"via3",#N/A,TRUE,"general"}</definedName>
    <definedName name="gfutyj6" hidden="1">{"via1",#N/A,TRUE,"general";"via2",#N/A,TRUE,"general";"via3",#N/A,TRUE,"general"}</definedName>
    <definedName name="gg" hidden="1">{#N/A,#N/A,FALSE,"Total_OC015";#N/A,#N/A,FALSE,"ADMIN";#N/A,#N/A,FALSE,"PROCES";#N/A,#N/A,FALSE,"mecan";#N/A,#N/A,FALSE,"civil";#N/A,#N/A,FALSE,"CAÑER";#N/A,#N/A,FALSE,"ELEC";#N/A,#N/A,FALSE,"INSTR"}</definedName>
    <definedName name="ggdr" hidden="1">{"via1",#N/A,TRUE,"general";"via2",#N/A,TRUE,"general";"via3",#N/A,TRUE,"general"}</definedName>
    <definedName name="ggerg" hidden="1">{"TAB1",#N/A,TRUE,"GENERAL";"TAB2",#N/A,TRUE,"GENERAL";"TAB3",#N/A,TRUE,"GENERAL";"TAB4",#N/A,TRUE,"GENERAL";"TAB5",#N/A,TRUE,"GENERAL"}</definedName>
    <definedName name="ggg" hidden="1">{"DETALLE_1996",#N/A,FALSE,"flujo";"DETALLE_1997",#N/A,FALSE,"flujo";"GASTOS_INCURRIDOS_1996",#N/A,FALSE,"flujo";"GASTOS_PROGRAMADOS_PARA_1997",#N/A,FALSE,"flujo";#N/A,#N/A,FALSE,"comparat";#N/A,#N/A,FALSE,"costos";#N/A,#N/A,FALSE,"proyctrol"}</definedName>
    <definedName name="gggb" hidden="1">{"TAB1",#N/A,TRUE,"GENERAL";"TAB2",#N/A,TRUE,"GENERAL";"TAB3",#N/A,TRUE,"GENERAL";"TAB4",#N/A,TRUE,"GENERAL";"TAB5",#N/A,TRUE,"GENERAL"}</definedName>
    <definedName name="gggg" hidden="1">{#N/A,#N/A,TRUE,"Est. de Fact.";#N/A,#N/A,TRUE,"Capitulo 19";#N/A,#N/A,TRUE,"Proyecto P855"}</definedName>
    <definedName name="ggggd" hidden="1">{"TAB1",#N/A,TRUE,"GENERAL";"TAB2",#N/A,TRUE,"GENERAL";"TAB3",#N/A,TRUE,"GENERAL";"TAB4",#N/A,TRUE,"GENERAL";"TAB5",#N/A,TRUE,"GENERAL"}</definedName>
    <definedName name="gggggg" hidden="1">{#N/A,#N/A,FALSE,"Total_OC015";#N/A,#N/A,FALSE,"ADMIN";#N/A,#N/A,FALSE,"PROCES";#N/A,#N/A,FALSE,"mecan";#N/A,#N/A,FALSE,"civil";#N/A,#N/A,FALSE,"CAÑER";#N/A,#N/A,FALSE,"ELEC";#N/A,#N/A,FALSE,"INSTR"}</definedName>
    <definedName name="gggggt" hidden="1">{"via1",#N/A,TRUE,"general";"via2",#N/A,TRUE,"general";"via3",#N/A,TRUE,"general"}</definedName>
    <definedName name="gggghn" hidden="1">{"TAB1",#N/A,TRUE,"GENERAL";"TAB2",#N/A,TRUE,"GENERAL";"TAB3",#N/A,TRUE,"GENERAL";"TAB4",#N/A,TRUE,"GENERAL";"TAB5",#N/A,TRUE,"GENERAL"}</definedName>
    <definedName name="ggggt" hidden="1">{"TAB1",#N/A,TRUE,"GENERAL";"TAB2",#N/A,TRUE,"GENERAL";"TAB3",#N/A,TRUE,"GENERAL";"TAB4",#N/A,TRUE,"GENERAL";"TAB5",#N/A,TRUE,"GENERAL"}</definedName>
    <definedName name="ggggy" hidden="1">{"TAB1",#N/A,TRUE,"GENERAL";"TAB2",#N/A,TRUE,"GENERAL";"TAB3",#N/A,TRUE,"GENERAL";"TAB4",#N/A,TRUE,"GENERAL";"TAB5",#N/A,TRUE,"GENERAL"}</definedName>
    <definedName name="gggtgd" hidden="1">{"via1",#N/A,TRUE,"general";"via2",#N/A,TRUE,"general";"via3",#N/A,TRUE,"general"}</definedName>
    <definedName name="ggtgt" hidden="1">{"via1",#N/A,TRUE,"general";"via2",#N/A,TRUE,"general";"via3",#N/A,TRUE,"general"}</definedName>
    <definedName name="ghdfhg" hidden="1">[22]DESBASTE!#REF!</definedName>
    <definedName name="ghdghuy" hidden="1">{"via1",#N/A,TRUE,"general";"via2",#N/A,TRUE,"general";"via3",#N/A,TRUE,"general"}</definedName>
    <definedName name="GHDP" hidden="1">{"via1",#N/A,TRUE,"general";"via2",#N/A,TRUE,"general";"via3",#N/A,TRUE,"general"}</definedName>
    <definedName name="ghfg" hidden="1">{"via1",#N/A,TRUE,"general";"via2",#N/A,TRUE,"general";"via3",#N/A,TRUE,"general"}</definedName>
    <definedName name="ghgijuu" hidden="1">{#N/A,#N/A,FALSE,"COVER";#N/A,#N/A,FALSE,"RECAP";#N/A,#N/A,FALSE,"SANTA BARBARA NONMANUAL";#N/A,#N/A,FALSE,"CEQUIP";#N/A,#N/A,FALSE,"WRATE";#N/A,#N/A,FALSE,"INDIRECT";#N/A,#N/A,FALSE,"TRAIN";#N/A,#N/A,FALSE,"MANLOADED SCHEDULE"}</definedName>
    <definedName name="ghjghj" hidden="1">[21]DESBAST!#REF!</definedName>
    <definedName name="ghjkj" hidden="1">[22]DESBASTE!#REF!</definedName>
    <definedName name="GHKJHK" hidden="1">{"TAB1",#N/A,TRUE,"GENERAL";"TAB2",#N/A,TRUE,"GENERAL";"TAB3",#N/A,TRUE,"GENERAL";"TAB4",#N/A,TRUE,"GENERAL";"TAB5",#N/A,TRUE,"GENERAL"}</definedName>
    <definedName name="gigi" hidden="1">{#N/A,#N/A,FALSE,"summary";#N/A,#N/A,FALSE,"SumGraph"}</definedName>
    <definedName name="GJHVCB" hidden="1">{"TAB1",#N/A,TRUE,"GENERAL";"TAB2",#N/A,TRUE,"GENERAL";"TAB3",#N/A,TRUE,"GENERAL";"TAB4",#N/A,TRUE,"GENERAL";"TAB5",#N/A,TRUE,"GENERAL"}</definedName>
    <definedName name="GJLHÑÑGHK" hidden="1">{#N/A,#N/A,FALSE,"masez (10)";#N/A,#N/A,FALSE,"masez (7)";#N/A,#N/A,FALSE,"masez (6)";#N/A,#N/A,FALSE,"masez (5)";#N/A,#N/A,FALSE,"masez (4)";#N/A,#N/A,FALSE,"masez (3)";#N/A,#N/A,FALSE,"masez (2)";#N/A,#N/A,FALSE,"GME";#N/A,#N/A,FALSE,"masez"}</definedName>
    <definedName name="gk" hidden="1">{"via1",#N/A,TRUE,"general";"via2",#N/A,TRUE,"general";"via3",#N/A,TRUE,"general"}</definedName>
    <definedName name="gmd" hidden="1">{#N/A,#N/A,FALSE,"Matrix";#N/A,#N/A,FALSE,"Executive";#N/A,#N/A,FALSE,"Summary"}</definedName>
    <definedName name="Graf" hidden="1">[4]KWHCEC!#REF!</definedName>
    <definedName name="graf_A" hidden="1">'[25]Resumen para Financiero'!#REF!</definedName>
    <definedName name="Graf1" hidden="1">{"FlujoGastos",#N/A,FALSE,"Base";"FlujoGastos",#N/A,FALSE,"Buzón Tren";"FlujoGastos",#N/A,FALSE,"Buzón Camión";"FlujoGastos",#N/A,FALSE,"LHD Camión";"FlujoGastos",#N/A,FALSE,"Cámara Camión"}</definedName>
    <definedName name="GRAF1ANO" hidden="1">{"via1",#N/A,TRUE,"general";"via2",#N/A,TRUE,"general";"via3",#N/A,TRUE,"general"}</definedName>
    <definedName name="GRAF1AÑO" hidden="1">{"TAB1",#N/A,TRUE,"GENERAL";"TAB2",#N/A,TRUE,"GENERAL";"TAB3",#N/A,TRUE,"GENERAL";"TAB4",#N/A,TRUE,"GENERAL";"TAB5",#N/A,TRUE,"GENERAL"}</definedName>
    <definedName name="grdg" hidden="1">'[2]GRAFICO A'!#REF!</definedName>
    <definedName name="gre" hidden="1">{"DETALLE_1996",#N/A,FALSE,"flujo";"DETALLE_1997",#N/A,FALSE,"flujo";"GASTOS_INCURRIDOS_1996",#N/A,FALSE,"flujo";"GASTOS_PROGRAMADOS_PARA_1997",#N/A,FALSE,"flujo";#N/A,#N/A,FALSE,"comparat";#N/A,#N/A,FALSE,"costos";#N/A,#N/A,FALSE,"proyctrol"}</definedName>
    <definedName name="gregds" hidden="1">{"TAB1",#N/A,TRUE,"GENERAL";"TAB2",#N/A,TRUE,"GENERAL";"TAB3",#N/A,TRUE,"GENERAL";"TAB4",#N/A,TRUE,"GENERAL";"TAB5",#N/A,TRUE,"GENERAL"}</definedName>
    <definedName name="grege" hidden="1">{#N/A,#N/A,FALSE,"Total_OC015";#N/A,#N/A,FALSE,"ADMIN";#N/A,#N/A,FALSE,"PROCES";#N/A,#N/A,FALSE,"mecan";#N/A,#N/A,FALSE,"civil";#N/A,#N/A,FALSE,"CAÑER";#N/A,#N/A,FALSE,"ELEC";#N/A,#N/A,FALSE,"INSTR"}</definedName>
    <definedName name="grehrtyh" hidden="1">{"TAB1",#N/A,TRUE,"GENERAL";"TAB2",#N/A,TRUE,"GENERAL";"TAB3",#N/A,TRUE,"GENERAL";"TAB4",#N/A,TRUE,"GENERAL";"TAB5",#N/A,TRUE,"GENERAL"}</definedName>
    <definedName name="grggwero" hidden="1">{"via1",#N/A,TRUE,"general";"via2",#N/A,TRUE,"general";"via3",#N/A,TRUE,"general"}</definedName>
    <definedName name="grtyerh" hidden="1">{"TAB1",#N/A,TRUE,"GENERAL";"TAB2",#N/A,TRUE,"GENERAL";"TAB3",#N/A,TRUE,"GENERAL";"TAB4",#N/A,TRUE,"GENERAL";"TAB5",#N/A,TRUE,"GENERAL"}</definedName>
    <definedName name="GSDG" hidden="1">{"TAB1",#N/A,TRUE,"GENERAL";"TAB2",#N/A,TRUE,"GENERAL";"TAB3",#N/A,TRUE,"GENERAL";"TAB4",#N/A,TRUE,"GENERAL";"TAB5",#N/A,TRUE,"GENERAL"}</definedName>
    <definedName name="gsfsf" hidden="1">{"via1",#N/A,TRUE,"general";"via2",#N/A,TRUE,"general";"via3",#N/A,TRUE,"general"}</definedName>
    <definedName name="gtgt" hidden="1">{"via1",#N/A,TRUE,"general";"via2",#N/A,TRUE,"general";"via3",#N/A,TRUE,"general"}</definedName>
    <definedName name="gtgtg" hidden="1">{"via1",#N/A,TRUE,"general";"via2",#N/A,TRUE,"general";"via3",#N/A,TRUE,"general"}</definedName>
    <definedName name="gtgtgff" hidden="1">{"via1",#N/A,TRUE,"general";"via2",#N/A,TRUE,"general";"via3",#N/A,TRUE,"general"}</definedName>
    <definedName name="gtgtgt" hidden="1">{#N/A,#N/A,TRUE,"Est. de Fact.";#N/A,#N/A,TRUE,"Capitulo 19";#N/A,#N/A,TRUE,"Proyecto P855"}</definedName>
    <definedName name="gtgtgyh" hidden="1">{"TAB1",#N/A,TRUE,"GENERAL";"TAB2",#N/A,TRUE,"GENERAL";"TAB3",#N/A,TRUE,"GENERAL";"TAB4",#N/A,TRUE,"GENERAL";"TAB5",#N/A,TRUE,"GENERAL"}</definedName>
    <definedName name="gtgth" hidden="1">{"TAB1",#N/A,TRUE,"GENERAL";"TAB2",#N/A,TRUE,"GENERAL";"TAB3",#N/A,TRUE,"GENERAL";"TAB4",#N/A,TRUE,"GENERAL";"TAB5",#N/A,TRUE,"GENERAL"}</definedName>
    <definedName name="h9h" hidden="1">{"via1",#N/A,TRUE,"general";"via2",#N/A,TRUE,"general";"via3",#N/A,TRUE,"general"}</definedName>
    <definedName name="hbfdhrw" hidden="1">{"TAB1",#N/A,TRUE,"GENERAL";"TAB2",#N/A,TRUE,"GENERAL";"TAB3",#N/A,TRUE,"GENERAL";"TAB4",#N/A,TRUE,"GENERAL";"TAB5",#N/A,TRUE,"GENERAL"}</definedName>
    <definedName name="hdfh" hidden="1">{"via1",#N/A,TRUE,"general";"via2",#N/A,TRUE,"general";"via3",#N/A,TRUE,"general"}</definedName>
    <definedName name="hdfh4" hidden="1">{"TAB1",#N/A,TRUE,"GENERAL";"TAB2",#N/A,TRUE,"GENERAL";"TAB3",#N/A,TRUE,"GENERAL";"TAB4",#N/A,TRUE,"GENERAL";"TAB5",#N/A,TRUE,"GENERAL"}</definedName>
    <definedName name="hdfhwq" hidden="1">{"TAB1",#N/A,TRUE,"GENERAL";"TAB2",#N/A,TRUE,"GENERAL";"TAB3",#N/A,TRUE,"GENERAL";"TAB4",#N/A,TRUE,"GENERAL";"TAB5",#N/A,TRUE,"GENERAL"}</definedName>
    <definedName name="hdgh" hidden="1">{"via1",#N/A,TRUE,"general";"via2",#N/A,TRUE,"general";"via3",#N/A,TRUE,"general"}</definedName>
    <definedName name="hdhf" hidden="1">{"TAB1",#N/A,TRUE,"GENERAL";"TAB2",#N/A,TRUE,"GENERAL";"TAB3",#N/A,TRUE,"GENERAL";"TAB4",#N/A,TRUE,"GENERAL";"TAB5",#N/A,TRUE,"GENERAL"}</definedName>
    <definedName name="hfgh" hidden="1">{"via1",#N/A,TRUE,"general";"via2",#N/A,TRUE,"general";"via3",#N/A,TRUE,"general"}</definedName>
    <definedName name="hfghfg" hidden="1">[12]LLEGADA!#REF!</definedName>
    <definedName name="hfh" hidden="1">{"TAB1",#N/A,TRUE,"GENERAL";"TAB2",#N/A,TRUE,"GENERAL";"TAB3",#N/A,TRUE,"GENERAL";"TAB4",#N/A,TRUE,"GENERAL";"TAB5",#N/A,TRUE,"GENERAL"}</definedName>
    <definedName name="hfhg" hidden="1">{"TAB1",#N/A,TRUE,"GENERAL";"TAB2",#N/A,TRUE,"GENERAL";"TAB3",#N/A,TRUE,"GENERAL";"TAB4",#N/A,TRUE,"GENERAL";"TAB5",#N/A,TRUE,"GENERAL"}</definedName>
    <definedName name="hfthr" hidden="1">{"via1",#N/A,TRUE,"general";"via2",#N/A,TRUE,"general";"via3",#N/A,TRUE,"general"}</definedName>
    <definedName name="HG"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GFH" hidden="1">{"via1",#N/A,TRUE,"general";"via2",#N/A,TRUE,"general";"via3",#N/A,TRUE,"general"}</definedName>
    <definedName name="hgfhty" hidden="1">{"via1",#N/A,TRUE,"general";"via2",#N/A,TRUE,"general";"via3",#N/A,TRUE,"general"}</definedName>
    <definedName name="HGH" hidden="1">{#N/A,#N/A,FALSE,"summary";#N/A,#N/A,FALSE,"SumGraph"}</definedName>
    <definedName name="HGHFH7" hidden="1">{"TAB1",#N/A,TRUE,"GENERAL";"TAB2",#N/A,TRUE,"GENERAL";"TAB3",#N/A,TRUE,"GENERAL";"TAB4",#N/A,TRUE,"GENERAL";"TAB5",#N/A,TRUE,"GENERAL"}</definedName>
    <definedName name="hghhj" hidden="1">{"TAB1",#N/A,TRUE,"GENERAL";"TAB2",#N/A,TRUE,"GENERAL";"TAB3",#N/A,TRUE,"GENERAL";"TAB4",#N/A,TRUE,"GENERAL";"TAB5",#N/A,TRUE,"GENERAL"}</definedName>
    <definedName name="hghydj" hidden="1">{"via1",#N/A,TRUE,"general";"via2",#N/A,TRUE,"general";"via3",#N/A,TRUE,"general"}</definedName>
    <definedName name="hgjfjw" hidden="1">{"via1",#N/A,TRUE,"general";"via2",#N/A,TRUE,"general";"via3",#N/A,TRUE,"general"}</definedName>
    <definedName name="HGJG" hidden="1">{"TAB1",#N/A,TRUE,"GENERAL";"TAB2",#N/A,TRUE,"GENERAL";"TAB3",#N/A,TRUE,"GENERAL";"TAB4",#N/A,TRUE,"GENERAL";"TAB5",#N/A,TRUE,"GENERAL"}</definedName>
    <definedName name="hh" hidden="1">{#N/A,#N/A,FALSE,"minas";#N/A,#N/A,FALSE,"Total_OC015";#N/A,#N/A,FALSE,"ADMIN";#N/A,#N/A,FALSE,"PROCES";#N/A,#N/A,FALSE,"civil";#N/A,#N/A,FALSE,"CAÑER";#N/A,#N/A,FALSE,"ELEC";#N/A,#N/A,FALSE,"INSTR";#N/A,#N/A,FALSE,"PDS";#N/A,#N/A,FALSE,"mecan"}</definedName>
    <definedName name="HHGH" hidden="1">{"Control_Consolidado",#N/A,FALSE,"Cons.";"Control_Tunel",#N/A,FALSE,"Cons.";"Control_Melip",#N/A,FALSE,"Cons.";"Control_Gualleco",#N/A,FALSE,"Cons.";"Control_Sara L",#N/A,FALSE,"Cons.";"Control_Quellon",#N/A,FALSE,"Cons.";"Control_Biolix",#N/A,FALSE,"Cons.";"Control_Oficina",#N/A,FALSE,"Cons.";"Control_Consorcio",#N/A,FALSE,"Cons."}</definedName>
    <definedName name="hhh" hidden="1">{"DETALLE_1996",#N/A,FALSE,"flujo";"DETALLE_1997",#N/A,FALSE,"flujo";"GASTOS_INCURRIDOS_1996",#N/A,FALSE,"flujo";"GASTOS_PROGRAMADOS_PARA_1997",#N/A,FALSE,"flujo";#N/A,#N/A,FALSE,"comparat";#N/A,#N/A,FALSE,"costos";#N/A,#N/A,FALSE,"proyctrol"}</definedName>
    <definedName name="hhhh" hidden="1">{#N/A,#N/A,FALSE,"minas";#N/A,#N/A,FALSE,"Total_OC015";#N/A,#N/A,FALSE,"ADMIN";#N/A,#N/A,FALSE,"PROCES";#N/A,#N/A,FALSE,"civil";#N/A,#N/A,FALSE,"CAÑER";#N/A,#N/A,FALSE,"ELEC";#N/A,#N/A,FALSE,"INSTR";#N/A,#N/A,FALSE,"PDS";#N/A,#N/A,FALSE,"mecan"}</definedName>
    <definedName name="hhhhh" hidden="1">{#N/A,#N/A,FALSE,"masez (10)";#N/A,#N/A,FALSE,"masez (7)";#N/A,#N/A,FALSE,"masez (6)";#N/A,#N/A,FALSE,"masez (5)";#N/A,#N/A,FALSE,"masez (4)";#N/A,#N/A,FALSE,"masez (3)";#N/A,#N/A,FALSE,"masez (2)";#N/A,#N/A,FALSE,"GME";#N/A,#N/A,FALSE,"masez"}</definedName>
    <definedName name="hhhhhh" hidden="1">{"via1",#N/A,TRUE,"general";"via2",#N/A,TRUE,"general";"via3",#N/A,TRUE,"general"}</definedName>
    <definedName name="hhhhhho" hidden="1">{"TAB1",#N/A,TRUE,"GENERAL";"TAB2",#N/A,TRUE,"GENERAL";"TAB3",#N/A,TRUE,"GENERAL";"TAB4",#N/A,TRUE,"GENERAL";"TAB5",#N/A,TRUE,"GENERAL"}</definedName>
    <definedName name="hhhhhpy" hidden="1">{"TAB1",#N/A,TRUE,"GENERAL";"TAB2",#N/A,TRUE,"GENERAL";"TAB3",#N/A,TRUE,"GENERAL";"TAB4",#N/A,TRUE,"GENERAL";"TAB5",#N/A,TRUE,"GENERAL"}</definedName>
    <definedName name="hhhhth" hidden="1">{"via1",#N/A,TRUE,"general";"via2",#N/A,TRUE,"general";"via3",#N/A,TRUE,"general"}</definedName>
    <definedName name="hhhyhyh" hidden="1">{"TAB1",#N/A,TRUE,"GENERAL";"TAB2",#N/A,TRUE,"GENERAL";"TAB3",#N/A,TRUE,"GENERAL";"TAB4",#N/A,TRUE,"GENERAL";"TAB5",#N/A,TRUE,"GENERAL"}</definedName>
    <definedName name="HHJK" hidden="1">{"Graf_Carga Trab",#N/A,FALSE,"Grafi_Carga Trab";"Graf_Venta Flujo",#N/A,FALSE,"Grafi_Carga Trab"}</definedName>
    <definedName name="hhtrhreh" hidden="1">{"via1",#N/A,TRUE,"general";"via2",#N/A,TRUE,"general";"via3",#N/A,TRUE,"general"}</definedName>
    <definedName name="Hiti"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hjfg" hidden="1">{"via1",#N/A,TRUE,"general";"via2",#N/A,TRUE,"general";"via3",#N/A,TRUE,"general"}</definedName>
    <definedName name="hjgh" hidden="1">{"TAB1",#N/A,TRUE,"GENERAL";"TAB2",#N/A,TRUE,"GENERAL";"TAB3",#N/A,TRUE,"GENERAL";"TAB4",#N/A,TRUE,"GENERAL";"TAB5",#N/A,TRUE,"GENERAL"}</definedName>
    <definedName name="hjghj" hidden="1">{"TAB1",#N/A,TRUE,"GENERAL";"TAB2",#N/A,TRUE,"GENERAL";"TAB3",#N/A,TRUE,"GENERAL";"TAB4",#N/A,TRUE,"GENERAL";"TAB5",#N/A,TRUE,"GENERAL"}</definedName>
    <definedName name="hjhjhg" hidden="1">{"TAB1",#N/A,TRUE,"GENERAL";"TAB2",#N/A,TRUE,"GENERAL";"TAB3",#N/A,TRUE,"GENERAL";"TAB4",#N/A,TRUE,"GENERAL";"TAB5",#N/A,TRUE,"GENERAL"}</definedName>
    <definedName name="HJKH" hidden="1">{"via1",#N/A,TRUE,"general";"via2",#N/A,TRUE,"general";"via3",#N/A,TRUE,"general"}</definedName>
    <definedName name="hjkjk" hidden="1">{"via1",#N/A,TRUE,"general";"via2",#N/A,TRUE,"general";"via3",#N/A,TRUE,"general"}</definedName>
    <definedName name="hn" hidden="1">{"TAB1",#N/A,TRUE,"GENERAL";"TAB2",#N/A,TRUE,"GENERAL";"TAB3",#N/A,TRUE,"GENERAL";"TAB4",#N/A,TRUE,"GENERAL";"TAB5",#N/A,TRUE,"GENERAL"}</definedName>
    <definedName name="HOJA" hidden="1">{#N/A,#N/A,FALSE,"minas";#N/A,#N/A,FALSE,"Total_OC015";#N/A,#N/A,FALSE,"ADMIN";#N/A,#N/A,FALSE,"PROCES";#N/A,#N/A,FALSE,"civil";#N/A,#N/A,FALSE,"CAÑER";#N/A,#N/A,FALSE,"ELEC";#N/A,#N/A,FALSE,"INSTR";#N/A,#N/A,FALSE,"PDS";#N/A,#N/A,FALSE,"mecan"}</definedName>
    <definedName name="HOJITA" hidden="1">{"cuadro1",#N/A,FALSE,"Buzon Camion Opción 3";"cuadro2",#N/A,FALSE,"Buzon Camion Opción 3";"cuadro3",#N/A,FALSE,"Buzon Camion Opción 3";"cuadro4",#N/A,FALSE,"Buzon Camion Opción 3"}</definedName>
    <definedName name="hojita2" hidden="1">{"cuadro1",#N/A,FALSE,"Buzon Camion Opción 3";"cuadro2",#N/A,FALSE,"Buzon Camion Opción 3";"cuadro3",#N/A,FALSE,"Buzon Camion Opción 3";"cuadro4",#N/A,FALSE,"Buzon Camion Opción 3"}</definedName>
    <definedName name="HORAS_EXTRAS">1</definedName>
    <definedName name="horizon"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horozon" hidden="1">{"desarrollo",#N/A,FALSE,"LHD Camión";"eqdllo",#N/A,FALSE,"LHD Camión";"eqprod",#N/A,FALSE,"LHD Camión";"Resumen",#N/A,FALSE,"LHD Camión"}</definedName>
    <definedName name="hreer" hidden="1">{"TAB1",#N/A,TRUE,"GENERAL";"TAB2",#N/A,TRUE,"GENERAL";"TAB3",#N/A,TRUE,"GENERAL";"TAB4",#N/A,TRUE,"GENERAL";"TAB5",#N/A,TRUE,"GENERAL"}</definedName>
    <definedName name="hrhth" hidden="1">{"TAB1",#N/A,TRUE,"GENERAL";"TAB2",#N/A,TRUE,"GENERAL";"TAB3",#N/A,TRUE,"GENERAL";"TAB4",#N/A,TRUE,"GENERAL";"TAB5",#N/A,TRUE,"GENERAL"}</definedName>
    <definedName name="hrthtrh" hidden="1">{"TAB1",#N/A,TRUE,"GENERAL";"TAB2",#N/A,TRUE,"GENERAL";"TAB3",#N/A,TRUE,"GENERAL";"TAB4",#N/A,TRUE,"GENERAL";"TAB5",#N/A,TRUE,"GENERAL"}</definedName>
    <definedName name="hsfg" hidden="1">{"via1",#N/A,TRUE,"general";"via2",#N/A,TRUE,"general";"via3",#N/A,TRUE,"general"}</definedName>
    <definedName name="hthdrf" hidden="1">{"TAB1",#N/A,TRUE,"GENERAL";"TAB2",#N/A,TRUE,"GENERAL";"TAB3",#N/A,TRUE,"GENERAL";"TAB4",#N/A,TRUE,"GENERAL";"TAB5",#N/A,TRUE,"GENERAL"}</definedName>
    <definedName name="HTML_CodePage" hidden="1">1252</definedName>
    <definedName name="HTML_Control" hidden="1">{"'Plan'!$A$1:$W$52"}</definedName>
    <definedName name="HTML_Control_1" hidden="1">{"'INDICE'!$A$4:$I$27"}</definedName>
    <definedName name="HTML_Control_2" hidden="1">{"'INDICE'!$A$4:$I$27"}</definedName>
    <definedName name="HTML_Control_3" hidden="1">{"'INDICE'!$A$4:$I$27"}</definedName>
    <definedName name="HTML_Description" hidden="1">""</definedName>
    <definedName name="HTML_Email" hidden="1">""</definedName>
    <definedName name="HTML_Header" hidden="1">"Plan"</definedName>
    <definedName name="HTML_LastUpdate" hidden="1">"30-10-2002"</definedName>
    <definedName name="HTML_LineAfter" hidden="1">FALSE</definedName>
    <definedName name="HTML_LineBefore" hidden="1">FALSE</definedName>
    <definedName name="HTML_Name" hidden="1">"CCerrutt"</definedName>
    <definedName name="HTML_OBDlg2" hidden="1">TRUE</definedName>
    <definedName name="HTML_OBDlg4" hidden="1">TRUE</definedName>
    <definedName name="HTML_OS" hidden="1">0</definedName>
    <definedName name="HTML_PathFile" hidden="1">"D:\ccerrutti\Mis Documentos\IM2\Proyectos\IM2-50-02 Minería continua Andina\trabajo\Plan Preliminar.htm"</definedName>
    <definedName name="HTML_Title" hidden="1">"Plan prueba"</definedName>
    <definedName name="htr" hidden="1">{#N/A,#N/A,FALSE,"Total_OC015";#N/A,#N/A,FALSE,"ADMIN";#N/A,#N/A,FALSE,"PROCES";#N/A,#N/A,FALSE,"mecan";#N/A,#N/A,FALSE,"civil";#N/A,#N/A,FALSE,"CAÑER";#N/A,#N/A,FALSE,"ELEC";#N/A,#N/A,FALSE,"INSTR"}</definedName>
    <definedName name="htryrt7" hidden="1">{"via1",#N/A,TRUE,"general";"via2",#N/A,TRUE,"general";"via3",#N/A,TRUE,"general"}</definedName>
    <definedName name="htyh" hidden="1">{"DETALLE_1996",#N/A,FALSE,"flujo";"DETALLE_1997",#N/A,FALSE,"flujo";"GASTOS_INCURRIDOS_1996",#N/A,FALSE,"flujo";"GASTOS_PROGRAMADOS_PARA_1997",#N/A,FALSE,"flujo";#N/A,#N/A,FALSE,"comparat";#N/A,#N/A,FALSE,"costos";#N/A,#N/A,FALSE,"proyctrol"}</definedName>
    <definedName name="hyhjop" hidden="1">{"TAB1",#N/A,TRUE,"GENERAL";"TAB2",#N/A,TRUE,"GENERAL";"TAB3",#N/A,TRUE,"GENERAL";"TAB4",#N/A,TRUE,"GENERAL";"TAB5",#N/A,TRUE,"GENERAL"}</definedName>
    <definedName name="hyhyh" hidden="1">{"TAB1",#N/A,TRUE,"GENERAL";"TAB2",#N/A,TRUE,"GENERAL";"TAB3",#N/A,TRUE,"GENERAL";"TAB4",#N/A,TRUE,"GENERAL";"TAB5",#N/A,TRUE,"GENERAL"}</definedName>
    <definedName name="hytirs" hidden="1">{"via1",#N/A,TRUE,"general";"via2",#N/A,TRUE,"general";"via3",#N/A,TRUE,"general"}</definedName>
    <definedName name="hyttr" hidden="1">{"DETALLE_1996",#N/A,FALSE,"flujo";"DETALLE_1997",#N/A,FALSE,"flujo";"GASTOS_INCURRIDOS_1996",#N/A,FALSE,"flujo";"GASTOS_PROGRAMADOS_PARA_1997",#N/A,FALSE,"flujo";#N/A,#N/A,FALSE,"comparat";#N/A,#N/A,FALSE,"costos";#N/A,#N/A,FALSE,"proyctrol"}</definedName>
    <definedName name="i" hidden="1">{"DETALLE_1996",#N/A,FALSE,"flujo";"DETALLE_1997",#N/A,FALSE,"flujo";"GASTOS_INCURRIDOS_1996",#N/A,FALSE,"flujo";"GASTOS_PROGRAMADOS_PARA_1997",#N/A,FALSE,"flujo";#N/A,#N/A,FALSE,"comparat";#N/A,#N/A,FALSE,"costos";#N/A,#N/A,FALSE,"proyctrol"}</definedName>
    <definedName name="i8i" hidden="1">{"TAB1",#N/A,TRUE,"GENERAL";"TAB2",#N/A,TRUE,"GENERAL";"TAB3",#N/A,TRUE,"GENERAL";"TAB4",#N/A,TRUE,"GENERAL";"TAB5",#N/A,TRUE,"GENERAL"}</definedName>
    <definedName name="ii" hidden="1">{#N/A,#N/A,TRUE,"Est. de Fact.";#N/A,#N/A,TRUE,"Capitulo 19";#N/A,#N/A,TRUE,"Proyecto P855"}</definedName>
    <definedName name="iii" hidden="1">{"via1",#N/A,TRUE,"general";"via2",#N/A,TRUE,"general";"via3",#N/A,TRUE,"general"}</definedName>
    <definedName name="iiii" hidden="1">{"via1",#N/A,TRUE,"general";"via2",#N/A,TRUE,"general";"via3",#N/A,TRUE,"general"}</definedName>
    <definedName name="iiiiiiik" hidden="1">{"via1",#N/A,TRUE,"general";"via2",#N/A,TRUE,"general";"via3",#N/A,TRUE,"general"}</definedName>
    <definedName name="iiiiuh" hidden="1">{"TAB1",#N/A,TRUE,"GENERAL";"TAB2",#N/A,TRUE,"GENERAL";"TAB3",#N/A,TRUE,"GENERAL";"TAB4",#N/A,TRUE,"GENERAL";"TAB5",#N/A,TRUE,"GENERAL"}</definedName>
    <definedName name="iktgvfmu" hidden="1">{"TAB1",#N/A,TRUE,"GENERAL";"TAB2",#N/A,TRUE,"GENERAL";"TAB3",#N/A,TRUE,"GENERAL";"TAB4",#N/A,TRUE,"GENERAL";"TAB5",#N/A,TRUE,"GENERAL"}</definedName>
    <definedName name="IN">'[5]Instru Correa'!$AH$9</definedName>
    <definedName name="incdice" hidden="1">{"DETALLE_1996",#N/A,FALSE,"flujo";"DETALLE_1997",#N/A,FALSE,"flujo";"GASTOS_INCURRIDOS_1996",#N/A,FALSE,"flujo";"GASTOS_PROGRAMADOS_PARA_1997",#N/A,FALSE,"flujo";#N/A,#N/A,FALSE,"comparat";#N/A,#N/A,FALSE,"costos";#N/A,#N/A,FALSE,"proyctrol"}</definedName>
    <definedName name="INCU" hidden="1">{"DETALLE_1996",#N/A,FALSE,"flujo";"DETALLE_1997",#N/A,FALSE,"flujo";"GASTOS_INCURRIDOS_1996",#N/A,FALSE,"flujo";"GASTOS_PROGRAMADOS_PARA_1997",#N/A,FALSE,"flujo";#N/A,#N/A,FALSE,"comparat";#N/A,#N/A,FALSE,"costos";#N/A,#N/A,FALSE,"proyctrol"}</definedName>
    <definedName name="incurrido2" hidden="1">{"DETALLE_1996",#N/A,FALSE,"flujo";"DETALLE_1997",#N/A,FALSE,"flujo";"GASTOS_INCURRIDOS_1996",#N/A,FALSE,"flujo";"GASTOS_PROGRAMADOS_PARA_1997",#N/A,FALSE,"flujo";#N/A,#N/A,FALSE,"comparat";#N/A,#N/A,FALSE,"costos";#N/A,#N/A,FALSE,"proyctrol"}</definedName>
    <definedName name="incurrido3" hidden="1">{"DETALLE_1996",#N/A,FALSE,"flujo";"DETALLE_1997",#N/A,FALSE,"flujo";"GASTOS_INCURRIDOS_1996",#N/A,FALSE,"flujo";"GASTOS_PROGRAMADOS_PARA_1997",#N/A,FALSE,"flujo";#N/A,#N/A,FALSE,"comparat";#N/A,#N/A,FALSE,"costos";#N/A,#N/A,FALSE,"proyctrol"}</definedName>
    <definedName name="Ing" hidden="1">{#N/A,#N/A,FALSE,"Total_OC015";#N/A,#N/A,FALSE,"ADMIN";#N/A,#N/A,FALSE,"PROCES";#N/A,#N/A,FALSE,"mecan";#N/A,#N/A,FALSE,"civil";#N/A,#N/A,FALSE,"CAÑER";#N/A,#N/A,FALSE,"ELEC";#N/A,#N/A,FALSE,"INSTR"}</definedName>
    <definedName name="Ingreso_Minimo">[26]IMPUESTOS!$B$5</definedName>
    <definedName name="initialWorkingCapital">0</definedName>
    <definedName name="ioioioi" hidden="1">{#N/A,#N/A,TRUE,"Est. de Fact.";#N/A,#N/A,TRUE,"Capitulo 19";#N/A,#N/A,TRUE,"Proyecto P855"}</definedName>
    <definedName name="IPC_E">[20]Inversiones!$D$718</definedName>
    <definedName name="IPC_N">[20]Inversiones!$D$717</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UM_EST" hidden="1">"c402"</definedName>
    <definedName name="IQ_EPS_STDDEV_EST" hidden="1">"c403"</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2YR" hidden="1">"c1637"</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ENUE" hidden="1">"c1122"</definedName>
    <definedName name="IQ_REVENUE_EST" hidden="1">"c1126"</definedName>
    <definedName name="IQ_REVENUE_HIGH_EST" hidden="1">"c1127"</definedName>
    <definedName name="IQ_REVENUE_LOW_EST" hidden="1">"c1128"</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Z_SCORE" hidden="1">"c1339"</definedName>
    <definedName name="IUI" hidden="1">{"TAB1",#N/A,TRUE,"GENERAL";"TAB2",#N/A,TRUE,"GENERAL";"TAB3",#N/A,TRUE,"GENERAL";"TAB4",#N/A,TRUE,"GENERAL";"TAB5",#N/A,TRUE,"GENERAL"}</definedName>
    <definedName name="iuit7" hidden="1">{"TAB1",#N/A,TRUE,"GENERAL";"TAB2",#N/A,TRUE,"GENERAL";"TAB3",#N/A,TRUE,"GENERAL";"TAB4",#N/A,TRUE,"GENERAL";"TAB5",#N/A,TRUE,"GENERAL"}</definedName>
    <definedName name="iul" hidden="1">{"via1",#N/A,TRUE,"general";"via2",#N/A,TRUE,"general";"via3",#N/A,TRUE,"general"}</definedName>
    <definedName name="iuouio" hidden="1">{"via1",#N/A,TRUE,"general";"via2",#N/A,TRUE,"general";"via3",#N/A,TRUE,"general"}</definedName>
    <definedName name="iuyi9" hidden="1">{"TAB1",#N/A,TRUE,"GENERAL";"TAB2",#N/A,TRUE,"GENERAL";"TAB3",#N/A,TRUE,"GENERAL";"TAB4",#N/A,TRUE,"GENERAL";"TAB5",#N/A,TRUE,"GENERAL"}</definedName>
    <definedName name="iyuiuyi" hidden="1">{"via1",#N/A,TRUE,"general";"via2",#N/A,TRUE,"general";"via3",#N/A,TRUE,"general"}</definedName>
    <definedName name="j" hidden="1">{#N/A,#N/A,FALSE,"Total_OC015";#N/A,#N/A,FALSE,"ADMIN";#N/A,#N/A,FALSE,"PROCES";#N/A,#N/A,FALSE,"mecan";#N/A,#N/A,FALSE,"civil";#N/A,#N/A,FALSE,"CAÑER";#N/A,#N/A,FALSE,"ELEC";#N/A,#N/A,FALSE,"INSTR"}</definedName>
    <definedName name="jd" hidden="1">{"via1",#N/A,TRUE,"general";"via2",#N/A,TRUE,"general";"via3",#N/A,TRUE,"general"}</definedName>
    <definedName name="jdh" hidden="1">{"TAB1",#N/A,TRUE,"GENERAL";"TAB2",#N/A,TRUE,"GENERAL";"TAB3",#N/A,TRUE,"GENERAL";"TAB4",#N/A,TRUE,"GENERAL";"TAB5",#N/A,TRUE,"GENERAL"}</definedName>
    <definedName name="jeytj" hidden="1">{"TAB1",#N/A,TRUE,"GENERAL";"TAB2",#N/A,TRUE,"GENERAL";"TAB3",#N/A,TRUE,"GENERAL";"TAB4",#N/A,TRUE,"GENERAL";"TAB5",#N/A,TRUE,"GENERAL"}</definedName>
    <definedName name="jfhjfrt" hidden="1">{"TAB1",#N/A,TRUE,"GENERAL";"TAB2",#N/A,TRUE,"GENERAL";"TAB3",#N/A,TRUE,"GENERAL";"TAB4",#N/A,TRUE,"GENERAL";"TAB5",#N/A,TRUE,"GENERAL"}</definedName>
    <definedName name="jgfj" hidden="1">{"via1",#N/A,TRUE,"general";"via2",#N/A,TRUE,"general";"via3",#N/A,TRUE,"general"}</definedName>
    <definedName name="jghj" hidden="1">{"TAB1",#N/A,TRUE,"GENERAL";"TAB2",#N/A,TRUE,"GENERAL";"TAB3",#N/A,TRUE,"GENERAL";"TAB4",#N/A,TRUE,"GENERAL";"TAB5",#N/A,TRUE,"GENERAL"}</definedName>
    <definedName name="jgj" hidden="1">{"TAB1",#N/A,TRUE,"GENERAL";"TAB2",#N/A,TRUE,"GENERAL";"TAB3",#N/A,TRUE,"GENERAL";"TAB4",#N/A,TRUE,"GENERAL";"TAB5",#N/A,TRUE,"GENERAL"}</definedName>
    <definedName name="jhg" hidden="1">{"TAB1",#N/A,TRUE,"GENERAL";"TAB2",#N/A,TRUE,"GENERAL";"TAB3",#N/A,TRUE,"GENERAL";"TAB4",#N/A,TRUE,"GENERAL";"TAB5",#N/A,TRUE,"GENERAL"}</definedName>
    <definedName name="jhjyj" hidden="1">{"via1",#N/A,TRUE,"general";"via2",#N/A,TRUE,"general";"via3",#N/A,TRUE,"general"}</definedName>
    <definedName name="JHK" hidden="1">{"TAB1",#N/A,TRUE,"GENERAL";"TAB2",#N/A,TRUE,"GENERAL";"TAB3",#N/A,TRUE,"GENERAL";"TAB4",#N/A,TRUE,"GENERAL";"TAB5",#N/A,TRUE,"GENERAL"}</definedName>
    <definedName name="jhkgjkvf" hidden="1">{"TAB1",#N/A,TRUE,"GENERAL";"TAB2",#N/A,TRUE,"GENERAL";"TAB3",#N/A,TRUE,"GENERAL";"TAB4",#N/A,TRUE,"GENERAL";"TAB5",#N/A,TRUE,"GENERAL"}</definedName>
    <definedName name="jhkljkl" hidden="1">#REF!</definedName>
    <definedName name="jj" hidden="1">{#N/A,#N/A,FALSE,"Total_OC015";#N/A,#N/A,FALSE,"ADMIN";#N/A,#N/A,FALSE,"PROCES";#N/A,#N/A,FALSE,"mecan";#N/A,#N/A,FALSE,"civil";#N/A,#N/A,FALSE,"CAÑER";#N/A,#N/A,FALSE,"ELEC";#N/A,#N/A,FALSE,"INSTR"}</definedName>
    <definedName name="jjfq" hidden="1">{"via1",#N/A,TRUE,"general";"via2",#N/A,TRUE,"general";"via3",#N/A,TRUE,"general"}</definedName>
    <definedName name="jjj" hidden="1">{#N/A,#N/A,FALSE,"Total_OC015";#N/A,#N/A,FALSE,"ADMIN";#N/A,#N/A,FALSE,"PROCES";#N/A,#N/A,FALSE,"mecan";#N/A,#N/A,FALSE,"civil";#N/A,#N/A,FALSE,"CAÑER";#N/A,#N/A,FALSE,"ELEC";#N/A,#N/A,FALSE,"INSTR"}</definedName>
    <definedName name="jjjhjddfg" hidden="1">{"via1",#N/A,TRUE,"general";"via2",#N/A,TRUE,"general";"via3",#N/A,TRUE,"general"}</definedName>
    <definedName name="jjjjju" hidden="1">{"via1",#N/A,TRUE,"general";"via2",#N/A,TRUE,"general";"via3",#N/A,TRUE,"general"}</definedName>
    <definedName name="jjujujty" hidden="1">{"TAB1",#N/A,TRUE,"GENERAL";"TAB2",#N/A,TRUE,"GENERAL";"TAB3",#N/A,TRUE,"GENERAL";"TAB4",#N/A,TRUE,"GENERAL";"TAB5",#N/A,TRUE,"GENERAL"}</definedName>
    <definedName name="jjyjy" hidden="1">{"via1",#N/A,TRUE,"general";"via2",#N/A,TRUE,"general";"via3",#N/A,TRUE,"general"}</definedName>
    <definedName name="jkk" hidden="1">{"TAB1",#N/A,TRUE,"GENERAL";"TAB2",#N/A,TRUE,"GENERAL";"TAB3",#N/A,TRUE,"GENERAL";"TAB4",#N/A,TRUE,"GENERAL";"TAB5",#N/A,TRUE,"GENERAL"}</definedName>
    <definedName name="jkl" hidden="1">{"TAB1",#N/A,TRUE,"GENERAL";"TAB2",#N/A,TRUE,"GENERAL";"TAB3",#N/A,TRUE,"GENERAL";"TAB4",#N/A,TRUE,"GENERAL";"TAB5",#N/A,TRUE,"GENERAL"}</definedName>
    <definedName name="jkll" hidden="1">[16]LLEGADA!#REF!</definedName>
    <definedName name="JOSIANNE" hidden="1">{#N/A,#N/A,FALSE,"TEC-01";#N/A,#N/A,FALSE,"TEC - 02";#N/A,#N/A,FALSE,"TEC - 03";#N/A,#N/A,FALSE,"TEC - 04";#N/A,#N/A,FALSE,"TEC-07";#N/A,#N/A,FALSE,"TEC-08";#N/A,#N/A,FALSE,"TEC - 09A";#N/A,#N/A,FALSE,"TEC - 09B";#N/A,#N/A,FALSE,"TEC - 09C";#N/A,#N/A,FALSE,"TEC - 10";#N/A,#N/A,FALSE,"TEC-11"}</definedName>
    <definedName name="JRYJ" hidden="1">{"via1",#N/A,TRUE,"general";"via2",#N/A,TRUE,"general";"via3",#N/A,TRUE,"general"}</definedName>
    <definedName name="jttyj" hidden="1">{#N/A,#N/A,FALSE,"Total_OC015";#N/A,#N/A,FALSE,"ADMIN";#N/A,#N/A,FALSE,"PROCES";#N/A,#N/A,FALSE,"mecan";#N/A,#N/A,FALSE,"civil";#N/A,#N/A,FALSE,"CAÑER";#N/A,#N/A,FALSE,"ELEC";#N/A,#N/A,FALSE,"INSTR"}</definedName>
    <definedName name="jtyj" hidden="1">{"TAB1",#N/A,TRUE,"GENERAL";"TAB2",#N/A,TRUE,"GENERAL";"TAB3",#N/A,TRUE,"GENERAL";"TAB4",#N/A,TRUE,"GENERAL";"TAB5",#N/A,TRUE,"GENERAL"}</definedName>
    <definedName name="jtyry" hidden="1">{"TAB1",#N/A,TRUE,"GENERAL";"TAB2",#N/A,TRUE,"GENERAL";"TAB3",#N/A,TRUE,"GENERAL";"TAB4",#N/A,TRUE,"GENERAL";"TAB5",#N/A,TRUE,"GENERAL"}</definedName>
    <definedName name="juan" hidden="1">{#N/A,#N/A,FALSE,"Hoja1";#N/A,#N/A,FALSE,"Hoja2";#N/A,#N/A,FALSE,"Hoja3";#N/A,#N/A,FALSE,"Hoja4";#N/A,#N/A,FALSE,"Hoja5";#N/A,#N/A,FALSE,"Hoja6"}</definedName>
    <definedName name="JUANITO"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JUANITO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juh" hidden="1">{"DETALLE_1996",#N/A,FALSE,"flujo";"DETALLE_1997",#N/A,FALSE,"flujo";"GASTOS_INCURRIDOS_1996",#N/A,FALSE,"flujo";"GASTOS_PROGRAMADOS_PARA_1997",#N/A,FALSE,"flujo";#N/A,#N/A,FALSE,"comparat";#N/A,#N/A,FALSE,"costos";#N/A,#N/A,FALSE,"proyctrol"}</definedName>
    <definedName name="juj" hidden="1">{"via1",#N/A,TRUE,"general";"via2",#N/A,TRUE,"general";"via3",#N/A,TRUE,"general"}</definedName>
    <definedName name="jujcx" hidden="1">{"via1",#N/A,TRUE,"general";"via2",#N/A,TRUE,"general";"via3",#N/A,TRUE,"general"}</definedName>
    <definedName name="jujuj" hidden="1">{"via1",#N/A,TRUE,"general";"via2",#N/A,TRUE,"general";"via3",#N/A,TRUE,"general"}</definedName>
    <definedName name="jujujuju" hidden="1">{"TAB1",#N/A,TRUE,"GENERAL";"TAB2",#N/A,TRUE,"GENERAL";"TAB3",#N/A,TRUE,"GENERAL";"TAB4",#N/A,TRUE,"GENERAL";"TAB5",#N/A,TRUE,"GENERAL"}</definedName>
    <definedName name="jun" hidden="1">{"DETALLE_1996",#N/A,FALSE,"flujo";"DETALLE_1997",#N/A,FALSE,"flujo";"GASTOS_INCURRIDOS_1996",#N/A,FALSE,"flujo";"GASTOS_PROGRAMADOS_PARA_1997",#N/A,FALSE,"flujo";#N/A,#N/A,FALSE,"comparat";#N/A,#N/A,FALSE,"costos";#N/A,#N/A,FALSE,"proyctrol"}</definedName>
    <definedName name="JUPOX" hidden="1">{#N/A,#N/A,FALSE,"masez (10)";#N/A,#N/A,FALSE,"masez (7)";#N/A,#N/A,FALSE,"masez (6)";#N/A,#N/A,FALSE,"masez (5)";#N/A,#N/A,FALSE,"masez (4)";#N/A,#N/A,FALSE,"masez (3)";#N/A,#N/A,FALSE,"masez (2)";#N/A,#N/A,FALSE,"GME";#N/A,#N/A,FALSE,"masez"}</definedName>
    <definedName name="juuuhb" hidden="1">{"TAB1",#N/A,TRUE,"GENERAL";"TAB2",#N/A,TRUE,"GENERAL";"TAB3",#N/A,TRUE,"GENERAL";"TAB4",#N/A,TRUE,"GENERAL";"TAB5",#N/A,TRUE,"GENERAL"}</definedName>
    <definedName name="jyjt7" hidden="1">{"via1",#N/A,TRUE,"general";"via2",#N/A,TRUE,"general";"via3",#N/A,TRUE,"general"}</definedName>
    <definedName name="jyt" hidden="1">{"via1",#N/A,TRUE,"general";"via2",#N/A,TRUE,"general";"via3",#N/A,TRUE,"general"}</definedName>
    <definedName name="jytj" hidden="1">{"via1",#N/A,TRUE,"general";"via2",#N/A,TRUE,"general";"via3",#N/A,TRUE,"general"}</definedName>
    <definedName name="jyuju" hidden="1">{"via1",#N/A,TRUE,"general";"via2",#N/A,TRUE,"general";"via3",#N/A,TRUE,"general"}</definedName>
    <definedName name="jyujyuj" hidden="1">{"via1",#N/A,TRUE,"general";"via2",#N/A,TRUE,"general";"via3",#N/A,TRUE,"general"}</definedName>
    <definedName name="KHGGH" hidden="1">{"via1",#N/A,TRUE,"general";"via2",#N/A,TRUE,"general";"via3",#N/A,TRUE,"general"}</definedName>
    <definedName name="khjk7" hidden="1">{"TAB1",#N/A,TRUE,"GENERAL";"TAB2",#N/A,TRUE,"GENERAL";"TAB3",#N/A,TRUE,"GENERAL";"TAB4",#N/A,TRUE,"GENERAL";"TAB5",#N/A,TRUE,"GENERAL"}</definedName>
    <definedName name="kikik" hidden="1">{"via1",#N/A,TRUE,"general";"via2",#N/A,TRUE,"general";"via3",#N/A,TRUE,"general"}</definedName>
    <definedName name="kjhkd" hidden="1">{"via1",#N/A,TRUE,"general";"via2",#N/A,TRUE,"general";"via3",#N/A,TRUE,"general"}</definedName>
    <definedName name="kjk" hidden="1">{"via1",#N/A,TRUE,"general";"via2",#N/A,TRUE,"general";"via3",#N/A,TRUE,"general"}</definedName>
    <definedName name="kjtrkjr" hidden="1">{"via1",#N/A,TRUE,"general";"via2",#N/A,TRUE,"general";"via3",#N/A,TRUE,"general"}</definedName>
    <definedName name="kk" hidden="1">{#N/A,#N/A,FALSE,"Total_OC015";#N/A,#N/A,FALSE,"ADMIN";#N/A,#N/A,FALSE,"PROCES";#N/A,#N/A,FALSE,"mecan";#N/A,#N/A,FALSE,"civil";#N/A,#N/A,FALSE,"CAÑER";#N/A,#N/A,FALSE,"ELEC";#N/A,#N/A,FALSE,"INSTR"}</definedName>
    <definedName name="kkkki" hidden="1">{"via1",#N/A,TRUE,"general";"via2",#N/A,TRUE,"general";"via3",#N/A,TRUE,"general"}</definedName>
    <definedName name="kkkkkki" hidden="1">{"TAB1",#N/A,TRUE,"GENERAL";"TAB2",#N/A,TRUE,"GENERAL";"TAB3",#N/A,TRUE,"GENERAL";"TAB4",#N/A,TRUE,"GENERAL";"TAB5",#N/A,TRUE,"GENERAL"}</definedName>
    <definedName name="kli" hidden="1">{"DETALLE_1996",#N/A,FALSE,"flujo";"DETALLE_1997",#N/A,FALSE,"flujo";"GASTOS_INCURRIDOS_1996",#N/A,FALSE,"flujo";"GASTOS_PROGRAMADOS_PARA_1997",#N/A,FALSE,"flujo";#N/A,#N/A,FALSE,"comparat";#N/A,#N/A,FALSE,"costos";#N/A,#N/A,FALSE,"proyctrol"}</definedName>
    <definedName name="kñlñlñlñ" hidden="1">[22]DESBASTE!#REF!</definedName>
    <definedName name="krtrk" hidden="1">{"via1",#N/A,TRUE,"general";"via2",#N/A,TRUE,"general";"via3",#N/A,TRUE,"general"}</definedName>
    <definedName name="kyr" hidden="1">{"TAB1",#N/A,TRUE,"GENERAL";"TAB2",#N/A,TRUE,"GENERAL";"TAB3",#N/A,TRUE,"GENERAL";"TAB4",#N/A,TRUE,"GENERAL";"TAB5",#N/A,TRUE,"GENERAL"}</definedName>
    <definedName name="l" hidden="1">{#N/A,#N/A,FALSE,"minas";#N/A,#N/A,FALSE,"Total_OC015";#N/A,#N/A,FALSE,"ADMIN";#N/A,#N/A,FALSE,"PROCES";#N/A,#N/A,FALSE,"civil";#N/A,#N/A,FALSE,"CAÑER";#N/A,#N/A,FALSE,"ELEC";#N/A,#N/A,FALSE,"INSTR";#N/A,#N/A,FALSE,"PDS";#N/A,#N/A,FALSE,"mecan"}</definedName>
    <definedName name="lbsPerTon">2204.6</definedName>
    <definedName name="lete" hidden="1">{"MO(BASE)",#N/A,FALSE,"MO(BASE)";"MO(BASE)1",#N/A,FALSE,"MO(BASE)";"MO(BASE)2",#N/A,FALSE,"MO(BASE)"}</definedName>
    <definedName name="LH" hidden="1">{#N/A,#N/A,FALSE,"Total_OC015";#N/A,#N/A,FALSE,"ADMIN";#N/A,#N/A,FALSE,"PROCES";#N/A,#N/A,FALSE,"mecan";#N/A,#N/A,FALSE,"civil";#N/A,#N/A,FALSE,"CAÑER";#N/A,#N/A,FALSE,"ELEC";#N/A,#N/A,FALSE,"INSTR"}</definedName>
    <definedName name="Lic">44926</definedName>
    <definedName name="limcount" hidden="1">1</definedName>
    <definedName name="lio" hidden="1">{#N/A,#N/A,FALSE,"Total_OC015";#N/A,#N/A,FALSE,"ADMIN";#N/A,#N/A,FALSE,"PROCES";#N/A,#N/A,FALSE,"mecan";#N/A,#N/A,FALSE,"civil";#N/A,#N/A,FALSE,"CAÑER";#N/A,#N/A,FALSE,"ELEC";#N/A,#N/A,FALSE,"INSTR"}</definedName>
    <definedName name="Lire">0.20618</definedName>
    <definedName name="liuoo" hidden="1">{"TAB1",#N/A,TRUE,"GENERAL";"TAB2",#N/A,TRUE,"GENERAL";"TAB3",#N/A,TRUE,"GENERAL";"TAB4",#N/A,TRUE,"GENERAL";"TAB5",#N/A,TRUE,"GENERAL"}</definedName>
    <definedName name="lixo" hidden="1">{#N/A,#N/A,FALSE,"GERAL";#N/A,#N/A,FALSE,"012-96";#N/A,#N/A,FALSE,"018-96";#N/A,#N/A,FALSE,"027-96";#N/A,#N/A,FALSE,"059-96";#N/A,#N/A,FALSE,"076-96";#N/A,#N/A,FALSE,"019-97";#N/A,#N/A,FALSE,"021-97";#N/A,#N/A,FALSE,"022-97";#N/A,#N/A,FALSE,"028-97"}</definedName>
    <definedName name="lk" hidden="1">{#N/A,#N/A,FALSE,"Total_OC015";#N/A,#N/A,FALSE,"ADMIN";#N/A,#N/A,FALSE,"PROCES";#N/A,#N/A,FALSE,"mecan";#N/A,#N/A,FALSE,"civil";#N/A,#N/A,FALSE,"CAÑER";#N/A,#N/A,FALSE,"ELEC";#N/A,#N/A,FALSE,"INSTR"}</definedName>
    <definedName name="lkj" hidden="1">{"via1",#N/A,TRUE,"general";"via2",#N/A,TRUE,"general";"via3",#N/A,TRUE,"general"}</definedName>
    <definedName name="LKJLJK" hidden="1">{"TAB1",#N/A,TRUE,"GENERAL";"TAB2",#N/A,TRUE,"GENERAL";"TAB3",#N/A,TRUE,"GENERAL";"TAB4",#N/A,TRUE,"GENERAL";"TAB5",#N/A,TRUE,"GENERAL"}</definedName>
    <definedName name="ll"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lllllh" hidden="1">{"via1",#N/A,TRUE,"general";"via2",#N/A,TRUE,"general";"via3",#N/A,TRUE,"general"}</definedName>
    <definedName name="lllllllo" hidden="1">{"via1",#N/A,TRUE,"general";"via2",#N/A,TRUE,"general";"via3",#N/A,TRUE,"general"}</definedName>
    <definedName name="loco" hidden="1">{#N/A,#N/A,FALSE,"masez (10)";#N/A,#N/A,FALSE,"masez (7)";#N/A,#N/A,FALSE,"masez (6)";#N/A,#N/A,FALSE,"masez (5)";#N/A,#N/A,FALSE,"masez (4)";#N/A,#N/A,FALSE,"masez (3)";#N/A,#N/A,FALSE,"masez (2)";#N/A,#N/A,FALSE,"GME";#N/A,#N/A,FALSE,"masez"}</definedName>
    <definedName name="loiu" hidden="1">{#N/A,#N/A,TRUE,"Est. de Fact.";#N/A,#N/A,TRUE,"Capitulo 19";#N/A,#N/A,TRUE,"Proyecto P855"}</definedName>
    <definedName name="lolol" hidden="1">{"TAB1",#N/A,TRUE,"GENERAL";"TAB2",#N/A,TRUE,"GENERAL";"TAB3",#N/A,TRUE,"GENERAL";"TAB4",#N/A,TRUE,"GENERAL";"TAB5",#N/A,TRUE,"GENERAL"}</definedName>
    <definedName name="lots" hidden="1">{#N/A,#N/A,FALSE,"Total_OC015";#N/A,#N/A,FALSE,"ADMIN";#N/A,#N/A,FALSE,"PROCES";#N/A,#N/A,FALSE,"mecan";#N/A,#N/A,FALSE,"civil";#N/A,#N/A,FALSE,"CAÑER";#N/A,#N/A,FALSE,"ELEC";#N/A,#N/A,FALSE,"INSTR"}</definedName>
    <definedName name="lp" hidden="1">{#N/A,#N/A,FALSE,"COVER";#N/A,#N/A,FALSE,"RECAP";#N/A,#N/A,FALSE,"SANTA BARBARA NONMANUAL";#N/A,#N/A,FALSE,"CEQUIP";#N/A,#N/A,FALSE,"WRATE";#N/A,#N/A,FALSE,"INDIRECT";#N/A,#N/A,FALSE,"TRAIN";#N/A,#N/A,FALSE,"MANLOADED SCHEDULE"}</definedName>
    <definedName name="lplpl" hidden="1">{"via1",#N/A,TRUE,"general";"via2",#N/A,TRUE,"general";"via3",#N/A,TRUE,"general"}</definedName>
    <definedName name="m" hidden="1">{#N/A,#N/A,FALSE,"Total_OC015";#N/A,#N/A,FALSE,"ADMIN";#N/A,#N/A,FALSE,"PROCES";#N/A,#N/A,FALSE,"mecan";#N/A,#N/A,FALSE,"civil";#N/A,#N/A,FALSE,"CAÑER";#N/A,#N/A,FALSE,"ELEC";#N/A,#N/A,FALSE,"INSTR"}</definedName>
    <definedName name="m2a" hidden="1">{#N/A,#N/A,FALSE,"masez (10)";#N/A,#N/A,FALSE,"masez (7)";#N/A,#N/A,FALSE,"masez (6)";#N/A,#N/A,FALSE,"masez (5)";#N/A,#N/A,FALSE,"masez (4)";#N/A,#N/A,FALSE,"masez (3)";#N/A,#N/A,FALSE,"masez (2)";#N/A,#N/A,FALSE,"GME";#N/A,#N/A,FALSE,"masez"}</definedName>
    <definedName name="mafdsf" hidden="1">{"via1",#N/A,TRUE,"general";"via2",#N/A,TRUE,"general";"via3",#N/A,TRUE,"general"}</definedName>
    <definedName name="mao" hidden="1">{"TAB1",#N/A,TRUE,"GENERAL";"TAB2",#N/A,TRUE,"GENERAL";"TAB3",#N/A,TRUE,"GENERAL";"TAB4",#N/A,TRUE,"GENERAL";"TAB5",#N/A,TRUE,"GENERAL"}</definedName>
    <definedName name="maow" hidden="1">{"via1",#N/A,TRUE,"general";"via2",#N/A,TRUE,"general";"via3",#N/A,TRUE,"general"}</definedName>
    <definedName name="Maquinaria" hidden="1">{"MO(BASE)",#N/A,FALSE,"MO(BASE)";"MO(BASE)1",#N/A,FALSE,"MO(BASE)";"MO(BASE)2",#N/A,FALSE,"MO(BASE)"}</definedName>
    <definedName name="masor" hidden="1">{"via1",#N/A,TRUE,"general";"via2",#N/A,TRUE,"general";"via3",#N/A,TRUE,"general"}</definedName>
    <definedName name="MB" hidden="1">{#N/A,#N/A,FALSE,"PXP-TOTAL Modif";"vis2",#N/A,FALSE,"PXP-AÑO";"Vis1",#N/A,FALSE,"PXP-AÑO"}</definedName>
    <definedName name="mdd" hidden="1">{"via1",#N/A,TRUE,"general";"via2",#N/A,TRUE,"general";"via3",#N/A,TRUE,"general"}</definedName>
    <definedName name="meg" hidden="1">{"TAB1",#N/A,TRUE,"GENERAL";"TAB2",#N/A,TRUE,"GENERAL";"TAB3",#N/A,TRUE,"GENERAL";"TAB4",#N/A,TRUE,"GENERAL";"TAB5",#N/A,TRUE,"GENERAL"}</definedName>
    <definedName name="Meses_Directos">[27]INDIRECTOS!$C$7</definedName>
    <definedName name="Meses_Indirectos">[27]INDIRECTOS!$C$6</definedName>
    <definedName name="mfgjrdt" hidden="1">{"TAB1",#N/A,TRUE,"GENERAL";"TAB2",#N/A,TRUE,"GENERAL";"TAB3",#N/A,TRUE,"GENERAL";"TAB4",#N/A,TRUE,"GENERAL";"TAB5",#N/A,TRUE,"GENERAL"}</definedName>
    <definedName name="mghm" hidden="1">{"via1",#N/A,TRUE,"general";"via2",#N/A,TRUE,"general";"via3",#N/A,TRUE,"general"}</definedName>
    <definedName name="Minmetal" hidden="1">{#N/A,#N/A,FALSE,"PEND INC";#N/A,#N/A,FALSE,"PEND MINM"}</definedName>
    <definedName name="mjmjmn" hidden="1">{"via1",#N/A,TRUE,"general";"via2",#N/A,TRUE,"general";"via3",#N/A,TRUE,"general"}</definedName>
    <definedName name="mjnhgkio" hidden="1">{"via1",#N/A,TRUE,"general";"via2",#N/A,TRUE,"general";"via3",#N/A,TRUE,"general"}</definedName>
    <definedName name="mm"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mmjmjh" hidden="1">{"TAB1",#N/A,TRUE,"GENERAL";"TAB2",#N/A,TRUE,"GENERAL";"TAB3",#N/A,TRUE,"GENERAL";"TAB4",#N/A,TRUE,"GENERAL";"TAB5",#N/A,TRUE,"GENERAL"}</definedName>
    <definedName name="mmm" hidden="1">{#N/A,#N/A,TRUE,"Est. de Fact.";#N/A,#N/A,TRUE,"Capitulo 19";#N/A,#N/A,TRUE,"Proyecto P855"}</definedName>
    <definedName name="mmmh" hidden="1">{"via1",#N/A,TRUE,"general";"via2",#N/A,TRUE,"general";"via3",#N/A,TRUE,"general"}</definedName>
    <definedName name="mmmmmjyt" hidden="1">{"TAB1",#N/A,TRUE,"GENERAL";"TAB2",#N/A,TRUE,"GENERAL";"TAB3",#N/A,TRUE,"GENERAL";"TAB4",#N/A,TRUE,"GENERAL";"TAB5",#N/A,TRUE,"GENERAL"}</definedName>
    <definedName name="mmmmmm" hidden="1">{#N/A,#N/A,FALSE,"Total_OC015";#N/A,#N/A,FALSE,"ADMIN";#N/A,#N/A,FALSE,"PROCES";#N/A,#N/A,FALSE,"mecan";#N/A,#N/A,FALSE,"civil";#N/A,#N/A,FALSE,"CAÑER";#N/A,#N/A,FALSE,"ELEC";#N/A,#N/A,FALSE,"INSTR"}</definedName>
    <definedName name="mmmmmmg" hidden="1">{"via1",#N/A,TRUE,"general";"via2",#N/A,TRUE,"general";"via3",#N/A,TRUE,"general"}</definedName>
    <definedName name="MN" hidden="1">{"via1",#N/A,TRUE,"general";"via2",#N/A,TRUE,"general";"via3",#N/A,TRUE,"general"}</definedName>
    <definedName name="modelStartDate">33604</definedName>
    <definedName name="monte"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n" hidden="1">{"DETALLE_1996",#N/A,FALSE,"flujo";"DETALLE_1997",#N/A,FALSE,"flujo";"GASTOS_INCURRIDOS_1996",#N/A,FALSE,"flujo";"GASTOS_PROGRAMADOS_PARA_1997",#N/A,FALSE,"flujo";#N/A,#N/A,FALSE,"comparat";#N/A,#N/A,FALSE,"costos";#N/A,#N/A,FALSE,"proyctrol"}</definedName>
    <definedName name="nbvnv" hidden="1">{"via1",#N/A,TRUE,"general";"via2",#N/A,TRUE,"general";"via3",#N/A,TRUE,"general"}</definedName>
    <definedName name="ncv" hidden="1">{#N/A,#N/A,FALSE,"minas";#N/A,#N/A,FALSE,"Total_OC015";#N/A,#N/A,FALSE,"ADMIN";#N/A,#N/A,FALSE,"PROCES";#N/A,#N/A,FALSE,"civil";#N/A,#N/A,FALSE,"CAÑER";#N/A,#N/A,FALSE,"ELEC";#N/A,#N/A,FALSE,"INSTR";#N/A,#N/A,FALSE,"PDS";#N/A,#N/A,FALSE,"mecan"}</definedName>
    <definedName name="NDHS" hidden="1">{"TAB1",#N/A,TRUE,"GENERAL";"TAB2",#N/A,TRUE,"GENERAL";"TAB3",#N/A,TRUE,"GENERAL";"TAB4",#N/A,TRUE,"GENERAL";"TAB5",#N/A,TRUE,"GENERAL"}</definedName>
    <definedName name="nf" hidden="1">{"TAB1",#N/A,TRUE,"GENERAL";"TAB2",#N/A,TRUE,"GENERAL";"TAB3",#N/A,TRUE,"GENERAL";"TAB4",#N/A,TRUE,"GENERAL";"TAB5",#N/A,TRUE,"GENERAL"}</definedName>
    <definedName name="nfg" hidden="1">{"via1",#N/A,TRUE,"general";"via2",#N/A,TRUE,"general";"via3",#N/A,TRUE,"general"}</definedName>
    <definedName name="nfgn" hidden="1">{"via1",#N/A,TRUE,"general";"via2",#N/A,TRUE,"general";"via3",#N/A,TRUE,"general"}</definedName>
    <definedName name="ngdn" hidden="1">{"TAB1",#N/A,TRUE,"GENERAL";"TAB2",#N/A,TRUE,"GENERAL";"TAB3",#N/A,TRUE,"GENERAL";"TAB4",#N/A,TRUE,"GENERAL";"TAB5",#N/A,TRUE,"GENERAL"}</definedName>
    <definedName name="ngfh" hidden="1">{"via1",#N/A,TRUE,"general";"via2",#N/A,TRUE,"general";"via3",#N/A,TRUE,"general"}</definedName>
    <definedName name="nhn" hidden="1">{"via1",#N/A,TRUE,"general";"via2",#N/A,TRUE,"general";"via3",#N/A,TRUE,"general"}</definedName>
    <definedName name="nhncfgn" hidden="1">{"TAB1",#N/A,TRUE,"GENERAL";"TAB2",#N/A,TRUE,"GENERAL";"TAB3",#N/A,TRUE,"GENERAL";"TAB4",#N/A,TRUE,"GENERAL";"TAB5",#N/A,TRUE,"GENERAL"}</definedName>
    <definedName name="nhndr" hidden="1">{"via1",#N/A,TRUE,"general";"via2",#N/A,TRUE,"general";"via3",#N/A,TRUE,"general"}</definedName>
    <definedName name="nm" hidden="1">{#N/A,#N/A,FALSE,"minas";#N/A,#N/A,FALSE,"Total_OC015";#N/A,#N/A,FALSE,"ADMIN";#N/A,#N/A,FALSE,"PROCES";#N/A,#N/A,FALSE,"civil";#N/A,#N/A,FALSE,"CAÑER";#N/A,#N/A,FALSE,"ELEC";#N/A,#N/A,FALSE,"INSTR";#N/A,#N/A,FALSE,"PDS";#N/A,#N/A,FALSE,"mecan"}</definedName>
    <definedName name="nmmmm" hidden="1">{"via1",#N/A,TRUE,"general";"via2",#N/A,TRUE,"general";"via3",#N/A,TRUE,"general"}</definedName>
    <definedName name="nn" hidden="1">'[28]GRAFICO A'!#REF!</definedName>
    <definedName name="nndng" hidden="1">{"TAB1",#N/A,TRUE,"GENERAL";"TAB2",#N/A,TRUE,"GENERAL";"TAB3",#N/A,TRUE,"GENERAL";"TAB4",#N/A,TRUE,"GENERAL";"TAB5",#N/A,TRUE,"GENERAL"}</definedName>
    <definedName name="nnn" hidden="1">{#N/A,#N/A,FALSE,"Total_OC015";#N/A,#N/A,FALSE,"ADMIN";#N/A,#N/A,FALSE,"PROCES";#N/A,#N/A,FALSE,"mecan";#N/A,#N/A,FALSE,"civil";#N/A,#N/A,FALSE,"CAÑER";#N/A,#N/A,FALSE,"ELEC";#N/A,#N/A,FALSE,"INSTR"}</definedName>
    <definedName name="nnnhd" hidden="1">{"via1",#N/A,TRUE,"general";"via2",#N/A,TRUE,"general";"via3",#N/A,TRUE,"general"}</definedName>
    <definedName name="nnnnn" hidden="1">{#N/A,#N/A,FALSE,"Total_OC015";#N/A,#N/A,FALSE,"ADMIN";#N/A,#N/A,FALSE,"PROCES";#N/A,#N/A,FALSE,"mecan";#N/A,#N/A,FALSE,"civil";#N/A,#N/A,FALSE,"CAÑER";#N/A,#N/A,FALSE,"ELEC";#N/A,#N/A,FALSE,"INSTR"}</definedName>
    <definedName name="nnnnnd" hidden="1">{"TAB1",#N/A,TRUE,"GENERAL";"TAB2",#N/A,TRUE,"GENERAL";"TAB3",#N/A,TRUE,"GENERAL";"TAB4",#N/A,TRUE,"GENERAL";"TAB5",#N/A,TRUE,"GENERAL"}</definedName>
    <definedName name="nnnnnf" hidden="1">{"TAB1",#N/A,TRUE,"GENERAL";"TAB2",#N/A,TRUE,"GENERAL";"TAB3",#N/A,TRUE,"GENERAL";"TAB4",#N/A,TRUE,"GENERAL";"TAB5",#N/A,TRUE,"GENERAL"}</definedName>
    <definedName name="nnnnnh" hidden="1">{"via1",#N/A,TRUE,"general";"via2",#N/A,TRUE,"general";"via3",#N/A,TRUE,"general"}</definedName>
    <definedName name="NO" hidden="1">{#N/A,#N/A,FALSE,"TEC-01";#N/A,#N/A,FALSE,"TEC - 02";#N/A,#N/A,FALSE,"TEC - 03";#N/A,#N/A,FALSE,"TEC - 04";#N/A,#N/A,FALSE,"TEC-07";#N/A,#N/A,FALSE,"TEC-08";#N/A,#N/A,FALSE,"TEC - 09A";#N/A,#N/A,FALSE,"TEC - 09B";#N/A,#N/A,FALSE,"TEC - 09C";#N/A,#N/A,FALSE,"TEC - 10";#N/A,#N/A,FALSE,"TEC-11"}</definedName>
    <definedName name="nose"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nose1" hidden="1">{#N/A,#N/A,FALSE,"Matrix";#N/A,#N/A,FALSE,"Executive";#N/A,#N/A,FALSE,"Summary";#N/A,#N/A,FALSE,"Office1";#N/A,#N/A,FALSE,"Office2";#N/A,#N/A,FALSE,"Office3";#N/A,#N/A,FALSE,"Office4";#N/A,#N/A,FALSE,"Office5";#N/A,#N/A,FALSE,"Office6";#N/A,#N/A,FALSE,"Office7";#N/A,#N/A,FALSE,"Labor"}</definedName>
    <definedName name="nose2" hidden="1">{#N/A,#N/A,FALSE,"E-1";#N/A,#N/A,FALSE,"E-2";#N/A,#N/A,FALSE,"F-1";#N/A,#N/A,FALSE,"F-2";#N/A,#N/A,FALSE,"F-3";#N/A,#N/A,FALSE,"F-4";#N/A,#N/A,FALSE,"F-5";#N/A,#N/A,FALSE,"F-6";#N/A,#N/A,FALSE,"Matrix"}</definedName>
    <definedName name="nose3" hidden="1">{#N/A,#N/A,FALSE,"Matrix";#N/A,#N/A,FALSE,"Executive";#N/A,#N/A,FALSE,"Summary"}</definedName>
    <definedName name="Nueva" hidden="1">{#N/A,#N/A,FALSE,"summary";#N/A,#N/A,FALSE,"SumGraph"}</definedName>
    <definedName name="nxn" hidden="1">{"via1",#N/A,TRUE,"general";"via2",#N/A,TRUE,"general";"via3",#N/A,TRUE,"general"}</definedName>
    <definedName name="ñ" hidden="1">{"'Plan'!$A$1:$W$52"}</definedName>
    <definedName name="ññ" hidden="1">{#N/A,#N/A,FALSE,"Total_OC015";#N/A,#N/A,FALSE,"ADMIN";#N/A,#N/A,FALSE,"PROCES";#N/A,#N/A,FALSE,"mecan";#N/A,#N/A,FALSE,"civil";#N/A,#N/A,FALSE,"CAÑER";#N/A,#N/A,FALSE,"ELEC";#N/A,#N/A,FALSE,"INSTR"}</definedName>
    <definedName name="ñpñpñ" hidden="1">{"via1",#N/A,TRUE,"general";"via2",#N/A,TRUE,"general";"via3",#N/A,TRUE,"general"}</definedName>
    <definedName name="o" hidden="1">{#N/A,#N/A,FALSE,"minas";#N/A,#N/A,FALSE,"Total_OC015";#N/A,#N/A,FALSE,"ADMIN";#N/A,#N/A,FALSE,"PROCES";#N/A,#N/A,FALSE,"civil";#N/A,#N/A,FALSE,"CAÑER";#N/A,#N/A,FALSE,"ELEC";#N/A,#N/A,FALSE,"INSTR";#N/A,#N/A,FALSE,"PDS";#N/A,#N/A,FALSE,"mecan"}</definedName>
    <definedName name="o9o9" hidden="1">{"via1",#N/A,TRUE,"general";"via2",#N/A,TRUE,"general";"via3",#N/A,TRUE,"general"}</definedName>
    <definedName name="oiret" hidden="1">{"TAB1",#N/A,TRUE,"GENERAL";"TAB2",#N/A,TRUE,"GENERAL";"TAB3",#N/A,TRUE,"GENERAL";"TAB4",#N/A,TRUE,"GENERAL";"TAB5",#N/A,TRUE,"GENERAL"}</definedName>
    <definedName name="oirgrth" hidden="1">{"TAB1",#N/A,TRUE,"GENERAL";"TAB2",#N/A,TRUE,"GENERAL";"TAB3",#N/A,TRUE,"GENERAL";"TAB4",#N/A,TRUE,"GENERAL";"TAB5",#N/A,TRUE,"GENERAL"}</definedName>
    <definedName name="OIUOIU" hidden="1">{"via1",#N/A,TRUE,"general";"via2",#N/A,TRUE,"general";"via3",#N/A,TRUE,"general"}</definedName>
    <definedName name="OLA" hidden="1">{"DETALLE_1996",#N/A,FALSE,"flujo";"DETALLE_1997",#N/A,FALSE,"flujo";"GASTOS_INCURRIDOS_1996",#N/A,FALSE,"flujo";"GASTOS_PROGRAMADOS_PARA_1997",#N/A,FALSE,"flujo";#N/A,#N/A,FALSE,"comparat";#N/A,#N/A,FALSE,"costos";#N/A,#N/A,FALSE,"proyctrol"}</definedName>
    <definedName name="oo" hidden="1">{#N/A,#N/A,FALSE,"Total_OC015";#N/A,#N/A,FALSE,"ADMIN";#N/A,#N/A,FALSE,"PROCES";#N/A,#N/A,FALSE,"mecan";#N/A,#N/A,FALSE,"civil";#N/A,#N/A,FALSE,"CAÑER";#N/A,#N/A,FALSE,"ELEC";#N/A,#N/A,FALSE,"INSTR"}</definedName>
    <definedName name="ooooiii" hidden="1">{"TAB1",#N/A,TRUE,"GENERAL";"TAB2",#N/A,TRUE,"GENERAL";"TAB3",#N/A,TRUE,"GENERAL";"TAB4",#N/A,TRUE,"GENERAL";"TAB5",#N/A,TRUE,"GENERAL"}</definedName>
    <definedName name="oooos" hidden="1">{"via1",#N/A,TRUE,"general";"via2",#N/A,TRUE,"general";"via3",#N/A,TRUE,"general"}</definedName>
    <definedName name="opc">1</definedName>
    <definedName name="opopopo" hidden="1">{#N/A,#N/A,FALSE,"Total_OC015";#N/A,#N/A,FALSE,"ADMIN";#N/A,#N/A,FALSE,"PROCES";#N/A,#N/A,FALSE,"mecan";#N/A,#N/A,FALSE,"civil";#N/A,#N/A,FALSE,"CAÑER";#N/A,#N/A,FALSE,"ELEC";#N/A,#N/A,FALSE,"INSTR"}</definedName>
    <definedName name="oreProductionDaily">26640</definedName>
    <definedName name="ORGA" hidden="1">{#N/A,#N/A,FALSE,"DET-CAMB.";#N/A,#N/A,FALSE,"PRESUP.";#N/A,#N/A,FALSE,"RESUMEN";#N/A,#N/A,FALSE,"CT";#N/A,#N/A,FALSE,"PD";#N/A,#N/A,FALSE,"PR"}</definedName>
    <definedName name="OSCAR" hidden="1">{"DETALLE_1996",#N/A,FALSE,"flujo";"DETALLE_1997",#N/A,FALSE,"flujo";"GASTOS_INCURRIDOS_1996",#N/A,FALSE,"flujo";"GASTOS_PROGRAMADOS_PARA_1997",#N/A,FALSE,"flujo";#N/A,#N/A,FALSE,"comparat";#N/A,#N/A,FALSE,"costos";#N/A,#N/A,FALSE,"proyctrol"}</definedName>
    <definedName name="p" hidden="1">{#N/A,#N/A,TRUE,"Est. de Fact.";#N/A,#N/A,TRUE,"Capitulo 19";#N/A,#N/A,TRUE,"Proyecto P855"}</definedName>
    <definedName name="p0p0" hidden="1">{"via1",#N/A,TRUE,"general";"via2",#N/A,TRUE,"general";"via3",#N/A,TRUE,"general"}</definedName>
    <definedName name="padrao" hidden="1">{#N/A,#N/A,FALSE,"GERAL";#N/A,#N/A,FALSE,"012-96";#N/A,#N/A,FALSE,"018-96";#N/A,#N/A,FALSE,"027-96";#N/A,#N/A,FALSE,"059-96";#N/A,#N/A,FALSE,"076-96";#N/A,#N/A,FALSE,"019-97";#N/A,#N/A,FALSE,"021-97";#N/A,#N/A,FALSE,"022-97";#N/A,#N/A,FALSE,"028-97"}</definedName>
    <definedName name="Pal_Workbook_GUID" hidden="1">"1K5NZX5FSXPVSVYGWAW3WI2D"</definedName>
    <definedName name="PD">'[29]CC-110'!$P$436</definedName>
    <definedName name="Pendências2" hidden="1">{#N/A,#N/A,FALSE,"GERAL";#N/A,#N/A,FALSE,"012-96";#N/A,#N/A,FALSE,"018-96";#N/A,#N/A,FALSE,"027-96";#N/A,#N/A,FALSE,"059-96";#N/A,#N/A,FALSE,"076-96";#N/A,#N/A,FALSE,"019-97";#N/A,#N/A,FALSE,"021-97";#N/A,#N/A,FALSE,"022-97";#N/A,#N/A,FALSE,"028-97"}</definedName>
    <definedName name="Pendências3" hidden="1">{#N/A,#N/A,FALSE,"GERAL";#N/A,#N/A,FALSE,"012-96";#N/A,#N/A,FALSE,"018-96";#N/A,#N/A,FALSE,"027-96";#N/A,#N/A,FALSE,"059-96";#N/A,#N/A,FALSE,"076-96";#N/A,#N/A,FALSE,"019-97";#N/A,#N/A,FALSE,"021-97";#N/A,#N/A,FALSE,"022-97";#N/A,#N/A,FALSE,"028-97"}</definedName>
    <definedName name="pens" hidden="1">{#N/A,#N/A,FALSE,"DET-CAMB.";#N/A,#N/A,FALSE,"PRESUP.";#N/A,#N/A,FALSE,"RESUMEN";#N/A,#N/A,FALSE,"CT";#N/A,#N/A,FALSE,"PD";#N/A,#N/A,FALSE,"PR"}</definedName>
    <definedName name="PENSIONADO" hidden="1">{#N/A,#N/A,FALSE,"DET-CAMB.";#N/A,#N/A,FALSE,"PRESUP.";#N/A,#N/A,FALSE,"RESUMEN";#N/A,#N/A,FALSE,"CT";#N/A,#N/A,FALSE,"PD";#N/A,#N/A,FALSE,"PR"}</definedName>
    <definedName name="pepito" hidden="1">[9]DESBASTE!#REF!</definedName>
    <definedName name="perez" hidden="1">[21]DESBAST!#REF!</definedName>
    <definedName name="perso"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personal"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pi" hidden="1">{#N/A,#N/A,FALSE,"masez (10)";#N/A,#N/A,FALSE,"masez (7)";#N/A,#N/A,FALSE,"masez (6)";#N/A,#N/A,FALSE,"masez (5)";#N/A,#N/A,FALSE,"masez (4)";#N/A,#N/A,FALSE,"masez (3)";#N/A,#N/A,FALSE,"masez (2)";#N/A,#N/A,FALSE,"GME";#N/A,#N/A,FALSE,"masez"}</definedName>
    <definedName name="pico" hidden="1">{#N/A,#N/A,FALSE,"masez (10)";#N/A,#N/A,FALSE,"masez (7)";#N/A,#N/A,FALSE,"masez (6)";#N/A,#N/A,FALSE,"masez (5)";#N/A,#N/A,FALSE,"masez (4)";#N/A,#N/A,FALSE,"masez (3)";#N/A,#N/A,FALSE,"masez (2)";#N/A,#N/A,FALSE,"GME";#N/A,#N/A,FALSE,"masez"}</definedName>
    <definedName name="PKHK" hidden="1">{"TAB1",#N/A,TRUE,"GENERAL";"TAB2",#N/A,TRUE,"GENERAL";"TAB3",#N/A,TRUE,"GENERAL";"TAB4",#N/A,TRUE,"GENERAL";"TAB5",#N/A,TRUE,"GENERAL"}</definedName>
    <definedName name="pkj" hidden="1">{"TAB1",#N/A,TRUE,"GENERAL";"TAB2",#N/A,TRUE,"GENERAL";"TAB3",#N/A,TRUE,"GENERAL";"TAB4",#N/A,TRUE,"GENERAL";"TAB5",#N/A,TRUE,"GENERAL"}</definedName>
    <definedName name="PLAD" hidden="1">{"TAB1",#N/A,TRUE,"GENERAL";"TAB2",#N/A,TRUE,"GENERAL";"TAB3",#N/A,TRUE,"GENERAL";"TAB4",#N/A,TRUE,"GENERAL";"TAB5",#N/A,TRUE,"GENERAL"}</definedName>
    <definedName name="PLAZO" hidden="1">{#N/A,#N/A,FALSE,"summary";#N/A,#N/A,FALSE,"SumGraph"}</definedName>
    <definedName name="PLPLUNN" hidden="1">{"TAB1",#N/A,TRUE,"GENERAL";"TAB2",#N/A,TRUE,"GENERAL";"TAB3",#N/A,TRUE,"GENERAL";"TAB4",#N/A,TRUE,"GENERAL";"TAB5",#N/A,TRUE,"GENERAL"}</definedName>
    <definedName name="PO" hidden="1">#N/A</definedName>
    <definedName name="POIUP" hidden="1">{"via1",#N/A,TRUE,"general";"via2",#N/A,TRUE,"general";"via3",#N/A,TRUE,"general"}</definedName>
    <definedName name="popop" hidden="1">{"via1",#N/A,TRUE,"general";"via2",#N/A,TRUE,"general";"via3",#N/A,TRUE,"general"}</definedName>
    <definedName name="popp" hidden="1">{"via1",#N/A,TRUE,"general";"via2",#N/A,TRUE,"general";"via3",#N/A,TRUE,"general"}</definedName>
    <definedName name="popvds" hidden="1">{"TAB1",#N/A,TRUE,"GENERAL";"TAB2",#N/A,TRUE,"GENERAL";"TAB3",#N/A,TRUE,"GENERAL";"TAB4",#N/A,TRUE,"GENERAL";"TAB5",#N/A,TRUE,"GENERAL"}</definedName>
    <definedName name="poto" hidden="1">{#N/A,#N/A,FALSE,"minas";#N/A,#N/A,FALSE,"Total_OC015";#N/A,#N/A,FALSE,"ADMIN";#N/A,#N/A,FALSE,"PROCES";#N/A,#N/A,FALSE,"civil";#N/A,#N/A,FALSE,"CAÑER";#N/A,#N/A,FALSE,"ELEC";#N/A,#N/A,FALSE,"INSTR";#N/A,#N/A,FALSE,"PDS";#N/A,#N/A,FALSE,"mecan"}</definedName>
    <definedName name="potp" hidden="1">{#N/A,#N/A,FALSE,"minas";#N/A,#N/A,FALSE,"Total_OC015";#N/A,#N/A,FALSE,"ADMIN";#N/A,#N/A,FALSE,"PROCES";#N/A,#N/A,FALSE,"civil";#N/A,#N/A,FALSE,"CAÑER";#N/A,#N/A,FALSE,"ELEC";#N/A,#N/A,FALSE,"INSTR";#N/A,#N/A,FALSE,"PDS";#N/A,#N/A,FALSE,"mecan"}</definedName>
    <definedName name="pouig" hidden="1">{"via1",#N/A,TRUE,"general";"via2",#N/A,TRUE,"general";"via3",#N/A,TRUE,"general"}</definedName>
    <definedName name="pp"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ppp"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ppppp9" hidden="1">{"via1",#N/A,TRUE,"general";"via2",#N/A,TRUE,"general";"via3",#N/A,TRUE,"general"}</definedName>
    <definedName name="pppppd" hidden="1">{"TAB1",#N/A,TRUE,"GENERAL";"TAB2",#N/A,TRUE,"GENERAL";"TAB3",#N/A,TRUE,"GENERAL";"TAB4",#N/A,TRUE,"GENERAL";"TAB5",#N/A,TRUE,"GENERAL"}</definedName>
    <definedName name="ppspsps"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pqroj" hidden="1">{"via1",#N/A,TRUE,"general";"via2",#N/A,TRUE,"general";"via3",#N/A,TRUE,"general"}</definedName>
    <definedName name="PR" hidden="1">{#N/A,#N/A,FALSE,"DET-CAMB.";#N/A,#N/A,FALSE,"PRESUP.";#N/A,#N/A,FALSE,"RESUMEN";#N/A,#N/A,FALSE,"CT";#N/A,#N/A,FALSE,"PD";#N/A,#N/A,FALSE,"PR"}</definedName>
    <definedName name="prechancado" hidden="1">{#N/A,#N/A,FALSE,"RESUMEN";#N/A,#N/A,FALSE,"GG-GI";#N/A,#N/A,FALSE,"AMB";#N/A,#N/A,FALSE,"EyR";#N/A,#N/A,FALSE,"UCP";#N/A,#N/A,FALSE,"IND";#N/A,#N/A,FALSE,"LR";#N/A,#N/A,FALSE,"PRV";#N/A,#N/A,FALSE,"TÚNELES";#N/A,#N/A,FALSE,"IDT";#N/A,#N/A,FALSE,"ING"}</definedName>
    <definedName name="Preparación" hidden="1">{#N/A,#N/A,FALSE,"DET-CAMB.";#N/A,#N/A,FALSE,"PRESUP.";#N/A,#N/A,FALSE,"RESUMEN";#N/A,#N/A,FALSE,"CT";#N/A,#N/A,FALSE,"PD";#N/A,#N/A,FALSE,"PR"}</definedName>
    <definedName name="preProductionDurationMonths">2</definedName>
    <definedName name="PRIMER" hidden="1">{"via1",#N/A,TRUE,"general";"via2",#N/A,TRUE,"general";"via3",#N/A,TRUE,"general"}</definedName>
    <definedName name="PRIMET" hidden="1">{"TAB1",#N/A,TRUE,"GENERAL";"TAB2",#N/A,TRUE,"GENERAL";"TAB3",#N/A,TRUE,"GENERAL";"TAB4",#N/A,TRUE,"GENERAL";"TAB5",#N/A,TRUE,"GENERAL"}</definedName>
    <definedName name="Print_Titles_MI">[13]GENERAL!$2:$6</definedName>
    <definedName name="PROGINC" hidden="1">{"DETALLE_1996",#N/A,FALSE,"flujo";"DETALLE_1997",#N/A,FALSE,"flujo";"GASTOS_INCURRIDOS_1996",#N/A,FALSE,"flujo";"GASTOS_PROGRAMADOS_PARA_1997",#N/A,FALSE,"flujo";#N/A,#N/A,FALSE,"comparat";#N/A,#N/A,FALSE,"costos";#N/A,#N/A,FALSE,"proyctrol"}</definedName>
    <definedName name="pROGRAMA" hidden="1">{"Sin detalle",#N/A,FALSE,"Flujo (redondeado)";"Detallado",#N/A,FALSE,"Flujo (redondeado)"}</definedName>
    <definedName name="ptope" hidden="1">{"TAB1",#N/A,TRUE,"GENERAL";"TAB2",#N/A,TRUE,"GENERAL";"TAB3",#N/A,TRUE,"GENERAL";"TAB4",#N/A,TRUE,"GENERAL";"TAB5",#N/A,TRUE,"GENERAL"}</definedName>
    <definedName name="ptopes" hidden="1">{"via1",#N/A,TRUE,"general";"via2",#N/A,TRUE,"general";"via3",#N/A,TRUE,"general"}</definedName>
    <definedName name="q" hidden="1">{#N/A,#N/A,FALSE,"Total_OC015";#N/A,#N/A,FALSE,"ADMIN";#N/A,#N/A,FALSE,"PROCES";#N/A,#N/A,FALSE,"mecan";#N/A,#N/A,FALSE,"civil";#N/A,#N/A,FALSE,"CAÑER";#N/A,#N/A,FALSE,"ELEC";#N/A,#N/A,FALSE,"INSTR"}</definedName>
    <definedName name="q1q1q" hidden="1">{"via1",#N/A,TRUE,"general";"via2",#N/A,TRUE,"general";"via3",#N/A,TRUE,"general"}</definedName>
    <definedName name="qaedtguj" hidden="1">{"via1",#N/A,TRUE,"general";"via2",#N/A,TRUE,"general";"via3",#N/A,TRUE,"general"}</definedName>
    <definedName name="qaq" hidden="1">{#N/A,#N/A,FALSE,"summary";#N/A,#N/A,FALSE,"SumGraph"}</definedName>
    <definedName name="QAQSWS" hidden="1">{"via1",#N/A,TRUE,"general";"via2",#N/A,TRUE,"general";"via3",#N/A,TRUE,"general"}</definedName>
    <definedName name="qaqwwxcr" hidden="1">{"via1",#N/A,TRUE,"general";"via2",#N/A,TRUE,"general";"via3",#N/A,TRUE,"general"}</definedName>
    <definedName name="qedcd" hidden="1">{"via1",#N/A,TRUE,"general";"via2",#N/A,TRUE,"general";"via3",#N/A,TRUE,"general"}</definedName>
    <definedName name="qeqewe" hidden="1">{"TAB1",#N/A,TRUE,"GENERAL";"TAB2",#N/A,TRUE,"GENERAL";"TAB3",#N/A,TRUE,"GENERAL";"TAB4",#N/A,TRUE,"GENERAL";"TAB5",#N/A,TRUE,"GENERAL"}</definedName>
    <definedName name="qewj" hidden="1">{"via1",#N/A,TRUE,"general";"via2",#N/A,TRUE,"general";"via3",#N/A,TRUE,"general"}</definedName>
    <definedName name="qq" hidden="1">{"Sin detalle",#N/A,FALSE,"Flujo (redondeado)";"Detallado",#N/A,FALSE,"Flujo (redondeado)"}</definedName>
    <definedName name="qqq" hidden="1">{#N/A,#N/A,FALSE,"minas";#N/A,#N/A,FALSE,"Total_OC015";#N/A,#N/A,FALSE,"ADMIN";#N/A,#N/A,FALSE,"PROCES";#N/A,#N/A,FALSE,"civil";#N/A,#N/A,FALSE,"CAÑER";#N/A,#N/A,FALSE,"ELEC";#N/A,#N/A,FALSE,"INSTR";#N/A,#N/A,FALSE,"PDS";#N/A,#N/A,FALSE,"mecan"}</definedName>
    <definedName name="qqqqqw" hidden="1">{"via1",#N/A,TRUE,"general";"via2",#N/A,TRUE,"general";"via3",#N/A,TRUE,"general"}</definedName>
    <definedName name="qrd" hidden="1">{"Práctica","Práctica",FALSE,"Práctica"}</definedName>
    <definedName name="qw" hidden="1">{"via1",#N/A,TRUE,"general";"via2",#N/A,TRUE,"general";"via3",#N/A,TRUE,"general"}</definedName>
    <definedName name="qw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qwdas2" hidden="1">{"via1",#N/A,TRUE,"general";"via2",#N/A,TRUE,"general";"via3",#N/A,TRUE,"general"}</definedName>
    <definedName name="qwe" hidden="1">{"DETALLE_1996",#N/A,FALSE,"flujo";"DETALLE_1997",#N/A,FALSE,"flujo";"GASTOS_INCURRIDOS_1996",#N/A,FALSE,"flujo";"GASTOS_PROGRAMADOS_PARA_1997",#N/A,FALSE,"flujo";#N/A,#N/A,FALSE,"comparat";#N/A,#N/A,FALSE,"costos";#N/A,#N/A,FALSE,"proyctrol"}</definedName>
    <definedName name="qwee" hidden="1">{#N/A,#N/A,FALSE,"Total_OC015";#N/A,#N/A,FALSE,"ADMIN";#N/A,#N/A,FALSE,"PROCES";#N/A,#N/A,FALSE,"mecan";#N/A,#N/A,FALSE,"civil";#N/A,#N/A,FALSE,"CAÑER";#N/A,#N/A,FALSE,"ELEC";#N/A,#N/A,FALSE,"INSTR"}</definedName>
    <definedName name="qweqe" hidden="1">{"TAB1",#N/A,TRUE,"GENERAL";"TAB2",#N/A,TRUE,"GENERAL";"TAB3",#N/A,TRUE,"GENERAL";"TAB4",#N/A,TRUE,"GENERAL";"TAB5",#N/A,TRUE,"GENERAL"}</definedName>
    <definedName name="qwqwqwj" hidden="1">{"TAB1",#N/A,TRUE,"GENERAL";"TAB2",#N/A,TRUE,"GENERAL";"TAB3",#N/A,TRUE,"GENERAL";"TAB4",#N/A,TRUE,"GENERAL";"TAB5",#N/A,TRUE,"GENERAL"}</definedName>
    <definedName name="qx" hidden="1">{#N/A,#N/A,FALSE,"masez (10)";#N/A,#N/A,FALSE,"masez (7)";#N/A,#N/A,FALSE,"masez (6)";#N/A,#N/A,FALSE,"masez (5)";#N/A,#N/A,FALSE,"masez (4)";#N/A,#N/A,FALSE,"masez (3)";#N/A,#N/A,FALSE,"masez (2)";#N/A,#N/A,FALSE,"GME";#N/A,#N/A,FALSE,"masez"}</definedName>
    <definedName name="RANKING" hidden="1">{"DETALLE_1996",#N/A,FALSE,"flujo";"DETALLE_1997",#N/A,FALSE,"flujo";"GASTOS_INCURRIDOS_1996",#N/A,FALSE,"flujo";"GASTOS_PROGRAMADOS_PARA_1997",#N/A,FALSE,"flujo";#N/A,#N/A,FALSE,"comparat";#N/A,#N/A,FALSE,"costos";#N/A,#N/A,FALSE,"proyctrol"}</definedName>
    <definedName name="red" hidden="1">{"DETALLE_1996",#N/A,FALSE,"flujo";"DETALLE_1997",#N/A,FALSE,"flujo";"GASTOS_INCURRIDOS_1996",#N/A,FALSE,"flujo";"GASTOS_PROGRAMADOS_PARA_1997",#N/A,FALSE,"flujo";#N/A,#N/A,FALSE,"comparat";#N/A,#N/A,FALSE,"costos";#N/A,#N/A,FALSE,"proyctrol"}</definedName>
    <definedName name="ree" hidden="1">{#N/A,#N/A,FALSE,"masez (10)";#N/A,#N/A,FALSE,"masez (7)";#N/A,#N/A,FALSE,"masez (6)";#N/A,#N/A,FALSE,"masez (5)";#N/A,#N/A,FALSE,"masez (4)";#N/A,#N/A,FALSE,"masez (3)";#N/A,#N/A,FALSE,"masez (2)";#N/A,#N/A,FALSE,"GME";#N/A,#N/A,FALSE,"masez"}</definedName>
    <definedName name="rege" hidden="1">{"TAB1",#N/A,TRUE,"GENERAL";"TAB2",#N/A,TRUE,"GENERAL";"TAB3",#N/A,TRUE,"GENERAL";"TAB4",#N/A,TRUE,"GENERAL";"TAB5",#N/A,TRUE,"GENERAL"}</definedName>
    <definedName name="regresd" hidden="1">{"TAB1",#N/A,TRUE,"GENERAL";"TAB2",#N/A,TRUE,"GENERAL";"TAB3",#N/A,TRUE,"GENERAL";"TAB4",#N/A,TRUE,"GENERAL";"TAB5",#N/A,TRUE,"GENERAL"}</definedName>
    <definedName name="regthio" hidden="1">{"TAB1",#N/A,TRUE,"GENERAL";"TAB2",#N/A,TRUE,"GENERAL";"TAB3",#N/A,TRUE,"GENERAL";"TAB4",#N/A,TRUE,"GENERAL";"TAB5",#N/A,TRUE,"GENERAL"}</definedName>
    <definedName name="REJHE" hidden="1">{"via1",#N/A,TRUE,"general";"via2",#N/A,TRUE,"general";"via3",#N/A,TRUE,"general"}</definedName>
    <definedName name="rendimiento" hidden="1">'[30] Camiones 830'!$D$13:$K$13</definedName>
    <definedName name="rer" hidden="1">{"DETALLE_1996",#N/A,FALSE,"flujo";"DETALLE_1997",#N/A,FALSE,"flujo";"GASTOS_INCURRIDOS_1996",#N/A,FALSE,"flujo";"GASTOS_PROGRAMADOS_PARA_1997",#N/A,FALSE,"flujo";#N/A,#N/A,FALSE,"comparat";#N/A,#N/A,FALSE,"costos";#N/A,#N/A,FALSE,"proyctrol"}</definedName>
    <definedName name="rerere" hidden="1">{#N/A,#N/A,TRUE,"Est. de Fact.";#N/A,#N/A,TRUE,"Capitulo 19";#N/A,#N/A,TRUE,"Proyecto P855"}</definedName>
    <definedName name="rererw" hidden="1">{"TAB1",#N/A,TRUE,"GENERAL";"TAB2",#N/A,TRUE,"GENERAL";"TAB3",#N/A,TRUE,"GENERAL";"TAB4",#N/A,TRUE,"GENERAL";"TAB5",#N/A,TRUE,"GENERAL"}</definedName>
    <definedName name="rerg" hidden="1">{"TAB1",#N/A,TRUE,"GENERAL";"TAB2",#N/A,TRUE,"GENERAL";"TAB3",#N/A,TRUE,"GENERAL";"TAB4",#N/A,TRUE,"GENERAL";"TAB5",#N/A,TRUE,"GENERAL"}</definedName>
    <definedName name="rerrrrw" hidden="1">{"TAB1",#N/A,TRUE,"GENERAL";"TAB2",#N/A,TRUE,"GENERAL";"TAB3",#N/A,TRUE,"GENERAL";"TAB4",#N/A,TRUE,"GENERAL";"TAB5",#N/A,TRUE,"GENERAL"}</definedName>
    <definedName name="RES" hidden="1">#REF!</definedName>
    <definedName name="RESUMENCITO">#N/A</definedName>
    <definedName name="RETTRE" hidden="1">{"via1",#N/A,TRUE,"general";"via2",#N/A,TRUE,"general";"via3",#N/A,TRUE,"general"}</definedName>
    <definedName name="rety" hidden="1">{"TAB1",#N/A,TRUE,"GENERAL";"TAB2",#N/A,TRUE,"GENERAL";"TAB3",#N/A,TRUE,"GENERAL";"TAB4",#N/A,TRUE,"GENERAL";"TAB5",#N/A,TRUE,"GENERAL"}</definedName>
    <definedName name="rew" hidden="1">{"DETALLE_1996",#N/A,FALSE,"flujo";"DETALLE_1997",#N/A,FALSE,"flujo";"GASTOS_INCURRIDOS_1996",#N/A,FALSE,"flujo";"GASTOS_PROGRAMADOS_PARA_1997",#N/A,FALSE,"flujo";#N/A,#N/A,FALSE,"comparat";#N/A,#N/A,FALSE,"costos";#N/A,#N/A,FALSE,"proyctrol"}</definedName>
    <definedName name="rewfreg" hidden="1">{"via1",#N/A,TRUE,"general";"via2",#N/A,TRUE,"general";"via3",#N/A,TRUE,"general"}</definedName>
    <definedName name="rewr" hidden="1">{"via1",#N/A,TRUE,"general";"via2",#N/A,TRUE,"general";"via3",#N/A,TRUE,"general"}</definedName>
    <definedName name="REWWER" hidden="1">{"TAB1",#N/A,TRUE,"GENERAL";"TAB2",#N/A,TRUE,"GENERAL";"TAB3",#N/A,TRUE,"GENERAL";"TAB4",#N/A,TRUE,"GENERAL";"TAB5",#N/A,TRUE,"GENERAL"}</definedName>
    <definedName name="reyepoi" hidden="1">{"TAB1",#N/A,TRUE,"GENERAL";"TAB2",#N/A,TRUE,"GENERAL";"TAB3",#N/A,TRUE,"GENERAL";"TAB4",#N/A,TRUE,"GENERAL";"TAB5",#N/A,TRUE,"GENERAL"}</definedName>
    <definedName name="reyety" hidden="1">{"via1",#N/A,TRUE,"general";"via2",#N/A,TRUE,"general";"via3",#N/A,TRUE,"general"}</definedName>
    <definedName name="reyty" hidden="1">{"via1",#N/A,TRUE,"general";"via2",#N/A,TRUE,"general";"via3",#N/A,TRUE,"general"}</definedName>
    <definedName name="reyyt" hidden="1">{"via1",#N/A,TRUE,"general";"via2",#N/A,TRUE,"general";"via3",#N/A,TRUE,"general"}</definedName>
    <definedName name="rfgwgt" hidden="1">[31]impreso!#REF!</definedName>
    <definedName name="rfhnhjyu" hidden="1">{"TAB1",#N/A,TRUE,"GENERAL";"TAB2",#N/A,TRUE,"GENERAL";"TAB3",#N/A,TRUE,"GENERAL";"TAB4",#N/A,TRUE,"GENERAL";"TAB5",#N/A,TRUE,"GENERAL"}</definedName>
    <definedName name="rfrf" hidden="1">{"via1",#N/A,TRUE,"general";"via2",#N/A,TRUE,"general";"via3",#N/A,TRUE,"general"}</definedName>
    <definedName name="RG" hidden="1">{"cuadro1",#N/A,FALSE,"Camara buz ffcc Opción 5";"cuadro2",#N/A,FALSE,"Camara buz ffcc Opción 5";"cuadro3",#N/A,FALSE,"Camara buz ffcc Opción 5";"cuadro4",#N/A,FALSE,"Camara buz ffcc Opción 5"}</definedName>
    <definedName name="rge" hidden="1">{"via1",#N/A,TRUE,"general";"via2",#N/A,TRUE,"general";"via3",#N/A,TRUE,"general"}</definedName>
    <definedName name="rgegg" hidden="1">{"via1",#N/A,TRUE,"general";"via2",#N/A,TRUE,"general";"via3",#N/A,TRUE,"general"}</definedName>
    <definedName name="rhh" hidden="1">{"TAB1",#N/A,TRUE,"GENERAL";"TAB2",#N/A,TRUE,"GENERAL";"TAB3",#N/A,TRUE,"GENERAL";"TAB4",#N/A,TRUE,"GENERAL";"TAB5",#N/A,TRUE,"GENERAL"}</definedName>
    <definedName name="rhrtd" hidden="1">{"TAB1",#N/A,TRUE,"GENERAL";"TAB2",#N/A,TRUE,"GENERAL";"TAB3",#N/A,TRUE,"GENERAL";"TAB4",#N/A,TRUE,"GENERAL";"TAB5",#N/A,TRUE,"GENERAL"}</definedName>
    <definedName name="rhtry" hidden="1">{"TAB1",#N/A,TRUE,"GENERAL";"TAB2",#N/A,TRUE,"GENERAL";"TAB3",#N/A,TRUE,"GENERAL";"TAB4",#N/A,TRUE,"GENERAL";"TAB5",#N/A,TRUE,"GENERAL"}</definedName>
    <definedName name="RIGO2" hidden="1">{"cuadro1",#N/A,FALSE,"Buzon Camion Opción 3";"cuadro2",#N/A,FALSE,"Buzon Camion Opción 3";"cuadro3",#N/A,FALSE,"Buzon Camion Opción 3";"cuadro4",#N/A,FALSE,"Buzon Camion Opción 3"}</definedName>
    <definedName name="Rinasa" hidden="1">{#N/A,#N/A,FALSE,"PEND INC";#N/A,#N/A,FALSE,"PEND MINM"}</definedName>
    <definedName name="RiskAfterRecalcMacro" hidden="1">""</definedName>
    <definedName name="RiskAfterSimMacro" hidden="1">""</definedName>
    <definedName name="riskATSTbaselineRequested">TRUE</definedName>
    <definedName name="riskATSTboxGraph">TRUE</definedName>
    <definedName name="riskATSTcomparisonGraph">TRUE</definedName>
    <definedName name="riskATSThistogramGraph">FALSE</definedName>
    <definedName name="riskATSToutputStatistic">4</definedName>
    <definedName name="riskATSTprintReport">FALSE</definedName>
    <definedName name="riskATSTreportsInActiveBook">FALSE</definedName>
    <definedName name="riskATSTreportsSelected">TRUE</definedName>
    <definedName name="riskATSTsequentialStress">TRUE</definedName>
    <definedName name="riskATSTsummaryReport">TRUE</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FALSE</definedName>
    <definedName name="RiskExcelReportsToGenerate">0</definedName>
    <definedName name="RiskFixedSeed" hidden="1">1</definedName>
    <definedName name="RiskGenerateExcelReportsAtEndOfSimulation">TRUE</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"$K$276"</definedName>
    <definedName name="RiskSelectedNameCell1" hidden="1">"$F$276"</definedName>
    <definedName name="RiskSelectedNameCell2" hidden="1">"$K$3"</definedName>
    <definedName name="RiskShowRiskWindowAtEndOfSimulation">TRUE</definedName>
    <definedName name="RiskStandardRecalc" hidden="1">1</definedName>
    <definedName name="RiskStatFunctionsUpdateFreq">1</definedName>
    <definedName name="RiskTemplateSheetName">"Summary Sheet"</definedName>
    <definedName name="RiskUpdateDisplay" hidden="1">FALSE</definedName>
    <definedName name="RiskUpdateStatFunctions">TRUE</definedName>
    <definedName name="RiskUseDifferentSeedForEachSim" hidden="1">FALSE</definedName>
    <definedName name="RiskUseFixedSeed" hidden="1">FALSE</definedName>
    <definedName name="RiskUseMultipleCPUs" hidden="1">TRUE</definedName>
    <definedName name="rj" hidden="1">{"TAB1",#N/A,TRUE,"GENERAL";"TAB2",#N/A,TRUE,"GENERAL";"TAB3",#N/A,TRUE,"GENERAL";"TAB4",#N/A,TRUE,"GENERAL";"TAB5",#N/A,TRUE,"GENERAL"}</definedName>
    <definedName name="rjjth" hidden="1">{"TAB1",#N/A,TRUE,"GENERAL";"TAB2",#N/A,TRUE,"GENERAL";"TAB3",#N/A,TRUE,"GENERAL";"TAB4",#N/A,TRUE,"GENERAL";"TAB5",#N/A,TRUE,"GENERAL"}</definedName>
    <definedName name="rjy" hidden="1">{"via1",#N/A,TRUE,"general";"via2",#N/A,TRUE,"general";"via3",#N/A,TRUE,"general"}</definedName>
    <definedName name="rkjyk" hidden="1">{"TAB1",#N/A,TRUE,"GENERAL";"TAB2",#N/A,TRUE,"GENERAL";"TAB3",#N/A,TRUE,"GENERAL";"TAB4",#N/A,TRUE,"GENERAL";"TAB5",#N/A,TRUE,"GENERAL"}</definedName>
    <definedName name="rkru" hidden="1">{"via1",#N/A,TRUE,"general";"via2",#N/A,TRUE,"general";"via3",#N/A,TRUE,"general"}</definedName>
    <definedName name="rky" hidden="1">{"TAB1",#N/A,TRUE,"GENERAL";"TAB2",#N/A,TRUE,"GENERAL";"TAB3",#N/A,TRUE,"GENERAL";"TAB4",#N/A,TRUE,"GENERAL";"TAB5",#N/A,TRUE,"GENERAL"}</definedName>
    <definedName name="RO" hidden="1">#REF!</definedName>
    <definedName name="RPTC">'[5]Instru Correa'!$AD$9</definedName>
    <definedName name="rr" hidden="1">{"DETALLE_1996",#N/A,FALSE,"flujo";"DETALLE_1997",#N/A,FALSE,"flujo";"GASTOS_INCURRIDOS_1996",#N/A,FALSE,"flujo";"GASTOS_PROGRAMADOS_PARA_1997",#N/A,FALSE,"flujo";#N/A,#N/A,FALSE,"comparat";#N/A,#N/A,FALSE,"costos";#N/A,#N/A,FALSE,"proyctrol"}</definedName>
    <definedName name="rrrrrb" hidden="1">{"via1",#N/A,TRUE,"general";"via2",#N/A,TRUE,"general";"via3",#N/A,TRUE,"general"}</definedName>
    <definedName name="rrrrrrre" hidden="1">{"TAB1",#N/A,TRUE,"GENERAL";"TAB2",#N/A,TRUE,"GENERAL";"TAB3",#N/A,TRUE,"GENERAL";"TAB4",#N/A,TRUE,"GENERAL";"TAB5",#N/A,TRUE,"GENERAL"}</definedName>
    <definedName name="rrrrrrrrrrrrrr" hidden="1">{#N/A,#N/A,FALSE,"masez (10)";#N/A,#N/A,FALSE,"masez (7)";#N/A,#N/A,FALSE,"masez (6)";#N/A,#N/A,FALSE,"masez (5)";#N/A,#N/A,FALSE,"masez (4)";#N/A,#N/A,FALSE,"masez (3)";#N/A,#N/A,FALSE,"masez (2)";#N/A,#N/A,FALSE,"GME";#N/A,#N/A,FALSE,"masez"}</definedName>
    <definedName name="rrrrt" hidden="1">{"via1",#N/A,TRUE,"general";"via2",#N/A,TRUE,"general";"via3",#N/A,TRUE,"general"}</definedName>
    <definedName name="rryt" hidden="1">{#N/A,#N/A,TRUE,"Est. de Fact.";#N/A,#N/A,TRUE,"Capitulo 19";#N/A,#N/A,TRUE,"Proyecto P855"}</definedName>
    <definedName name="RS" hidden="1">{#N/A,#N/A,FALSE,"DET-CAMB.";#N/A,#N/A,FALSE,"PRESUP.";#N/A,#N/A,FALSE,"RESUMEN";#N/A,#N/A,FALSE,"CT";#N/A,#N/A,FALSE,"PD";#N/A,#N/A,FALSE,"PR"}</definedName>
    <definedName name="rsdgsd5" hidden="1">{"TAB1",#N/A,TRUE,"GENERAL";"TAB2",#N/A,TRUE,"GENERAL";"TAB3",#N/A,TRUE,"GENERAL";"TAB4",#N/A,TRUE,"GENERAL";"TAB5",#N/A,TRUE,"GENERAL"}</definedName>
    <definedName name="rt" hidden="1">{"TAB1",#N/A,TRUE,"GENERAL";"TAB2",#N/A,TRUE,"GENERAL";"TAB3",#N/A,TRUE,"GENERAL";"TAB4",#N/A,TRUE,"GENERAL";"TAB5",#N/A,TRUE,"GENERAL"}</definedName>
    <definedName name="rtapi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rte" hidden="1">{"TAB1",#N/A,TRUE,"GENERAL";"TAB2",#N/A,TRUE,"GENERAL";"TAB3",#N/A,TRUE,"GENERAL";"TAB4",#N/A,TRUE,"GENERAL";"TAB5",#N/A,TRUE,"GENERAL"}</definedName>
    <definedName name="rteg" hidden="1">{"via1",#N/A,TRUE,"general";"via2",#N/A,TRUE,"general";"via3",#N/A,TRUE,"general"}</definedName>
    <definedName name="rtert" hidden="1">{"TAB1",#N/A,TRUE,"GENERAL";"TAB2",#N/A,TRUE,"GENERAL";"TAB3",#N/A,TRUE,"GENERAL";"TAB4",#N/A,TRUE,"GENERAL";"TAB5",#N/A,TRUE,"GENERAL"}</definedName>
    <definedName name="rtes" hidden="1">{"via1",#N/A,TRUE,"general";"via2",#N/A,TRUE,"general";"via3",#N/A,TRUE,"general"}</definedName>
    <definedName name="rtewth" hidden="1">{"TAB1",#N/A,TRUE,"GENERAL";"TAB2",#N/A,TRUE,"GENERAL";"TAB3",#N/A,TRUE,"GENERAL";"TAB4",#N/A,TRUE,"GENERAL";"TAB5",#N/A,TRUE,"GENERAL"}</definedName>
    <definedName name="rthjtj" hidden="1">{"TAB1",#N/A,TRUE,"GENERAL";"TAB2",#N/A,TRUE,"GENERAL";"TAB3",#N/A,TRUE,"GENERAL";"TAB4",#N/A,TRUE,"GENERAL";"TAB5",#N/A,TRUE,"GENERAL"}</definedName>
    <definedName name="rthrthg" hidden="1">{"via1",#N/A,TRUE,"general";"via2",#N/A,TRUE,"general";"via3",#N/A,TRUE,"general"}</definedName>
    <definedName name="rthtrh" hidden="1">{"via1",#N/A,TRUE,"general";"via2",#N/A,TRUE,"general";"via3",#N/A,TRUE,"general"}</definedName>
    <definedName name="rtkk" hidden="1">{"via1",#N/A,TRUE,"general";"via2",#N/A,TRUE,"general";"via3",#N/A,TRUE,"general"}</definedName>
    <definedName name="rtrtrt" hidden="1">{#N/A,#N/A,TRUE,"Est. de Fact.";#N/A,#N/A,TRUE,"Capitulo 19";#N/A,#N/A,TRUE,"Proyecto P855"}</definedName>
    <definedName name="rttthy" hidden="1">{"via1",#N/A,TRUE,"general";"via2",#N/A,TRUE,"general";"via3",#N/A,TRUE,"general"}</definedName>
    <definedName name="rtu" hidden="1">{"via1",#N/A,TRUE,"general";"via2",#N/A,TRUE,"general";"via3",#N/A,TRUE,"general"}</definedName>
    <definedName name="rtug" hidden="1">{"TAB1",#N/A,TRUE,"GENERAL";"TAB2",#N/A,TRUE,"GENERAL";"TAB3",#N/A,TRUE,"GENERAL";"TAB4",#N/A,TRUE,"GENERAL";"TAB5",#N/A,TRUE,"GENERAL"}</definedName>
    <definedName name="rtugsd" hidden="1">{"TAB1",#N/A,TRUE,"GENERAL";"TAB2",#N/A,TRUE,"GENERAL";"TAB3",#N/A,TRUE,"GENERAL";"TAB4",#N/A,TRUE,"GENERAL";"TAB5",#N/A,TRUE,"GENERAL"}</definedName>
    <definedName name="rturtu" hidden="1">{"via1",#N/A,TRUE,"general";"via2",#N/A,TRUE,"general";"via3",#N/A,TRUE,"general"}</definedName>
    <definedName name="rturu" hidden="1">{"via1",#N/A,TRUE,"general";"via2",#N/A,TRUE,"general";"via3",#N/A,TRUE,"general"}</definedName>
    <definedName name="rtut" hidden="1">{"via1",#N/A,TRUE,"general";"via2",#N/A,TRUE,"general";"via3",#N/A,TRUE,"general"}</definedName>
    <definedName name="rtutru" hidden="1">{"via1",#N/A,TRUE,"general";"via2",#N/A,TRUE,"general";"via3",#N/A,TRUE,"general"}</definedName>
    <definedName name="rtuy" hidden="1">{"via1",#N/A,TRUE,"general";"via2",#N/A,TRUE,"general";"via3",#N/A,TRUE,"general"}</definedName>
    <definedName name="rty" hidden="1">{#N/A,#N/A,FALSE,"masez (10)";#N/A,#N/A,FALSE,"masez (7)";#N/A,#N/A,FALSE,"masez (6)";#N/A,#N/A,FALSE,"masez (5)";#N/A,#N/A,FALSE,"masez (4)";#N/A,#N/A,FALSE,"masez (3)";#N/A,#N/A,FALSE,"masez (2)";#N/A,#N/A,FALSE,"GME";#N/A,#N/A,FALSE,"masez"}</definedName>
    <definedName name="rtyhr" hidden="1">{"TAB1",#N/A,TRUE,"GENERAL";"TAB2",#N/A,TRUE,"GENERAL";"TAB3",#N/A,TRUE,"GENERAL";"TAB4",#N/A,TRUE,"GENERAL";"TAB5",#N/A,TRUE,"GENERAL"}</definedName>
    <definedName name="rtym" hidden="1">{"via1",#N/A,TRUE,"general";"via2",#N/A,TRUE,"general";"via3",#N/A,TRUE,"general"}</definedName>
    <definedName name="rtyrey" hidden="1">{"TAB1",#N/A,TRUE,"GENERAL";"TAB2",#N/A,TRUE,"GENERAL";"TAB3",#N/A,TRUE,"GENERAL";"TAB4",#N/A,TRUE,"GENERAL";"TAB5",#N/A,TRUE,"GENERAL"}</definedName>
    <definedName name="rtyrh" hidden="1">{"via1",#N/A,TRUE,"general";"via2",#N/A,TRUE,"general";"via3",#N/A,TRUE,"general"}</definedName>
    <definedName name="RTYRTY" hidden="1">{"via1",#N/A,TRUE,"general";"via2",#N/A,TRUE,"general";"via3",#N/A,TRUE,"general"}</definedName>
    <definedName name="RTYRY" hidden="1">[32]Condicion!#REF!</definedName>
    <definedName name="rtyt" hidden="1">{"TAB1",#N/A,TRUE,"GENERAL";"TAB2",#N/A,TRUE,"GENERAL";"TAB3",#N/A,TRUE,"GENERAL";"TAB4",#N/A,TRUE,"GENERAL";"TAB5",#N/A,TRUE,"GENERAL"}</definedName>
    <definedName name="rtytry" hidden="1">{"via1",#N/A,TRUE,"general";"via2",#N/A,TRUE,"general";"via3",#N/A,TRUE,"general"}</definedName>
    <definedName name="RUN">#N/A</definedName>
    <definedName name="ruru" hidden="1">{"TAB1",#N/A,TRUE,"GENERAL";"TAB2",#N/A,TRUE,"GENERAL";"TAB3",#N/A,TRUE,"GENERAL";"TAB4",#N/A,TRUE,"GENERAL";"TAB5",#N/A,TRUE,"GENERAL"}</definedName>
    <definedName name="rutu" hidden="1">{"via1",#N/A,TRUE,"general";"via2",#N/A,TRUE,"general";"via3",#N/A,TRUE,"general"}</definedName>
    <definedName name="rwt" hidden="1">{"via1",#N/A,TRUE,"general";"via2",#N/A,TRUE,"general";"via3",#N/A,TRUE,"general"}</definedName>
    <definedName name="ry" hidden="1">{"via1",#N/A,TRUE,"general";"via2",#N/A,TRUE,"general";"via3",#N/A,TRUE,"general"}</definedName>
    <definedName name="ryeryb" hidden="1">{"TAB1",#N/A,TRUE,"GENERAL";"TAB2",#N/A,TRUE,"GENERAL";"TAB3",#N/A,TRUE,"GENERAL";"TAB4",#N/A,TRUE,"GENERAL";"TAB5",#N/A,TRUE,"GENERAL"}</definedName>
    <definedName name="rytrsdg" hidden="1">{"via1",#N/A,TRUE,"general";"via2",#N/A,TRUE,"general";"via3",#N/A,TRUE,"general"}</definedName>
    <definedName name="s" hidden="1">{#N/A,#N/A,FALSE,"masez (10)";#N/A,#N/A,FALSE,"masez (7)";#N/A,#N/A,FALSE,"masez (6)";#N/A,#N/A,FALSE,"masez (5)";#N/A,#N/A,FALSE,"masez (4)";#N/A,#N/A,FALSE,"masez (3)";#N/A,#N/A,FALSE,"masez (2)";#N/A,#N/A,FALSE,"GME";#N/A,#N/A,FALSE,"masez"}</definedName>
    <definedName name="saa" hidden="1">{"via1",#N/A,TRUE,"general";"via2",#N/A,TRUE,"general";"via3",#N/A,TRUE,"general"}</definedName>
    <definedName name="SAD" hidden="1">{"via1",#N/A,TRUE,"general";"via2",#N/A,TRUE,"general";"via3",#N/A,TRUE,"general"}</definedName>
    <definedName name="SADF" hidden="1">{"via1",#N/A,TRUE,"general";"via2",#N/A,TRUE,"general";"via3",#N/A,TRUE,"general"}</definedName>
    <definedName name="sadfdf" hidden="1">{#N/A,#N/A,FALSE,"Total_OC015";#N/A,#N/A,FALSE,"ADMIN";#N/A,#N/A,FALSE,"PROCES";#N/A,#N/A,FALSE,"mecan";#N/A,#N/A,FALSE,"civil";#N/A,#N/A,FALSE,"CAÑER";#N/A,#N/A,FALSE,"ELEC";#N/A,#N/A,FALSE,"INSTR"}</definedName>
    <definedName name="sadff" hidden="1">{"TAB1",#N/A,TRUE,"GENERAL";"TAB2",#N/A,TRUE,"GENERAL";"TAB3",#N/A,TRUE,"GENERAL";"TAB4",#N/A,TRUE,"GENERAL";"TAB5",#N/A,TRUE,"GENERAL"}</definedName>
    <definedName name="sadfo" hidden="1">{"via1",#N/A,TRUE,"general";"via2",#N/A,TRUE,"general";"via3",#N/A,TRUE,"general"}</definedName>
    <definedName name="safdp" hidden="1">{"TAB1",#N/A,TRUE,"GENERAL";"TAB2",#N/A,TRUE,"GENERAL";"TAB3",#N/A,TRUE,"GENERAL";"TAB4",#N/A,TRUE,"GENERAL";"TAB5",#N/A,TRUE,"GENERAL"}</definedName>
    <definedName name="SAPBEXdnldView" hidden="1">"4FKHFM00UZAXDF6ZMO2A73XXZ"</definedName>
    <definedName name="SAPBEXsysID" hidden="1">"B03"</definedName>
    <definedName name="SAQWE" hidden="1">[32]Condicion!#REF!</definedName>
    <definedName name="sbgfbgdr" hidden="1">{"via1",#N/A,TRUE,"general";"via2",#N/A,TRUE,"general";"via3",#N/A,TRUE,"general"}</definedName>
    <definedName name="sd" hidden="1">{"Sin detalle",#N/A,FALSE,"Flujo (redondeado)";"Detallado",#N/A,FALSE,"Flujo (redondeado)"}</definedName>
    <definedName name="sda" hidden="1">{#N/A,#N/A,FALSE,"Total_OC015";#N/A,#N/A,FALSE,"ADMIN";#N/A,#N/A,FALSE,"PROCES";#N/A,#N/A,FALSE,"mecan";#N/A,#N/A,FALSE,"civil";#N/A,#N/A,FALSE,"CAÑER";#N/A,#N/A,FALSE,"ELEC";#N/A,#N/A,FALSE,"INSTR"}</definedName>
    <definedName name="sdaf" hidden="1">{"via1",#N/A,TRUE,"general";"via2",#N/A,TRUE,"general";"via3",#N/A,TRUE,"general"}</definedName>
    <definedName name="sdas" hidden="1">{"via1",#N/A,TRUE,"general";"via2",#N/A,TRUE,"general";"via3",#N/A,TRUE,"general"}</definedName>
    <definedName name="sdasdf" hidden="1">{"via1",#N/A,TRUE,"general";"via2",#N/A,TRUE,"general";"via3",#N/A,TRUE,"general"}</definedName>
    <definedName name="sdass" hidden="1">{#N/A,#N/A,FALSE,"masez (10)";#N/A,#N/A,FALSE,"masez (7)";#N/A,#N/A,FALSE,"masez (6)";#N/A,#N/A,FALSE,"masez (5)";#N/A,#N/A,FALSE,"masez (4)";#N/A,#N/A,FALSE,"masez (3)";#N/A,#N/A,FALSE,"masez (2)";#N/A,#N/A,FALSE,"GME";#N/A,#N/A,FALSE,"masez"}</definedName>
    <definedName name="SDCDSCT" hidden="1">{"TAB1",#N/A,TRUE,"GENERAL";"TAB2",#N/A,TRUE,"GENERAL";"TAB3",#N/A,TRUE,"GENERAL";"TAB4",#N/A,TRUE,"GENERAL";"TAB5",#N/A,TRUE,"GENERAL"}</definedName>
    <definedName name="sdf" hidden="1">{"DETALLE_1996",#N/A,FALSE,"flujo";"DETALLE_1997",#N/A,FALSE,"flujo";"GASTOS_INCURRIDOS_1996",#N/A,FALSE,"flujo";"GASTOS_PROGRAMADOS_PARA_1997",#N/A,FALSE,"flujo";#N/A,#N/A,FALSE,"comparat";#N/A,#N/A,FALSE,"costos";#N/A,#N/A,FALSE,"proyctrol"}</definedName>
    <definedName name="SDFCE" hidden="1">{"TAB1",#N/A,TRUE,"GENERAL";"TAB2",#N/A,TRUE,"GENERAL";"TAB3",#N/A,TRUE,"GENERAL";"TAB4",#N/A,TRUE,"GENERAL";"TAB5",#N/A,TRUE,"GENERAL"}</definedName>
    <definedName name="sdfd" hidden="1">{"via1",#N/A,TRUE,"general";"via2",#N/A,TRUE,"general";"via3",#N/A,TRUE,"general"}</definedName>
    <definedName name="sdfds" hidden="1">{"via1",#N/A,TRUE,"general";"via2",#N/A,TRUE,"general";"via3",#N/A,TRUE,"general"}</definedName>
    <definedName name="SDFDSO" hidden="1">{"via1",#N/A,TRUE,"general";"via2",#N/A,TRUE,"general";"via3",#N/A,TRUE,"general"}</definedName>
    <definedName name="sdfdstp" hidden="1">{"TAB1",#N/A,TRUE,"GENERAL";"TAB2",#N/A,TRUE,"GENERAL";"TAB3",#N/A,TRUE,"GENERAL";"TAB4",#N/A,TRUE,"GENERAL";"TAB5",#N/A,TRUE,"GENERAL"}</definedName>
    <definedName name="SDFEO" hidden="1">{"via1",#N/A,TRUE,"general";"via2",#N/A,TRUE,"general";"via3",#N/A,TRUE,"general"}</definedName>
    <definedName name="sdfg" hidden="1">{"TAB1",#N/A,TRUE,"GENERAL";"TAB2",#N/A,TRUE,"GENERAL";"TAB3",#N/A,TRUE,"GENERAL";"TAB4",#N/A,TRUE,"GENERAL";"TAB5",#N/A,TRUE,"GENERAL"}</definedName>
    <definedName name="sdfgdsfk" hidden="1">{"via1",#N/A,TRUE,"general";"via2",#N/A,TRUE,"general";"via3",#N/A,TRUE,"general"}</definedName>
    <definedName name="sdfgsg" hidden="1">{"via1",#N/A,TRUE,"general";"via2",#N/A,TRUE,"general";"via3",#N/A,TRUE,"general"}</definedName>
    <definedName name="SDFLJK" hidden="1">{"TAB1",#N/A,TRUE,"GENERAL";"TAB2",#N/A,TRUE,"GENERAL";"TAB3",#N/A,TRUE,"GENERAL";"TAB4",#N/A,TRUE,"GENERAL";"TAB5",#N/A,TRUE,"GENERAL"}</definedName>
    <definedName name="sdfsd4" hidden="1">{"via1",#N/A,TRUE,"general";"via2",#N/A,TRUE,"general";"via3",#N/A,TRUE,"general"}</definedName>
    <definedName name="SDFSDF" hidden="1">{"TAB1",#N/A,TRUE,"GENERAL";"TAB2",#N/A,TRUE,"GENERAL";"TAB3",#N/A,TRUE,"GENERAL";"TAB4",#N/A,TRUE,"GENERAL";"TAB5",#N/A,TRUE,"GENERAL"}</definedName>
    <definedName name="sdfsdfb" hidden="1">{"via1",#N/A,TRUE,"general";"via2",#N/A,TRUE,"general";"via3",#N/A,TRUE,"general"}</definedName>
    <definedName name="SDFSF" hidden="1">{"TAB1",#N/A,TRUE,"GENERAL";"TAB2",#N/A,TRUE,"GENERAL";"TAB3",#N/A,TRUE,"GENERAL";"TAB4",#N/A,TRUE,"GENERAL";"TAB5",#N/A,TRUE,"GENERAL"}</definedName>
    <definedName name="sdfsv" hidden="1">{"TAB1",#N/A,TRUE,"GENERAL";"TAB2",#N/A,TRUE,"GENERAL";"TAB3",#N/A,TRUE,"GENERAL";"TAB4",#N/A,TRUE,"GENERAL";"TAB5",#N/A,TRUE,"GENERAL"}</definedName>
    <definedName name="sdgfd" hidden="1">{"TAB1",#N/A,TRUE,"GENERAL";"TAB2",#N/A,TRUE,"GENERAL";"TAB3",#N/A,TRUE,"GENERAL";"TAB4",#N/A,TRUE,"GENERAL";"TAB5",#N/A,TRUE,"GENERAL"}</definedName>
    <definedName name="sdgfgp" hidden="1">{"via1",#N/A,TRUE,"general";"via2",#N/A,TRUE,"general";"via3",#N/A,TRUE,"general"}</definedName>
    <definedName name="sdgfiu" hidden="1">{"via1",#N/A,TRUE,"general";"via2",#N/A,TRUE,"general";"via3",#N/A,TRUE,"general"}</definedName>
    <definedName name="sdgsd" hidden="1">{"TAB1",#N/A,TRUE,"GENERAL";"TAB2",#N/A,TRUE,"GENERAL";"TAB3",#N/A,TRUE,"GENERAL";"TAB4",#N/A,TRUE,"GENERAL";"TAB5",#N/A,TRUE,"GENERAL"}</definedName>
    <definedName name="sdgsg" hidden="1">{"via1",#N/A,TRUE,"general";"via2",#N/A,TRUE,"general";"via3",#N/A,TRUE,"general"}</definedName>
    <definedName name="sdht" hidden="1">{"'resumen REV 3'!$B$1:$Q$69"}</definedName>
    <definedName name="SDIKOM" hidden="1">{"TAB1",#N/A,TRUE,"GENERAL";"TAB2",#N/A,TRUE,"GENERAL";"TAB3",#N/A,TRUE,"GENERAL";"TAB4",#N/A,TRUE,"GENERAL";"TAB5",#N/A,TRUE,"GENERAL"}</definedName>
    <definedName name="SDKSD" hidden="1">{#N/A,#N/A,FALSE,"Total_OC015";#N/A,#N/A,FALSE,"ADMIN";#N/A,#N/A,FALSE,"PROCES";#N/A,#N/A,FALSE,"mecan";#N/A,#N/A,FALSE,"civil";#N/A,#N/A,FALSE,"CAÑER";#N/A,#N/A,FALSE,"ELEC";#N/A,#N/A,FALSE,"INSTR"}</definedName>
    <definedName name="sdsd" hidden="1">{"DETALLE_1996",#N/A,FALSE,"flujo";"DETALLE_1997",#N/A,FALSE,"flujo";"GASTOS_INCURRIDOS_1996",#N/A,FALSE,"flujo";"GASTOS_PROGRAMADOS_PARA_1997",#N/A,FALSE,"flujo";#N/A,#N/A,FALSE,"comparat";#N/A,#N/A,FALSE,"costos";#N/A,#N/A,FALSE,"proyctrol"}</definedName>
    <definedName name="sdsdfh" hidden="1">{"via1",#N/A,TRUE,"general";"via2",#N/A,TRUE,"general";"via3",#N/A,TRUE,"general"}</definedName>
    <definedName name="seis"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semaine1">[33]Diario!#REF!,[33]Diario!$H$9:$N$31,[33]Diario!#REF!,[33]Diario!#REF!,[33]Diario!#REF!,[33]Diario!#REF!,[33]Diario!#REF!,[33]Diario!#REF!,[33]Diario!#REF!,[33]Diario!#REF!,[33]Diario!#REF!</definedName>
    <definedName name="semaine2">[33]Diario!#REF!,[33]Diario!$P$9:$V$31,[33]Diario!#REF!,[33]Diario!#REF!,[33]Diario!#REF!,[33]Diario!#REF!,[33]Diario!#REF!,[33]Diario!#REF!,[33]Diario!#REF!,[33]Diario!#REF!</definedName>
    <definedName name="semaine3">[33]Diario!#REF!,[33]Diario!$X$9:$AD$31,[33]Diario!#REF!,[33]Diario!#REF!,[33]Diario!#REF!,[33]Diario!#REF!,[33]Diario!#REF!,[33]Diario!#REF!,[33]Diario!#REF!,[33]Diario!#REF!</definedName>
    <definedName name="semaine4">[33]Diario!#REF!,[33]Diario!$AF$9:$AL$31,[33]Diario!#REF!,[33]Diario!#REF!,[33]Diario!#REF!,[33]Diario!#REF!,[33]Diario!#REF!,[33]Diario!#REF!,[33]Diario!#REF!,[33]Diario!#REF!</definedName>
    <definedName name="semaine5">[33]Diario!#REF!,[33]Diario!$AN$9:$AU$31,[33]Diario!#REF!,[33]Diario!#REF!,[33]Diario!#REF!,[33]Diario!#REF!,[33]Diario!#REF!,[33]Diario!#REF!,[33]Diario!#REF!,[33]Diario!#REF!</definedName>
    <definedName name="sencount" hidden="1">1</definedName>
    <definedName name="SENGOAEÑHAER" hidden="1">{#N/A,#N/A,FALSE,"masez (10)";#N/A,#N/A,FALSE,"masez (7)";#N/A,#N/A,FALSE,"masez (6)";#N/A,#N/A,FALSE,"masez (5)";#N/A,#N/A,FALSE,"masez (4)";#N/A,#N/A,FALSE,"masez (3)";#N/A,#N/A,FALSE,"masez (2)";#N/A,#N/A,FALSE,"GME";#N/A,#N/A,FALSE,"masez"}</definedName>
    <definedName name="setrj" hidden="1">{"via1",#N/A,TRUE,"general";"via2",#N/A,TRUE,"general";"via3",#N/A,TRUE,"general"}</definedName>
    <definedName name="sett" hidden="1">{"via1",#N/A,TRUE,"general";"via2",#N/A,TRUE,"general";"via3",#N/A,TRUE,"general"}</definedName>
    <definedName name="sfasf" hidden="1">{"TAB1",#N/A,TRUE,"GENERAL";"TAB2",#N/A,TRUE,"GENERAL";"TAB3",#N/A,TRUE,"GENERAL";"TAB4",#N/A,TRUE,"GENERAL";"TAB5",#N/A,TRUE,"GENERAL"}</definedName>
    <definedName name="SFGAST5" hidden="1">{#N/A,#N/A,FALSE,"IC_Global";#N/A,#N/A,FALSE,"IC_Global (98-f)";#N/A,#N/A,FALSE,"Inc";#N/A,#N/A,FALSE,"CAMBIOS (2)";#N/A,#N/A,FALSE,"EXPL Inc.";#N/A,#N/A,FALSE,"HITOS98";#N/A,#N/A,FALSE,"CURVA ""S"" GLOBAL ";#N/A,#N/A,FALSE,"CURVA ""S"" 1998 "}</definedName>
    <definedName name="sfgsdfg" hidden="1">[22]DESBASTE!#REF!</definedName>
    <definedName name="SFHSGFH" hidden="1">{"TAB1",#N/A,TRUE,"GENERAL";"TAB2",#N/A,TRUE,"GENERAL";"TAB3",#N/A,TRUE,"GENERAL";"TAB4",#N/A,TRUE,"GENERAL";"TAB5",#N/A,TRUE,"GENERAL"}</definedName>
    <definedName name="SFINTOTAL" hidden="1">{"DETALLE_1996",#N/A,FALSE,"flujo";"DETALLE_1997",#N/A,FALSE,"flujo";"GASTOS_INCURRIDOS_1996",#N/A,FALSE,"flujo";"GASTOS_PROGRAMADOS_PARA_1997",#N/A,FALSE,"flujo";#N/A,#N/A,FALSE,"comparat";#N/A,#N/A,FALSE,"costos";#N/A,#N/A,FALSE,"proyctrol"}</definedName>
    <definedName name="sfsd" hidden="1">{"via1",#N/A,TRUE,"general";"via2",#N/A,TRUE,"general";"via3",#N/A,TRUE,"general"}</definedName>
    <definedName name="sfsdf" hidden="1">{"TAB1",#N/A,TRUE,"GENERAL";"TAB2",#N/A,TRUE,"GENERAL";"TAB3",#N/A,TRUE,"GENERAL";"TAB4",#N/A,TRUE,"GENERAL";"TAB5",#N/A,TRUE,"GENERAL"}</definedName>
    <definedName name="sfsdferg" hidden="1">{"TAB1",#N/A,TRUE,"GENERAL";"TAB2",#N/A,TRUE,"GENERAL";"TAB3",#N/A,TRUE,"GENERAL";"TAB4",#N/A,TRUE,"GENERAL";"TAB5",#N/A,TRUE,"GENERAL"}</definedName>
    <definedName name="sfsdfs" hidden="1">{"TAB1",#N/A,TRUE,"GENERAL";"TAB2",#N/A,TRUE,"GENERAL";"TAB3",#N/A,TRUE,"GENERAL";"TAB4",#N/A,TRUE,"GENERAL";"TAB5",#N/A,TRUE,"GENERAL"}</definedName>
    <definedName name="SFSTRT" hidden="1">{#N/A,#N/A,FALSE,"masez (10)";#N/A,#N/A,FALSE,"masez (7)";#N/A,#N/A,FALSE,"masez (6)";#N/A,#N/A,FALSE,"masez (5)";#N/A,#N/A,FALSE,"masez (4)";#N/A,#N/A,FALSE,"masez (3)";#N/A,#N/A,FALSE,"masez (2)";#N/A,#N/A,FALSE,"GME";#N/A,#N/A,FALSE,"masez"}</definedName>
    <definedName name="shiftPeriodConversion">0.36</definedName>
    <definedName name="SIS">[26]IMPUESTOS!$B$8</definedName>
    <definedName name="soilrisk">'[34]0000000'!$A$32:$H$93</definedName>
    <definedName name="solver_adj" hidden="1">#REF!</definedName>
    <definedName name="solver_cvg" hidden="1">0.001</definedName>
    <definedName name="solver_drv" hidden="1">2</definedName>
    <definedName name="solver_est" hidden="1">2</definedName>
    <definedName name="solver_itr" hidden="1">100</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2</definedName>
    <definedName name="solver_val" hidden="1">0</definedName>
    <definedName name="SORT2" hidden="1">[35]Bajadas!$A$13:$E$33</definedName>
    <definedName name="srwrwr" hidden="1">{"TAB1",#N/A,TRUE,"GENERAL";"TAB2",#N/A,TRUE,"GENERAL";"TAB3",#N/A,TRUE,"GENERAL";"TAB4",#N/A,TRUE,"GENERAL";"TAB5",#N/A,TRUE,"GENERAL"}</definedName>
    <definedName name="ss" hidden="1">{"Sin detalle",#N/A,FALSE,"Flujo (redondeado)";"Detallado",#N/A,FALSE,"Flujo (redondeado)"}</definedName>
    <definedName name="ssdddd" hidden="1">{#N/A,#N/A,FALSE,"Total_OC015";#N/A,#N/A,FALSE,"ADMIN";#N/A,#N/A,FALSE,"PROCES";#N/A,#N/A,FALSE,"mecan";#N/A,#N/A,FALSE,"civil";#N/A,#N/A,FALSE,"CAÑER";#N/A,#N/A,FALSE,"ELEC";#N/A,#N/A,FALSE,"INSTR"}</definedName>
    <definedName name="SSS" hidden="1">{#N/A,#N/A,FALSE,"Graficos"}</definedName>
    <definedName name="ssss" hidden="1">'[2]GRAFICO A'!#REF!</definedName>
    <definedName name="sssss" hidden="1">{#N/A,#N/A,FALSE,"Total_OC015";#N/A,#N/A,FALSE,"ADMIN";#N/A,#N/A,FALSE,"PROCES";#N/A,#N/A,FALSE,"mecan";#N/A,#N/A,FALSE,"civil";#N/A,#N/A,FALSE,"CAÑER";#N/A,#N/A,FALSE,"ELEC";#N/A,#N/A,FALSE,"INSTR"}</definedName>
    <definedName name="sssss7" hidden="1">{"via1",#N/A,TRUE,"general";"via2",#N/A,TRUE,"general";"via3",#N/A,TRUE,"general"}</definedName>
    <definedName name="sssssa" hidden="1">{"TAB1",#N/A,TRUE,"GENERAL";"TAB2",#N/A,TRUE,"GENERAL";"TAB3",#N/A,TRUE,"GENERAL";"TAB4",#N/A,TRUE,"GENERAL";"TAB5",#N/A,TRUE,"GENERAL"}</definedName>
    <definedName name="ssssss" hidden="1">{#N/A,#N/A,FALSE,"masez (10)";#N/A,#N/A,FALSE,"masez (7)";#N/A,#N/A,FALSE,"masez (6)";#N/A,#N/A,FALSE,"masez (5)";#N/A,#N/A,FALSE,"masez (4)";#N/A,#N/A,FALSE,"masez (3)";#N/A,#N/A,FALSE,"masez (2)";#N/A,#N/A,FALSE,"GME";#N/A,#N/A,FALSE,"masez"}</definedName>
    <definedName name="sssssy" hidden="1">{"via1",#N/A,TRUE,"general";"via2",#N/A,TRUE,"general";"via3",#N/A,TRUE,"general"}</definedName>
    <definedName name="STOCK">'[5]Instru Correa'!$AE$9</definedName>
    <definedName name="stt" hidden="1">{"via1",#N/A,TRUE,"general";"via2",#N/A,TRUE,"general";"via3",#N/A,TRUE,"general"}</definedName>
    <definedName name="swsw" hidden="1">{"via1",#N/A,TRUE,"general";"via2",#N/A,TRUE,"general";"via3",#N/A,TRUE,"general"}</definedName>
    <definedName name="swsw3" hidden="1">{"TAB1",#N/A,TRUE,"GENERAL";"TAB2",#N/A,TRUE,"GENERAL";"TAB3",#N/A,TRUE,"GENERAL";"TAB4",#N/A,TRUE,"GENERAL";"TAB5",#N/A,TRUE,"GENERAL"}</definedName>
    <definedName name="t" hidden="1">{#N/A,#N/A,FALSE,"Total_OC015";#N/A,#N/A,FALSE,"ADMIN";#N/A,#N/A,FALSE,"PROCES";#N/A,#N/A,FALSE,"mecan";#N/A,#N/A,FALSE,"civil";#N/A,#N/A,FALSE,"CAÑER";#N/A,#N/A,FALSE,"ELEC";#N/A,#N/A,FALSE,"INSTR"}</definedName>
    <definedName name="t5t5" hidden="1">{"TAB1",#N/A,TRUE,"GENERAL";"TAB2",#N/A,TRUE,"GENERAL";"TAB3",#N/A,TRUE,"GENERAL";"TAB4",#N/A,TRUE,"GENERAL";"TAB5",#N/A,TRUE,"GENERAL"}</definedName>
    <definedName name="Tabla_dos" hidden="1">{#N/A,#N/A,FALSE,"Total_OC015";#N/A,#N/A,FALSE,"ADMIN";#N/A,#N/A,FALSE,"PROCES";#N/A,#N/A,FALSE,"mecan";#N/A,#N/A,FALSE,"civil";#N/A,#N/A,FALSE,"CAÑER";#N/A,#N/A,FALSE,"ELEC";#N/A,#N/A,FALSE,"INSTR"}</definedName>
    <definedName name="tarmm">[36]Tarifas!$A$11:$G$20</definedName>
    <definedName name="taxRate">0.5</definedName>
    <definedName name="tcn">'[37]Básica - Definición de Procesos'!$C$8</definedName>
    <definedName name="tdb">'[37]Básica - Definición de Procesos'!$C$15</definedName>
    <definedName name="tdy" hidden="1">{"TAB1",#N/A,TRUE,"GENERAL";"TAB2",#N/A,TRUE,"GENERAL";"TAB3",#N/A,TRUE,"GENERAL";"TAB4",#N/A,TRUE,"GENERAL";"TAB5",#N/A,TRUE,"GENERAL"}</definedName>
    <definedName name="TEC"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testito"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tewst" hidden="1">{"TAB1",#N/A,TRUE,"GENERAL";"TAB2",#N/A,TRUE,"GENERAL";"TAB3",#N/A,TRUE,"GENERAL";"TAB4",#N/A,TRUE,"GENERAL";"TAB5",#N/A,TRUE,"GENERAL"}</definedName>
    <definedName name="teytrh" hidden="1">{"via1",#N/A,TRUE,"general";"via2",#N/A,TRUE,"general";"via3",#N/A,TRUE,"general"}</definedName>
    <definedName name="tgp">'[37]Básica - Definición de Procesos'!$C$7</definedName>
    <definedName name="thdh" hidden="1">{"TAB1",#N/A,TRUE,"GENERAL";"TAB2",#N/A,TRUE,"GENERAL";"TAB3",#N/A,TRUE,"GENERAL";"TAB4",#N/A,TRUE,"GENERAL";"TAB5",#N/A,TRUE,"GENERAL"}</definedName>
    <definedName name="thtj" hidden="1">{"via1",#N/A,TRUE,"general";"via2",#N/A,TRUE,"general";"via3",#N/A,TRUE,"general"}</definedName>
    <definedName name="tia">'[38]Básica - Definición de Procesos'!$C$10</definedName>
    <definedName name="tib">'[38]Básica - Definición de Procesos'!$C$11</definedName>
    <definedName name="tic">'[37]Básica - Definición de Procesos'!$C$12</definedName>
    <definedName name="tjd">'[37]Básica - Definición de Procesos'!$C$9</definedName>
    <definedName name="Tope_Imponible">[26]IMPUESTOS!$B$6</definedName>
    <definedName name="tope_seg._Cesantai">[26]IMPUESTOS!$B$7</definedName>
    <definedName name="Toquepala" hidden="1">{#N/A,#N/A,FALSE,"Matrix";#N/A,#N/A,FALSE,"Executive";#N/A,#N/A,FALSE,"Summary"}</definedName>
    <definedName name="tortas" hidden="1">{"TAB1",#N/A,TRUE,"GENERAL";"TAB2",#N/A,TRUE,"GENERAL";"TAB3",#N/A,TRUE,"GENERAL";"TAB4",#N/A,TRUE,"GENERAL";"TAB5",#N/A,TRUE,"GENERAL"}</definedName>
    <definedName name="tortas2" hidden="1">{"via1",#N/A,TRUE,"general";"via2",#N/A,TRUE,"general";"via3",#N/A,TRUE,"general"}</definedName>
    <definedName name="tpa">'[37]Básica - Definición de Procesos'!$C$13</definedName>
    <definedName name="tpb">'[37]Básica - Definición de Procesos'!$C$14</definedName>
    <definedName name="tr" hidden="1">{"TAB1",#N/A,TRUE,"GENERAL";"TAB2",#N/A,TRUE,"GENERAL";"TAB3",#N/A,TRUE,"GENERAL";"TAB4",#N/A,TRUE,"GENERAL";"TAB5",#N/A,TRUE,"GENERAL"}</definedName>
    <definedName name="trest" hidden="1">{"TAB1",#N/A,TRUE,"GENERAL";"TAB2",#N/A,TRUE,"GENERAL";"TAB3",#N/A,TRUE,"GENERAL";"TAB4",#N/A,TRUE,"GENERAL";"TAB5",#N/A,TRUE,"GENERAL"}</definedName>
    <definedName name="tret" hidden="1">{"TAB1",#N/A,TRUE,"GENERAL";"TAB2",#N/A,TRUE,"GENERAL";"TAB3",#N/A,TRUE,"GENERAL";"TAB4",#N/A,TRUE,"GENERAL";"TAB5",#N/A,TRUE,"GENERAL"}</definedName>
    <definedName name="trh" hidden="1">{"via1",#N/A,TRUE,"general";"via2",#N/A,TRUE,"general";"via3",#N/A,TRUE,"general"}</definedName>
    <definedName name="trhfh" hidden="1">{"via1",#N/A,TRUE,"general";"via2",#N/A,TRUE,"general";"via3",#N/A,TRUE,"general"}</definedName>
    <definedName name="trj" hidden="1">{"DETALLE_1996",#N/A,FALSE,"flujo";"DETALLE_1997",#N/A,FALSE,"flujo";"GASTOS_INCURRIDOS_1996",#N/A,FALSE,"flujo";"GASTOS_PROGRAMADOS_PARA_1997",#N/A,FALSE,"flujo";#N/A,#N/A,FALSE,"comparat";#N/A,#N/A,FALSE,"costos";#N/A,#N/A,FALSE,"proyctrol"}</definedName>
    <definedName name="trjfgjh" hidden="1">{"via1",#N/A,TRUE,"general";"via2",#N/A,TRUE,"general";"via3",#N/A,TRUE,"general"}</definedName>
    <definedName name="tru" hidden="1">{"via1",#N/A,TRUE,"general";"via2",#N/A,TRUE,"general";"via3",#N/A,TRUE,"general"}</definedName>
    <definedName name="truds" hidden="1">{"via1",#N/A,TRUE,"general";"via2",#N/A,TRUE,"general";"via3",#N/A,TRUE,"general"}</definedName>
    <definedName name="trutu" hidden="1">{"via1",#N/A,TRUE,"general";"via2",#N/A,TRUE,"general";"via3",#N/A,TRUE,"general"}</definedName>
    <definedName name="trydfg" hidden="1">{"via1",#N/A,TRUE,"general";"via2",#N/A,TRUE,"general";"via3",#N/A,TRUE,"general"}</definedName>
    <definedName name="trydtrygf" hidden="1">{"via1",#N/A,TRUE,"general";"via2",#N/A,TRUE,"general";"via3",#N/A,TRUE,"general"}</definedName>
    <definedName name="tryery" hidden="1">{"TAB1",#N/A,TRUE,"GENERAL";"TAB2",#N/A,TRUE,"GENERAL";"TAB3",#N/A,TRUE,"GENERAL";"TAB4",#N/A,TRUE,"GENERAL";"TAB5",#N/A,TRUE,"GENERAL"}</definedName>
    <definedName name="tryi6" hidden="1">{"TAB1",#N/A,TRUE,"GENERAL";"TAB2",#N/A,TRUE,"GENERAL";"TAB3",#N/A,TRUE,"GENERAL";"TAB4",#N/A,TRUE,"GENERAL";"TAB5",#N/A,TRUE,"GENERAL"}</definedName>
    <definedName name="tryrth" hidden="1">{"via1",#N/A,TRUE,"general";"via2",#N/A,TRUE,"general";"via3",#N/A,TRUE,"general"}</definedName>
    <definedName name="tsert" hidden="1">{"TAB1",#N/A,TRUE,"GENERAL";"TAB2",#N/A,TRUE,"GENERAL";"TAB3",#N/A,TRUE,"GENERAL";"TAB4",#N/A,TRUE,"GENERAL";"TAB5",#N/A,TRUE,"GENERAL"}</definedName>
    <definedName name="tt" hidden="1">{#N/A,#N/A,FALSE,"Total_OC015";#N/A,#N/A,FALSE,"ADMIN";#N/A,#N/A,FALSE,"PROCES";#N/A,#N/A,FALSE,"mecan";#N/A,#N/A,FALSE,"civil";#N/A,#N/A,FALSE,"CAÑER";#N/A,#N/A,FALSE,"ELEC";#N/A,#N/A,FALSE,"INSTR"}</definedName>
    <definedName name="TTR" hidden="1">{"via1",#N/A,TRUE,"general";"via2",#N/A,TRUE,"general";"via3",#N/A,TRUE,"general"}</definedName>
    <definedName name="ttrff" hidden="1">{"via1",#N/A,TRUE,"general";"via2",#N/A,TRUE,"general";"via3",#N/A,TRUE,"general"}</definedName>
    <definedName name="ttt" hidden="1">{"TAB1",#N/A,TRUE,"GENERAL";"TAB2",#N/A,TRUE,"GENERAL";"TAB3",#N/A,TRUE,"GENERAL";"TAB4",#N/A,TRUE,"GENERAL";"TAB5",#N/A,TRUE,"GENERAL"}</definedName>
    <definedName name="tttt7" hidden="1">{"via1",#N/A,TRUE,"general";"via2",#N/A,TRUE,"general";"via3",#N/A,TRUE,"general"}</definedName>
    <definedName name="tttthy" hidden="1">{"TAB1",#N/A,TRUE,"GENERAL";"TAB2",#N/A,TRUE,"GENERAL";"TAB3",#N/A,TRUE,"GENERAL";"TAB4",#N/A,TRUE,"GENERAL";"TAB5",#N/A,TRUE,"GENERAL"}</definedName>
    <definedName name="ttttr" hidden="1">{"via1",#N/A,TRUE,"general";"via2",#N/A,TRUE,"general";"via3",#N/A,TRUE,"general"}</definedName>
    <definedName name="ttttt" hidden="1">{"TAB1",#N/A,TRUE,"GENERAL";"TAB2",#N/A,TRUE,"GENERAL";"TAB3",#N/A,TRUE,"GENERAL";"TAB4",#N/A,TRUE,"GENERAL";"TAB5",#N/A,TRUE,"GENERAL"}</definedName>
    <definedName name="tu" hidden="1">{"via1",#N/A,TRUE,"general";"via2",#N/A,TRUE,"general";"via3",#N/A,TRUE,"general"}</definedName>
    <definedName name="tuberías2" hidden="1">#N/A</definedName>
    <definedName name="tur" hidden="1">{"TAB1",#N/A,TRUE,"GENERAL";"TAB2",#N/A,TRUE,"GENERAL";"TAB3",#N/A,TRUE,"GENERAL";"TAB4",#N/A,TRUE,"GENERAL";"TAB5",#N/A,TRUE,"GENERAL"}</definedName>
    <definedName name="turu" hidden="1">{"TAB1",#N/A,TRUE,"GENERAL";"TAB2",#N/A,TRUE,"GENERAL";"TAB3",#N/A,TRUE,"GENERAL";"TAB4",#N/A,TRUE,"GENERAL";"TAB5",#N/A,TRUE,"GENERAL"}</definedName>
    <definedName name="tuut" hidden="1">{#N/A,#N/A,FALSE,"masez (10)";#N/A,#N/A,FALSE,"masez (7)";#N/A,#N/A,FALSE,"masez (6)";#N/A,#N/A,FALSE,"masez (5)";#N/A,#N/A,FALSE,"masez (4)";#N/A,#N/A,FALSE,"masez (3)";#N/A,#N/A,FALSE,"masez (2)";#N/A,#N/A,FALSE,"GME";#N/A,#N/A,FALSE,"masez"}</definedName>
    <definedName name="twer" hidden="1">{"TAB1",#N/A,TRUE,"GENERAL";"TAB2",#N/A,TRUE,"GENERAL";"TAB3",#N/A,TRUE,"GENERAL";"TAB4",#N/A,TRUE,"GENERAL";"TAB5",#N/A,TRUE,"GENERAL"}</definedName>
    <definedName name="twet" hidden="1">{"TAB1",#N/A,TRUE,"GENERAL";"TAB2",#N/A,TRUE,"GENERAL";"TAB3",#N/A,TRUE,"GENERAL";"TAB4",#N/A,TRUE,"GENERAL";"TAB5",#N/A,TRUE,"GENERAL"}</definedName>
    <definedName name="ty" hidden="1">{"via1",#N/A,TRUE,"general";"via2",#N/A,TRUE,"general";"via3",#N/A,TRUE,"general"}</definedName>
    <definedName name="tyery" hidden="1">{"via1",#N/A,TRUE,"general";"via2",#N/A,TRUE,"general";"via3",#N/A,TRUE,"general"}</definedName>
    <definedName name="tyj" hidden="1">{"TAB1",#N/A,TRUE,"GENERAL";"TAB2",#N/A,TRUE,"GENERAL";"TAB3",#N/A,TRUE,"GENERAL";"TAB4",#N/A,TRUE,"GENERAL";"TAB5",#N/A,TRUE,"GENERAL"}</definedName>
    <definedName name="tyjtyj" hidden="1">{"TAB1",#N/A,TRUE,"GENERAL";"TAB2",#N/A,TRUE,"GENERAL";"TAB3",#N/A,TRUE,"GENERAL";"TAB4",#N/A,TRUE,"GENERAL";"TAB5",#N/A,TRUE,"GENERAL"}</definedName>
    <definedName name="tyjytjuyjuy" hidden="1">{"TAB1",#N/A,TRUE,"GENERAL";"TAB2",#N/A,TRUE,"GENERAL";"TAB3",#N/A,TRUE,"GENERAL";"TAB4",#N/A,TRUE,"GENERAL";"TAB5",#N/A,TRUE,"GENERAL"}</definedName>
    <definedName name="tyk" hidden="1">{"via1",#N/A,TRUE,"general";"via2",#N/A,TRUE,"general";"via3",#N/A,TRUE,"general"}</definedName>
    <definedName name="tym" hidden="1">{"via1",#N/A,TRUE,"general";"via2",#N/A,TRUE,"general";"via3",#N/A,TRUE,"general"}</definedName>
    <definedName name="tyr" hidden="1">{"via1",#N/A,TRUE,"general";"via2",#N/A,TRUE,"general";"via3",#N/A,TRUE,"general"}</definedName>
    <definedName name="tytgfhgfh" hidden="1">{"TAB1",#N/A,TRUE,"GENERAL";"TAB2",#N/A,TRUE,"GENERAL";"TAB3",#N/A,TRUE,"GENERAL";"TAB4",#N/A,TRUE,"GENERAL";"TAB5",#N/A,TRUE,"GENERAL"}</definedName>
    <definedName name="tyty" hidden="1">{"TAB1",#N/A,TRUE,"GENERAL";"TAB2",#N/A,TRUE,"GENERAL";"TAB3",#N/A,TRUE,"GENERAL";"TAB4",#N/A,TRUE,"GENERAL";"TAB5",#N/A,TRUE,"GENERAL"}</definedName>
    <definedName name="TYUIYI" hidden="1">{"TAB1",#N/A,TRUE,"GENERAL";"TAB2",#N/A,TRUE,"GENERAL";"TAB3",#N/A,TRUE,"GENERAL";"TAB4",#N/A,TRUE,"GENERAL";"TAB5",#N/A,TRUE,"GENERAL"}</definedName>
    <definedName name="tyujh" hidden="1">{"TAB1",#N/A,TRUE,"GENERAL";"TAB2",#N/A,TRUE,"GENERAL";"TAB3",#N/A,TRUE,"GENERAL";"TAB4",#N/A,TRUE,"GENERAL";"TAB5",#N/A,TRUE,"GENERAL"}</definedName>
    <definedName name="tyuty" hidden="1">{"TAB1",#N/A,TRUE,"GENERAL";"TAB2",#N/A,TRUE,"GENERAL";"TAB3",#N/A,TRUE,"GENERAL";"TAB4",#N/A,TRUE,"GENERAL";"TAB5",#N/A,TRUE,"GENERAL"}</definedName>
    <definedName name="tyutyu" hidden="1">{"via1",#N/A,TRUE,"general";"via2",#N/A,TRUE,"general";"via3",#N/A,TRUE,"general"}</definedName>
    <definedName name="tyxg" hidden="1">{"via1",#N/A,TRUE,"general";"via2",#N/A,TRUE,"general";"via3",#N/A,TRUE,"general"}</definedName>
    <definedName name="u" hidden="1">{"DETALLE_1996",#N/A,FALSE,"flujo";"DETALLE_1997",#N/A,FALSE,"flujo";"GASTOS_INCURRIDOS_1996",#N/A,FALSE,"flujo";"GASTOS_PROGRAMADOS_PARA_1997",#N/A,FALSE,"flujo";#N/A,#N/A,FALSE,"comparat";#N/A,#N/A,FALSE,"costos";#N/A,#N/A,FALSE,"proyctrol"}</definedName>
    <definedName name="u3u" hidden="1">{"TAB1",#N/A,TRUE,"GENERAL";"TAB2",#N/A,TRUE,"GENERAL";"TAB3",#N/A,TRUE,"GENERAL";"TAB4",#N/A,TRUE,"GENERAL";"TAB5",#N/A,TRUE,"GENERAL"}</definedName>
    <definedName name="u7u7" hidden="1">{"TAB1",#N/A,TRUE,"GENERAL";"TAB2",#N/A,TRUE,"GENERAL";"TAB3",#N/A,TRUE,"GENERAL";"TAB4",#N/A,TRUE,"GENERAL";"TAB5",#N/A,TRUE,"GENERAL"}</definedName>
    <definedName name="UF_CLP">'[14]Datos Basicos'!$F$2</definedName>
    <definedName name="ui" hidden="1">{"DETALLE_1996",#N/A,FALSE,"flujo";"DETALLE_1997",#N/A,FALSE,"flujo";"GASTOS_INCURRIDOS_1996",#N/A,FALSE,"flujo";"GASTOS_PROGRAMADOS_PARA_1997",#N/A,FALSE,"flujo";#N/A,#N/A,FALSE,"comparat";#N/A,#N/A,FALSE,"costos";#N/A,#N/A,FALSE,"proyctrol"}</definedName>
    <definedName name="uijhj" hidden="1">{"via1",#N/A,TRUE,"general";"via2",#N/A,TRUE,"general";"via3",#N/A,TRUE,"general"}</definedName>
    <definedName name="uil" hidden="1">{"DETALLE_1996",#N/A,FALSE,"flujo";"DETALLE_1997",#N/A,FALSE,"flujo";"GASTOS_INCURRIDOS_1996",#N/A,FALSE,"flujo";"GASTOS_PROGRAMADOS_PARA_1997",#N/A,FALSE,"flujo";#N/A,#N/A,FALSE,"comparat";#N/A,#N/A,FALSE,"costos";#N/A,#N/A,FALSE,"proyctrol"}</definedName>
    <definedName name="uiou" hidden="1">{"TAB1",#N/A,TRUE,"GENERAL";"TAB2",#N/A,TRUE,"GENERAL";"TAB3",#N/A,TRUE,"GENERAL";"TAB4",#N/A,TRUE,"GENERAL";"TAB5",#N/A,TRUE,"GENERAL"}</definedName>
    <definedName name="uir" hidden="1">{"via1",#N/A,TRUE,"general";"via2",#N/A,TRUE,"general";"via3",#N/A,TRUE,"general"}</definedName>
    <definedName name="uituii" hidden="1">{"TAB1",#N/A,TRUE,"GENERAL";"TAB2",#N/A,TRUE,"GENERAL";"TAB3",#N/A,TRUE,"GENERAL";"TAB4",#N/A,TRUE,"GENERAL";"TAB5",#N/A,TRUE,"GENERAL"}</definedName>
    <definedName name="uityjj" hidden="1">{"via1",#N/A,TRUE,"general";"via2",#N/A,TRUE,"general";"via3",#N/A,TRUE,"general"}</definedName>
    <definedName name="uiufgj" hidden="1">{"TAB1",#N/A,TRUE,"GENERAL";"TAB2",#N/A,TRUE,"GENERAL";"TAB3",#N/A,TRUE,"GENERAL";"TAB4",#N/A,TRUE,"GENERAL";"TAB5",#N/A,TRUE,"GENERAL"}</definedName>
    <definedName name="uiuiuu" hidden="1">{#N/A,#N/A,FALSE,"Total_OC015";#N/A,#N/A,FALSE,"ADMIN";#N/A,#N/A,FALSE,"PROCES";#N/A,#N/A,FALSE,"mecan";#N/A,#N/A,FALSE,"civil";#N/A,#N/A,FALSE,"CAÑER";#N/A,#N/A,FALSE,"ELEC";#N/A,#N/A,FALSE,"INSTR"}</definedName>
    <definedName name="UIUYI" hidden="1">{"TAB1",#N/A,TRUE,"GENERAL";"TAB2",#N/A,TRUE,"GENERAL";"TAB3",#N/A,TRUE,"GENERAL";"TAB4",#N/A,TRUE,"GENERAL";"TAB5",#N/A,TRUE,"GENERAL"}</definedName>
    <definedName name="ujuu">1000</definedName>
    <definedName name="UNI_AA_VERSION" hidden="1">150.1</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UIV" hidden="1">{"TAB1",#N/A,TRUE,"GENERAL";"TAB2",#N/A,TRUE,"GENERAL";"TAB3",#N/A,TRUE,"GENERAL";"TAB4",#N/A,TRUE,"GENERAL";"TAB5",#N/A,TRUE,"GENERAL"}</definedName>
    <definedName name="uryur" hidden="1">{"TAB1",#N/A,TRUE,"GENERAL";"TAB2",#N/A,TRUE,"GENERAL";"TAB3",#N/A,TRUE,"GENERAL";"TAB4",#N/A,TRUE,"GENERAL";"TAB5",#N/A,TRUE,"GENERAL"}</definedName>
    <definedName name="uu" hidden="1">{#N/A,#N/A,FALSE,"Total_OC015";#N/A,#N/A,FALSE,"ADMIN";#N/A,#N/A,FALSE,"PROCES";#N/A,#N/A,FALSE,"mecan";#N/A,#N/A,FALSE,"civil";#N/A,#N/A,FALSE,"CAÑER";#N/A,#N/A,FALSE,"ELEC";#N/A,#N/A,FALSE,"INSTR"}</definedName>
    <definedName name="uuu" hidden="1">{"TAB1",#N/A,TRUE,"GENERAL";"TAB2",#N/A,TRUE,"GENERAL";"TAB3",#N/A,TRUE,"GENERAL";"TAB4",#N/A,TRUE,"GENERAL";"TAB5",#N/A,TRUE,"GENERAL"}</definedName>
    <definedName name="uuuuo" hidden="1">{"TAB1",#N/A,TRUE,"GENERAL";"TAB2",#N/A,TRUE,"GENERAL";"TAB3",#N/A,TRUE,"GENERAL";"TAB4",#N/A,TRUE,"GENERAL";"TAB5",#N/A,TRUE,"GENERAL"}</definedName>
    <definedName name="uuuuuj" hidden="1">{"via1",#N/A,TRUE,"general";"via2",#N/A,TRUE,"general";"via3",#N/A,TRUE,"general"}</definedName>
    <definedName name="uwkap" hidden="1">{"TAB1",#N/A,TRUE,"GENERAL";"TAB2",#N/A,TRUE,"GENERAL";"TAB3",#N/A,TRUE,"GENERAL";"TAB4",#N/A,TRUE,"GENERAL";"TAB5",#N/A,TRUE,"GENERAL"}</definedName>
    <definedName name="uyiyiy" hidden="1">{"TAB1",#N/A,TRUE,"GENERAL";"TAB2",#N/A,TRUE,"GENERAL";"TAB3",#N/A,TRUE,"GENERAL";"TAB4",#N/A,TRUE,"GENERAL";"TAB5",#N/A,TRUE,"GENERAL"}</definedName>
    <definedName name="uytu" hidden="1">{"TAB1",#N/A,TRUE,"GENERAL";"TAB2",#N/A,TRUE,"GENERAL";"TAB3",#N/A,TRUE,"GENERAL";"TAB4",#N/A,TRUE,"GENERAL";"TAB5",#N/A,TRUE,"GENERAL"}</definedName>
    <definedName name="uyur" hidden="1">{"via1",#N/A,TRUE,"general";"via2",#N/A,TRUE,"general";"via3",#N/A,TRUE,"general"}</definedName>
    <definedName name="v" hidden="1">{"DETALLE_1996",#N/A,FALSE,"flujo";"DETALLE_1997",#N/A,FALSE,"flujo";"GASTOS_INCURRIDOS_1996",#N/A,FALSE,"flujo";"GASTOS_PROGRAMADOS_PARA_1997",#N/A,FALSE,"flujo";#N/A,#N/A,FALSE,"comparat";#N/A,#N/A,FALSE,"costos";#N/A,#N/A,FALSE,"proyctrol"}</definedName>
    <definedName name="vadassd"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vadsa"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VAL_B" hidden="1">{#N/A,#N/A,FALSE,"masez (10)";#N/A,#N/A,FALSE,"masez (7)";#N/A,#N/A,FALSE,"masez (6)";#N/A,#N/A,FALSE,"masez (5)";#N/A,#N/A,FALSE,"masez (4)";#N/A,#N/A,FALSE,"masez (3)";#N/A,#N/A,FALSE,"masez (2)";#N/A,#N/A,FALSE,"GME";#N/A,#N/A,FALSE,"masez"}</definedName>
    <definedName name="vasad" hidden="1">{"desarrollo",#N/A,FALSE,"Cámara Camión";"resumen",#N/A,FALSE,"Cámara Camión";"eqprod",#N/A,FALSE,"Cámara Camión"}</definedName>
    <definedName name="vavaas" hidden="1">{#N/A,#N/A,FALSE,"Total_OC015";#N/A,#N/A,FALSE,"ADMIN";#N/A,#N/A,FALSE,"PROCES";#N/A,#N/A,FALSE,"mecan";#N/A,#N/A,FALSE,"civil";#N/A,#N/A,FALSE,"CAÑER";#N/A,#N/A,FALSE,"ELEC";#N/A,#N/A,FALSE,"INSTR"}</definedName>
    <definedName name="vbn" hidden="1">{"DETALLE_1996",#N/A,FALSE,"flujo";"DETALLE_1997",#N/A,FALSE,"flujo";"GASTOS_INCURRIDOS_1996",#N/A,FALSE,"flujo";"GASTOS_PROGRAMADOS_PARA_1997",#N/A,FALSE,"flujo";#N/A,#N/A,FALSE,"comparat";#N/A,#N/A,FALSE,"costos";#N/A,#N/A,FALSE,"proyctrol"}</definedName>
    <definedName name="vbvbvbvb" hidden="1">{"TAB1",#N/A,TRUE,"GENERAL";"TAB2",#N/A,TRUE,"GENERAL";"TAB3",#N/A,TRUE,"GENERAL";"TAB4",#N/A,TRUE,"GENERAL";"TAB5",#N/A,TRUE,"GENERAL"}</definedName>
    <definedName name="vcx" hidden="1">{"DETALLE_1996",#N/A,FALSE,"flujo";"DETALLE_1997",#N/A,FALSE,"flujo";"GASTOS_INCURRIDOS_1996",#N/A,FALSE,"flujo";"GASTOS_PROGRAMADOS_PARA_1997",#N/A,FALSE,"flujo";#N/A,#N/A,FALSE,"comparat";#N/A,#N/A,FALSE,"costos";#N/A,#N/A,FALSE,"proyctrol"}</definedName>
    <definedName name="VCXNVJHKKLYJ" hidden="1">{#N/A,#N/A,FALSE,"masez (10)";#N/A,#N/A,FALSE,"masez (7)";#N/A,#N/A,FALSE,"masez (6)";#N/A,#N/A,FALSE,"masez (5)";#N/A,#N/A,FALSE,"masez (4)";#N/A,#N/A,FALSE,"masez (3)";#N/A,#N/A,FALSE,"masez (2)";#N/A,#N/A,FALSE,"GME";#N/A,#N/A,FALSE,"masez"}</definedName>
    <definedName name="vdfvuio" hidden="1">{"via1",#N/A,TRUE,"general";"via2",#N/A,TRUE,"general";"via3",#N/A,TRUE,"general"}</definedName>
    <definedName name="vdsvnj" hidden="1">{"via1",#N/A,TRUE,"general";"via2",#N/A,TRUE,"general";"via3",#N/A,TRUE,"general"}</definedName>
    <definedName name="vdvavadva" hidden="1">{"FlujoGastos",#N/A,FALSE,"Base";"FlujoGastos",#N/A,FALSE,"Buzón Tren";"FlujoGastos",#N/A,FALSE,"Buzón Camión";"FlujoGastos",#N/A,FALSE,"LHD Camión";"FlujoGastos",#N/A,FALSE,"Cámara Camión"}</definedName>
    <definedName name="vero"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verti" hidden="1">{"desarrollo",#N/A,FALSE,"Cámara Camión";"resumen",#N/A,FALSE,"Cámara Camión";"eqprod",#N/A,FALSE,"Cámara Camión"}</definedName>
    <definedName name="vertical" hidden="1">{"desarrollo",#N/A,FALSE,"LHD Camión";"eqdllo",#N/A,FALSE,"LHD Camión";"eqprod",#N/A,FALSE,"LHD Camión";"Resumen",#N/A,FALSE,"LHD Camión"}</definedName>
    <definedName name="vfbgnhyt" hidden="1">{"via1",#N/A,TRUE,"general";"via2",#N/A,TRUE,"general";"via3",#N/A,TRUE,"general"}</definedName>
    <definedName name="vfd" hidden="1">{#N/A,#N/A,FALSE,"Total_OC015";#N/A,#N/A,FALSE,"ADMIN";#N/A,#N/A,FALSE,"PROCES";#N/A,#N/A,FALSE,"mecan";#N/A,#N/A,FALSE,"civil";#N/A,#N/A,FALSE,"CAÑER";#N/A,#N/A,FALSE,"ELEC";#N/A,#N/A,FALSE,"INSTR"}</definedName>
    <definedName name="vff" hidden="1">{#N/A,#N/A,FALSE,"minas";#N/A,#N/A,FALSE,"Total_OC015";#N/A,#N/A,FALSE,"ADMIN";#N/A,#N/A,FALSE,"PROCES";#N/A,#N/A,FALSE,"civil";#N/A,#N/A,FALSE,"CAÑER";#N/A,#N/A,FALSE,"ELEC";#N/A,#N/A,FALSE,"INSTR";#N/A,#N/A,FALSE,"PDS";#N/A,#N/A,FALSE,"mecan"}</definedName>
    <definedName name="vfvdv" hidden="1">{"TAB1",#N/A,TRUE,"GENERAL";"TAB2",#N/A,TRUE,"GENERAL";"TAB3",#N/A,TRUE,"GENERAL";"TAB4",#N/A,TRUE,"GENERAL";"TAB5",#N/A,TRUE,"GENERAL"}</definedName>
    <definedName name="vfvf" hidden="1">{"TAB1",#N/A,TRUE,"GENERAL";"TAB2",#N/A,TRUE,"GENERAL";"TAB3",#N/A,TRUE,"GENERAL";"TAB4",#N/A,TRUE,"GENERAL";"TAB5",#N/A,TRUE,"GENERAL"}</definedName>
    <definedName name="VI" hidden="1">{#N/A,#N/A,FALSE,"GERAL";#N/A,#N/A,FALSE,"012-96";#N/A,#N/A,FALSE,"018-96";#N/A,#N/A,FALSE,"027-96";#N/A,#N/A,FALSE,"059-96";#N/A,#N/A,FALSE,"076-96";#N/A,#N/A,FALSE,"019-97";#N/A,#N/A,FALSE,"021-97";#N/A,#N/A,FALSE,"022-97";#N/A,#N/A,FALSE,"028-97"}</definedName>
    <definedName name="viio" hidden="1">{#N/A,#N/A,FALSE,"masez (10)";#N/A,#N/A,FALSE,"masez (7)";#N/A,#N/A,FALSE,"masez (6)";#N/A,#N/A,FALSE,"masez (5)";#N/A,#N/A,FALSE,"masez (4)";#N/A,#N/A,FALSE,"masez (3)";#N/A,#N/A,FALSE,"masez (2)";#N/A,#N/A,FALSE,"GME";#N/A,#N/A,FALSE,"masez"}</definedName>
    <definedName name="vk" hidden="1">{"via1",#N/A,TRUE,"general";"via2",#N/A,TRUE,"general";"via3",#N/A,TRUE,"general"}</definedName>
    <definedName name="vnbvxb" hidden="1">{"via1",#N/A,TRUE,"general";"via2",#N/A,TRUE,"general";"via3",#N/A,TRUE,"general"}</definedName>
    <definedName name="VNVBN" hidden="1">{"TAB1",#N/A,TRUE,"GENERAL";"TAB2",#N/A,TRUE,"GENERAL";"TAB3",#N/A,TRUE,"GENERAL";"TAB4",#N/A,TRUE,"GENERAL";"TAB5",#N/A,TRUE,"GENERAL"}</definedName>
    <definedName name="vsaddsdvsdsds" hidden="1">{#N/A,#N/A,FALSE,"minas";#N/A,#N/A,FALSE,"Total_OC015";#N/A,#N/A,FALSE,"ADMIN";#N/A,#N/A,FALSE,"PROCES";#N/A,#N/A,FALSE,"civil";#N/A,#N/A,FALSE,"CAÑER";#N/A,#N/A,FALSE,"ELEC";#N/A,#N/A,FALSE,"INSTR";#N/A,#N/A,FALSE,"PDS";#N/A,#N/A,FALSE,"mecan"}</definedName>
    <definedName name="vsadvsavsvaaavaavsdv"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vsdfj" hidden="1">{"via1",#N/A,TRUE,"general";"via2",#N/A,TRUE,"general";"via3",#N/A,TRUE,"general"}</definedName>
    <definedName name="vt" hidden="1">{"via1",#N/A,TRUE,"general";"via2",#N/A,TRUE,"general";"via3",#N/A,TRUE,"general"}</definedName>
    <definedName name="VV" hidden="1">{"Sin detalle",#N/A,FALSE,"Flujo (redondeado)";"Detallado",#N/A,FALSE,"Flujo (redondeado)"}</definedName>
    <definedName name="vvc" hidden="1">{"DETALLE_1996",#N/A,FALSE,"flujo";"DETALLE_1997",#N/A,FALSE,"flujo";"GASTOS_INCURRIDOS_1996",#N/A,FALSE,"flujo";"GASTOS_PROGRAMADOS_PARA_1997",#N/A,FALSE,"flujo";#N/A,#N/A,FALSE,"comparat";#N/A,#N/A,FALSE,"costos";#N/A,#N/A,FALSE,"proyctrol"}</definedName>
    <definedName name="vvcxv" hidden="1">{"TAB1",#N/A,TRUE,"GENERAL";"TAB2",#N/A,TRUE,"GENERAL";"TAB3",#N/A,TRUE,"GENERAL";"TAB4",#N/A,TRUE,"GENERAL";"TAB5",#N/A,TRUE,"GENERAL"}</definedName>
    <definedName name="VVGHJ" hidden="1">{#N/A,#N/A,FALSE,"Graficos"}</definedName>
    <definedName name="VVGVHJ" hidden="1">{#N/A,#N/A,FALSE,"Graficos"}</definedName>
    <definedName name="vvv" hidden="1">{#N/A,#N/A,FALSE,"Total_OC015";#N/A,#N/A,FALSE,"ADMIN";#N/A,#N/A,FALSE,"PROCES";#N/A,#N/A,FALSE,"mecan";#N/A,#N/A,FALSE,"civil";#N/A,#N/A,FALSE,"CAÑER";#N/A,#N/A,FALSE,"ELEC";#N/A,#N/A,FALSE,"INSTR"}</definedName>
    <definedName name="vvvvt" hidden="1">{"via1",#N/A,TRUE,"general";"via2",#N/A,TRUE,"general";"via3",#N/A,TRUE,"general"}</definedName>
    <definedName name="vvvvvvf" hidden="1">{"via1",#N/A,TRUE,"general";"via2",#N/A,TRUE,"general";"via3",#N/A,TRUE,"general"}</definedName>
    <definedName name="vy" hidden="1">{"TAB1",#N/A,TRUE,"GENERAL";"TAB2",#N/A,TRUE,"GENERAL";"TAB3",#N/A,TRUE,"GENERAL";"TAB4",#N/A,TRUE,"GENERAL";"TAB5",#N/A,TRUE,"GENERAL"}</definedName>
    <definedName name="w" hidden="1">{#N/A,#N/A,FALSE,"masez (10)";#N/A,#N/A,FALSE,"masez (7)";#N/A,#N/A,FALSE,"masez (6)";#N/A,#N/A,FALSE,"masez (5)";#N/A,#N/A,FALSE,"masez (4)";#N/A,#N/A,FALSE,"masez (3)";#N/A,#N/A,FALSE,"masez (2)";#N/A,#N/A,FALSE,"GME";#N/A,#N/A,FALSE,"masez"}</definedName>
    <definedName name="w2w2w" hidden="1">{"via1",#N/A,TRUE,"general";"via2",#N/A,TRUE,"general";"via3",#N/A,TRUE,"general"}</definedName>
    <definedName name="wageEscalation">0.02</definedName>
    <definedName name="wbs">[19]Hoja3!$C$7:$C$45</definedName>
    <definedName name="weee" hidden="1">{#N/A,#N/A,FALSE,"minas";#N/A,#N/A,FALSE,"Total_OC015";#N/A,#N/A,FALSE,"ADMIN";#N/A,#N/A,FALSE,"PROCES";#N/A,#N/A,FALSE,"civil";#N/A,#N/A,FALSE,"CAÑER";#N/A,#N/A,FALSE,"ELEC";#N/A,#N/A,FALSE,"INSTR";#N/A,#N/A,FALSE,"PDS";#N/A,#N/A,FALSE,"mecan"}</definedName>
    <definedName name="wef" hidden="1">{#N/A,#N/A,FALSE,"minas";#N/A,#N/A,FALSE,"Total_OC015";#N/A,#N/A,FALSE,"ADMIN";#N/A,#N/A,FALSE,"PROCES";#N/A,#N/A,FALSE,"civil";#N/A,#N/A,FALSE,"CAÑER";#N/A,#N/A,FALSE,"ELEC";#N/A,#N/A,FALSE,"INSTR";#N/A,#N/A,FALSE,"PDS";#N/A,#N/A,FALSE,"mecan"}</definedName>
    <definedName name="wefw" hidden="1">{#N/A,#N/A,FALSE,"Total_OC015";#N/A,#N/A,FALSE,"ADMIN";#N/A,#N/A,FALSE,"PROCES";#N/A,#N/A,FALSE,"mecan";#N/A,#N/A,FALSE,"civil";#N/A,#N/A,FALSE,"CAÑER";#N/A,#N/A,FALSE,"ELEC";#N/A,#N/A,FALSE,"INSTR"}</definedName>
    <definedName name="wefwe" hidden="1">{#N/A,#N/A,FALSE,"Total_OC015";#N/A,#N/A,FALSE,"ADMIN";#N/A,#N/A,FALSE,"PROCES";#N/A,#N/A,FALSE,"mecan";#N/A,#N/A,FALSE,"civil";#N/A,#N/A,FALSE,"CAÑER";#N/A,#N/A,FALSE,"ELEC";#N/A,#N/A,FALSE,"INSTR"}</definedName>
    <definedName name="wefwef" hidden="1">{#N/A,#N/A,TRUE,"Est. de Fact.";#N/A,#N/A,TRUE,"Capitulo 19";#N/A,#N/A,TRUE,"Proyecto P855"}</definedName>
    <definedName name="werew" hidden="1">{"TAB1",#N/A,TRUE,"GENERAL";"TAB2",#N/A,TRUE,"GENERAL";"TAB3",#N/A,TRUE,"GENERAL";"TAB4",#N/A,TRUE,"GENERAL";"TAB5",#N/A,TRUE,"GENERAL"}</definedName>
    <definedName name="WEREWR" hidden="1">{"via1",#N/A,TRUE,"general";"via2",#N/A,TRUE,"general";"via3",#N/A,TRUE,"general"}</definedName>
    <definedName name="werfdsf" hidden="1">{"TAB1",#N/A,TRUE,"GENERAL";"TAB2",#N/A,TRUE,"GENERAL";"TAB3",#N/A,TRUE,"GENERAL";"TAB4",#N/A,TRUE,"GENERAL";"TAB5",#N/A,TRUE,"GENERAL"}</definedName>
    <definedName name="werh" hidden="1">{"via1",#N/A,TRUE,"general";"via2",#N/A,TRUE,"general";"via3",#N/A,TRUE,"general"}</definedName>
    <definedName name="wersfdfrguyo" hidden="1">{"via1",#N/A,TRUE,"general";"via2",#N/A,TRUE,"general";"via3",#N/A,TRUE,"general"}</definedName>
    <definedName name="WERT" hidden="1">{#N/A,#N/A,FALSE,"masez (10)";#N/A,#N/A,FALSE,"masez (7)";#N/A,#N/A,FALSE,"masez (6)";#N/A,#N/A,FALSE,"masez (5)";#N/A,#N/A,FALSE,"masez (4)";#N/A,#N/A,FALSE,"masez (3)";#N/A,#N/A,FALSE,"masez (2)";#N/A,#N/A,FALSE,"GME";#N/A,#N/A,FALSE,"masez"}</definedName>
    <definedName name="werwr" hidden="1">{"via1",#N/A,TRUE,"general";"via2",#N/A,TRUE,"general";"via3",#N/A,TRUE,"general"}</definedName>
    <definedName name="WERWVN" hidden="1">{"TAB1",#N/A,TRUE,"GENERAL";"TAB2",#N/A,TRUE,"GENERAL";"TAB3",#N/A,TRUE,"GENERAL";"TAB4",#N/A,TRUE,"GENERAL";"TAB5",#N/A,TRUE,"GENERAL"}</definedName>
    <definedName name="wetrew" hidden="1">{"via1",#N/A,TRUE,"general";"via2",#N/A,TRUE,"general";"via3",#N/A,TRUE,"general"}</definedName>
    <definedName name="wettt" hidden="1">{"via1",#N/A,TRUE,"general";"via2",#N/A,TRUE,"general";"via3",#N/A,TRUE,"general"}</definedName>
    <definedName name="wetwretd" hidden="1">{"via1",#N/A,TRUE,"general";"via2",#N/A,TRUE,"general";"via3",#N/A,TRUE,"general"}</definedName>
    <definedName name="wew" hidden="1">{"via1",#N/A,TRUE,"general";"via2",#N/A,TRUE,"general";"via3",#N/A,TRUE,"general"}</definedName>
    <definedName name="wewwe" hidden="1">{#N/A,#N/A,FALSE,"minas";#N/A,#N/A,FALSE,"Total_OC015";#N/A,#N/A,FALSE,"ADMIN";#N/A,#N/A,FALSE,"PROCES";#N/A,#N/A,FALSE,"civil";#N/A,#N/A,FALSE,"CAÑER";#N/A,#N/A,FALSE,"ELEC";#N/A,#N/A,FALSE,"INSTR";#N/A,#N/A,FALSE,"PDS";#N/A,#N/A,FALSE,"mecan"}</definedName>
    <definedName name="wffag" hidden="1">{"via1",#N/A,TRUE,"general";"via2",#N/A,TRUE,"general";"via3",#N/A,TRUE,"general"}</definedName>
    <definedName name="wq" hidden="1">{"Sin detalle",#N/A,FALSE,"Flujo (redondeado)";"Detallado",#N/A,FALSE,"Flujo (redondeado)"}</definedName>
    <definedName name="WQEEWQ" hidden="1">{"TAB1",#N/A,TRUE,"GENERAL";"TAB2",#N/A,TRUE,"GENERAL";"TAB3",#N/A,TRUE,"GENERAL";"TAB4",#N/A,TRUE,"GENERAL";"TAB5",#N/A,TRUE,"GENERAL"}</definedName>
    <definedName name="wrn" hidden="1">{#N/A,#N/A,TRUE,"Est. de Fact.";#N/A,#N/A,TRUE,"Capitulo 19";#N/A,#N/A,TRUE,"Proyecto P855"}</definedName>
    <definedName name="wrn.2." hidden="1">{"4",#N/A,FALSE,"Flujos Caja - Mon. 1999"}</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RA." hidden="1">{"ARA1",#N/A,FALSE,"ENG-ARA";"ARAhours",#N/A,FALSE,"ENG-ARA";"ARA$",#N/A,FALSE,"ENG-ARA"}</definedName>
    <definedName name="wrn.Barbara._.Modular._.Indirects." hidden="1">{#N/A,#N/A,FALSE,"COVER";#N/A,#N/A,FALSE,"RECAP";#N/A,#N/A,FALSE,"SANTA BARBARA NONMANUAL";#N/A,#N/A,FALSE,"CEQUIP";#N/A,#N/A,FALSE,"WRATE";#N/A,#N/A,FALSE,"INDIRECT";#N/A,#N/A,FALSE,"TRAIN";#N/A,#N/A,FALSE,"MANLOADED SCHEDULE"}</definedName>
    <definedName name="wrn.bechtel._.hours." hidden="1">{"bechtel1",#N/A,TRUE,"BECHTEL";"bechtelhours",#N/A,TRUE,"BECHTEL";"bechtel$",#N/A,TRUE,"BECHTEL"}</definedName>
    <definedName name="wrn.Calculos."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Calculos.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Calculos.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Calculos.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Camaracamion." hidden="1">{"desarrollo",#N/A,FALSE,"Cámara Camión";"resumen",#N/A,FALSE,"Cámara Camión";"eqprod",#N/A,FALSE,"Cámara Camión"}</definedName>
    <definedName name="wrn.CIGG." hidden="1">{"CI+GG(BASE)",#N/A,FALSE,"CI+GG(BASE)";"GG",#N/A,FALSE,"CI+GG(BASE)";"CI",#N/A,FALSE,"CI+GG(BASE)"}</definedName>
    <definedName name="wrn.compa." hidden="1">{"cuadro1",#N/A,FALSE,"periodos entre Opciones";"cuadro2",#N/A,FALSE,"periodos entre Opciones"}</definedName>
    <definedName name="wrn.Completo." hidden="1">{"Sin detalle",#N/A,FALSE,"Flujo (redondeado)";"Detallado",#N/A,FALSE,"Flujo (redondeado)"}</definedName>
    <definedName name="wrn.Completo26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wrn.CONTROL._.ARCHIVO." hidden="1">{"Control_Consolidado",#N/A,FALSE,"Cons.";"Control_Tunel",#N/A,FALSE,"Cons.";"Control_Melip",#N/A,FALSE,"Cons.";"Control_Gualleco",#N/A,FALSE,"Cons.";"Control_Sara L",#N/A,FALSE,"Cons.";"Control_Quellon",#N/A,FALSE,"Cons.";"Control_Biolix",#N/A,FALSE,"Cons.";"Control_Oficina",#N/A,FALSE,"Cons.";"Control_Consorcio",#N/A,FALSE,"Cons."}</definedName>
    <definedName name="wrn.Detail." hidden="1">{#N/A,#N/A,FALSE,"Matrix";#N/A,#N/A,FALSE,"Executive";#N/A,#N/A,FALSE,"Summary";#N/A,#N/A,FALSE,"Office1";#N/A,#N/A,FALSE,"Office2";#N/A,#N/A,FALSE,"Office3";#N/A,#N/A,FALSE,"Office4";#N/A,#N/A,FALSE,"Office5";#N/A,#N/A,FALSE,"Office6";#N/A,#N/A,FALSE,"Office7";#N/A,#N/A,FALSE,"Labor"}</definedName>
    <definedName name="wrn.Día._.API." hidden="1">{#N/A,#N/A,FALSE,"IC_Global";#N/A,#N/A,FALSE,"IC_Global (98-f)";#N/A,#N/A,FALSE,"Inc";#N/A,#N/A,FALSE,"CAMBIOS (2)";#N/A,#N/A,FALSE,"EXPL Inc.";#N/A,#N/A,FALSE,"HITOS98";#N/A,#N/A,FALSE,"CURVA ""S"" GLOBAL ";#N/A,#N/A,FALSE,"CURVA ""S"" 1998 "}</definedName>
    <definedName name="wrn.DIAGRAMAS._.DE._.DISPAROS." hidden="1">{#N/A,#N/A,FALSE,"Hoja1";#N/A,#N/A,FALSE,"Hoja2";#N/A,#N/A,FALSE,"Hoja3";#N/A,#N/A,FALSE,"Hoja4";#N/A,#N/A,FALSE,"Hoja5";#N/A,#N/A,FALSE,"Hoja6"}</definedName>
    <definedName name="wrn.El._.Indio._.Production._.Summary." hidden="1">{#N/A,#N/A,FALSE,"summary";#N/A,#N/A,FALSE,"SumGraph"}</definedName>
    <definedName name="wrn.ep10." hidden="1">{#N/A,#N/A,FALSE,"masez (10)";#N/A,#N/A,FALSE,"masez (7)";#N/A,#N/A,FALSE,"masez (6)";#N/A,#N/A,FALSE,"masez (5)";#N/A,#N/A,FALSE,"masez (4)";#N/A,#N/A,FALSE,"masez (3)";#N/A,#N/A,FALSE,"masez (2)";#N/A,#N/A,FALSE,"GME";#N/A,#N/A,FALSE,"masez"}</definedName>
    <definedName name="wrn.financials." hidden="1">{#N/A,#N/A,TRUE,"Mkt Assumptions";#N/A,#N/A,TRUE,"Income_Statement";#N/A,#N/A,TRUE,"Balance_Sheet";#N/A,#N/A,TRUE,"Cash_Flow_Stmt";#N/A,#N/A,TRUE,"Debt_Repayment";#N/A,#N/A,TRUE,"Ratio_Analysis";#N/A,#N/A,TRUE,"Inc_Stmt_Assumptions"}</definedName>
    <definedName name="wrn.flujos." hidden="1">{"FlujoGastos",#N/A,FALSE,"Base";"FlujoGastos",#N/A,FALSE,"Buzón Tren";"FlujoGastos",#N/A,FALSE,"Buzón Camión";"FlujoGastos",#N/A,FALSE,"LHD Camión";"FlujoGastos",#N/A,FALSE,"Cámara Camión"}</definedName>
    <definedName name="wrn.Forms." hidden="1">{#N/A,#N/A,FALSE,"E-1";#N/A,#N/A,FALSE,"E-2";#N/A,#N/A,FALSE,"F-1";#N/A,#N/A,FALSE,"F-2";#N/A,#N/A,FALSE,"F-3";#N/A,#N/A,FALSE,"F-4";#N/A,#N/A,FALSE,"F-5";#N/A,#N/A,FALSE,"F-6";#N/A,#N/A,FALSE,"Matrix"}</definedName>
    <definedName name="wrn.FORMULARIOS."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wrn.FULL._.REPORT." hidden="1">{#N/A,#N/A,FALSE,"US$";#N/A,#N/A,FALSE,"SUMMARY";#N/A,#N/A,FALSE,"DET.SUMM";#N/A,#N/A,FALSE,"BACK-UP";#N/A,#N/A,FALSE,"INDIRECTS";#N/A,#N/A,FALSE,"PARAMETERS";#N/A,#N/A,FALSE,"RATES"}</definedName>
    <definedName name="wrn.GENERAL." hidden="1">{"TAB1",#N/A,TRUE,"GENERAL";"TAB2",#N/A,TRUE,"GENERAL";"TAB3",#N/A,TRUE,"GENERAL";"TAB4",#N/A,TRUE,"GENERAL";"TAB5",#N/A,TRUE,"GENERAL"}</definedName>
    <definedName name="wrn.Graficos." hidden="1">{"Graf_Carga Trab",#N/A,FALSE,"Grafi_Carga Trab";"Graf_Venta Flujo",#N/A,FALSE,"Grafi_Carga Trab"}</definedName>
    <definedName name="wrn.Informe._.1."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wrn.Informe._.2."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wrn.INFORME._.No.._.30." hidden="1">{#N/A,#N/A,FALSE,"DET-CAMB.";#N/A,#N/A,FALSE,"PRESUP.";#N/A,#N/A,FALSE,"RESUMEN";#N/A,#N/A,FALSE,"CT";#N/A,#N/A,FALSE,"PD";#N/A,#N/A,FALSE,"PR"}</definedName>
    <definedName name="wrn.INFORME_XPAND." hidden="1">{"DETALLE_1996",#N/A,FALSE,"flujo";"DETALLE_1997",#N/A,FALSE,"flujo";"GASTOS_INCURRIDOS_1996",#N/A,FALSE,"flujo";"GASTOS_PROGRAMADOS_PARA_1997",#N/A,FALSE,"flujo";#N/A,#N/A,FALSE,"comparat";#N/A,#N/A,FALSE,"costos";#N/A,#N/A,FALSE,"proyctrol"}</definedName>
    <definedName name="wrn.INFORMETEC." hidden="1">{#N/A,#N/A,FALSE,"TEC-01";#N/A,#N/A,FALSE,"TEC - 02";#N/A,#N/A,FALSE,"TEC - 03";#N/A,#N/A,FALSE,"TEC - 04";#N/A,#N/A,FALSE,"TEC-07";#N/A,#N/A,FALSE,"TEC-08";#N/A,#N/A,FALSE,"TEC - 09A";#N/A,#N/A,FALSE,"TEC - 09B";#N/A,#N/A,FALSE,"TEC - 09C";#N/A,#N/A,FALSE,"TEC - 10";#N/A,#N/A,FALSE,"TEC-11"}</definedName>
    <definedName name="wrn.LHDCAMION." hidden="1">{"desarrollo",#N/A,FALSE,"LHD Camión";"eqdllo",#N/A,FALSE,"LHD Camión";"eqprod",#N/A,FALSE,"LHD Camión";"Resumen",#N/A,FALSE,"LHD Camión"}</definedName>
    <definedName name="wrn.Lista._.Eq.yMaq.." hidden="1">{#N/A,#N/A,FALSE,"Lista Eq.yMaq."}</definedName>
    <definedName name="wrn.LISTADO." hidden="1">{"Práctica","Práctica",FALSE,"Práctica"}</definedName>
    <definedName name="wrn.MO." hidden="1">{"MO(BASE)",#N/A,FALSE,"MO(BASE)";"MO(BASE)1",#N/A,FALSE,"MO(BASE)";"MO(BASE)2",#N/A,FALSE,"MO(BASE)"}</definedName>
    <definedName name="wrn.MONEDA._.99." hidden="1">{"3",#N/A,FALSE,"Flujos Caja - Mon. 1999";"INGRESOS MONEDA 1999",#N/A,FALSE,"Flujos Caja - Mon. 1999"}</definedName>
    <definedName name="wrn.MONTHLY._.REPORT." hidden="1">{#N/A,#N/A,FALSE,"COVER 1";#N/A,#N/A,FALSE,"INTEREST";#N/A,#N/A,FALSE,"PFSR";#N/A,#N/A,FALSE,"INVOICES";#N/A,#N/A,FALSE,"COVER 2";#N/A,#N/A,FALSE,"CFSR"}</definedName>
    <definedName name="wrn.Nelson._.Summary." hidden="1">{#N/A,#N/A,FALSE,"subcontract"}</definedName>
    <definedName name="wrn.new." hidden="1">{"Summary",#N/A,TRUE,"SUM";#N/A,#N/A,TRUE,"HO-TOTAL";"Field Services",#N/A,TRUE,"Fld Svcs";"Expat Schedule",#N/A,TRUE,"EXPAT Policy";"Expat Rates",#N/A,TRUE,"Expat Rates&amp;TAX";"Expat Policy",#N/A,TRUE,"EXPAT Policy";"Expat Assignment",#N/A,TRUE,"EXPAT Policy";"TCN Rates",#N/A,TRUE,"Toronto Rates&amp;TAX";"Santiago Rates",#N/A,TRUE,"Santiago Rates&amp;TAX"}</definedName>
    <definedName name="wrn.op1." hidden="1">{"cuadro1",#N/A,FALSE,"Cam buz camión Opción 1";"cuadro2",#N/A,FALSE,"Cam buz camión Opción 1";"cuadro3",#N/A,FALSE,"Cam buz camión Opción 1";"cuadro4",#N/A,FALSE,"Cam buz camión Opción 1";"cuadro5",#N/A,FALSE,"Cam buz camión Opción 1"}</definedName>
    <definedName name="wrn.op2" hidden="1">{"cuadro1",#N/A,FALSE,"Buzon Camion Opción 3";"cuadro2",#N/A,FALSE,"Buzon Camion Opción 3";"cuadro3",#N/A,FALSE,"Buzon Camion Opción 3";"cuadro4",#N/A,FALSE,"Buzon Camion Opción 3"}</definedName>
    <definedName name="wrn.op2." hidden="1">{"cuadro1",#N/A,FALSE,"LHD CAMION Opción 2";"cuadro2",#N/A,FALSE,"LHD CAMION Opción 2";"cuadro3",#N/A,FALSE,"LHD CAMION Opción 2";"cuadro4",#N/A,FALSE,"LHD CAMION Opción 2"}</definedName>
    <definedName name="wrn.op3." hidden="1">{"cuadro1",#N/A,FALSE,"Buzon Camion Opción 3";"cuadro2",#N/A,FALSE,"Buzon Camion Opción 3";"cuadro3",#N/A,FALSE,"Buzon Camion Opción 3";"cuadro4",#N/A,FALSE,"Buzon Camion Opción 3"}</definedName>
    <definedName name="wrn.op4." hidden="1">{"cuadro1",#N/A,FALSE,"Buzon FFCC Opción 4";"cuadro2",#N/A,FALSE,"Buzon FFCC Opción 4";"cuadro3",#N/A,FALSE,"Buzon FFCC Opción 4";"cuadro4",#N/A,FALSE,"Buzon FFCC Opción 4"}</definedName>
    <definedName name="wrn.op5." hidden="1">{"cuadro1",#N/A,FALSE,"Camara buz ffcc Opción 5";"cuadro2",#N/A,FALSE,"Camara buz ffcc Opción 5";"cuadro3",#N/A,FALSE,"Camara buz ffcc Opción 5";"cuadro4",#N/A,FALSE,"Camara buz ffcc Opción 5"}</definedName>
    <definedName name="wrn.PARTIAL._.REPORT." hidden="1">{#N/A,#N/A,FALSE,"US$";#N/A,#N/A,FALSE,"SUMMARY";#N/A,#N/A,FALSE,"DET.SUMM";#N/A,#N/A,FALSE,"BACK-UP";#N/A,#N/A,FALSE,"INDIRECTS"}</definedName>
    <definedName name="wrn.PENDENCIAS." hidden="1">{#N/A,#N/A,FALSE,"GERAL";#N/A,#N/A,FALSE,"012-96";#N/A,#N/A,FALSE,"018-96";#N/A,#N/A,FALSE,"027-96";#N/A,#N/A,FALSE,"059-96";#N/A,#N/A,FALSE,"076-96";#N/A,#N/A,FALSE,"019-97";#N/A,#N/A,FALSE,"021-97";#N/A,#N/A,FALSE,"022-97";#N/A,#N/A,FALSE,"028-97"}</definedName>
    <definedName name="wrn.pendientes." hidden="1">{#N/A,#N/A,FALSE,"PEND INC";#N/A,#N/A,FALSE,"PEND MINM"}</definedName>
    <definedName name="wrn.PGSHORIZ." hidden="1">{"PG8",#N/A,FALSE,"Estudio";#N/A,#N/A,FALSE,"Uso Recursos";"PG1",#N/A,FALSE,"Flujo Caja";"PG2",#N/A,FALSE,"Flujo Caja"}</definedName>
    <definedName name="wrn.PGSVERT." hidden="1">{"PGS6",#N/A,FALSE,"Estudio";"PG7",#N/A,FALSE,"Estudio"}</definedName>
    <definedName name="wrn.Presupuesto." hidden="1">{#N/A,#N/A,FALSE,"Presupuesto"}</definedName>
    <definedName name="wrn.Print._.Base._.Case._.Statements."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wrn.print1." hidden="1">{#N/A,#N/A,TRUE,"Est. de Fact.";#N/A,#N/A,TRUE,"Capitulo 19";#N/A,#N/A,TRUE,"Proyecto P855"}</definedName>
    <definedName name="wrn.PRINTBAS." hidden="1">{#N/A,#N/A,FALSE,"Total_OC015";#N/A,#N/A,FALSE,"ADMIN";#N/A,#N/A,FALSE,"PROCES";#N/A,#N/A,FALSE,"mecan";#N/A,#N/A,FALSE,"civil";#N/A,#N/A,FALSE,"CAÑER";#N/A,#N/A,FALSE,"ELEC";#N/A,#N/A,FALSE,"INSTR"}</definedName>
    <definedName name="wrn.PRINTEPRS." hidden="1">{#N/A,#N/A,FALSE,"minas";#N/A,#N/A,FALSE,"Total_OC015";#N/A,#N/A,FALSE,"ADMIN";#N/A,#N/A,FALSE,"PROCES";#N/A,#N/A,FALSE,"civil";#N/A,#N/A,FALSE,"CAÑER";#N/A,#N/A,FALSE,"ELEC";#N/A,#N/A,FALSE,"INSTR";#N/A,#N/A,FALSE,"PDS";#N/A,#N/A,FALSE,"mecan"}</definedName>
    <definedName name="wrn.printeprs1" hidden="1">{#N/A,#N/A,FALSE,"minas";#N/A,#N/A,FALSE,"Total_OC015";#N/A,#N/A,FALSE,"ADMIN";#N/A,#N/A,FALSE,"PROCES";#N/A,#N/A,FALSE,"civil";#N/A,#N/A,FALSE,"CAÑER";#N/A,#N/A,FALSE,"ELEC";#N/A,#N/A,FALSE,"INSTR";#N/A,#N/A,FALSE,"PDS";#N/A,#N/A,FALSE,"mecan"}</definedName>
    <definedName name="wrn.PROCART." hidden="1">{#N/A,#N/A,FALSE,"MAQUINA"}</definedName>
    <definedName name="wrn.Statements." hidden="1">{"Co1statements",#N/A,FALSE,"Cmpy1";"Co2statement",#N/A,FALSE,"Cmpy2";"co1pm",#N/A,FALSE,"Co1PM";"co2PM",#N/A,FALSE,"Co2PM";"value",#N/A,FALSE,"value";"opco",#N/A,FALSE,"NewSparkle";"adjusts",#N/A,FALSE,"Adjustments"}</definedName>
    <definedName name="wrn.Statements._1" hidden="1">{"Co1statements",#N/A,FALSE,"Cmpy1";"Co2statement",#N/A,FALSE,"Cmpy2";"co1pm",#N/A,FALSE,"Co1PM";"co2PM",#N/A,FALSE,"Co2PM";"value",#N/A,FALSE,"value";"opco",#N/A,FALSE,"NewSparkle";"adjusts",#N/A,FALSE,"Adjustments"}</definedName>
    <definedName name="wrn.Statements._2" hidden="1">{"Co1statements",#N/A,FALSE,"Cmpy1";"Co2statement",#N/A,FALSE,"Cmpy2";"co1pm",#N/A,FALSE,"Co1PM";"co2PM",#N/A,FALSE,"Co2PM";"value",#N/A,FALSE,"value";"opco",#N/A,FALSE,"NewSparkle";"adjusts",#N/A,FALSE,"Adjustments"}</definedName>
    <definedName name="wrn.Statements._3" hidden="1">{"Co1statements",#N/A,FALSE,"Cmpy1";"Co2statement",#N/A,FALSE,"Cmpy2";"co1pm",#N/A,FALSE,"Co1PM";"co2PM",#N/A,FALSE,"Co2PM";"value",#N/A,FALSE,"value";"opco",#N/A,FALSE,"NewSparkle";"adjusts",#N/A,FALSE,"Adjustments"}</definedName>
    <definedName name="wrn.Summary." hidden="1">{#N/A,#N/A,FALSE,"Matrix";#N/A,#N/A,FALSE,"Executive";#N/A,#N/A,FALSE,"Summary"}</definedName>
    <definedName name="wrn.Una._.Hoja." hidden="1">{"Sin detalle",#N/A,FALSE,"Flujo (redondeado)"}</definedName>
    <definedName name="wrn.unidades." hidden="1">{#N/A,#N/A,FALSE,"RESUMEN";#N/A,#N/A,FALSE,"GG-GI";#N/A,#N/A,FALSE,"AMB";#N/A,#N/A,FALSE,"EyR";#N/A,#N/A,FALSE,"UCP";#N/A,#N/A,FALSE,"IND";#N/A,#N/A,FALSE,"LR";#N/A,#N/A,FALSE,"PRV";#N/A,#N/A,FALSE,"TÚNELES";#N/A,#N/A,FALSE,"IDT";#N/A,#N/A,FALSE,"ING"}</definedName>
    <definedName name="wrn.via." hidden="1">{"via1",#N/A,TRUE,"general";"via2",#N/A,TRUE,"general";"via3",#N/A,TRUE,"general"}</definedName>
    <definedName name="WRNN"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N_1"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N_2"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RNN_3" hidden="1">{#N/A,#N/A,FALSE,"Pliego";#N/A,#N/A,FALSE,"Coeficientes";#N/A,#N/A,FALSE,"Cond. Diseño";#N/A,#N/A,FALSE,"Reactor Cullera";#N/A,#N/A,FALSE,"Tres fases";#N/A,#N/A,FALSE,"Dos fases";#N/A,#N/A,FALSE,"Resumen";#N/A,#N/A,FALSE,"Fosforo";#N/A,#N/A,FALSE,"Recirculacion";#N/A,#N/A,FALSE,"Exceso fango";#N/A,#N/A,FALSE,"Decantador";#N/A,#N/A,FALSE,"Desinfeccion";#N/A,#N/A,FALSE,"Recir. int."}</definedName>
    <definedName name="wsdf" hidden="1">{#N/A,#N/A,FALSE,"Total_OC015";#N/A,#N/A,FALSE,"ADMIN";#N/A,#N/A,FALSE,"PROCES";#N/A,#N/A,FALSE,"mecan";#N/A,#N/A,FALSE,"civil";#N/A,#N/A,FALSE,"CAÑER";#N/A,#N/A,FALSE,"ELEC";#N/A,#N/A,FALSE,"INSTR"}</definedName>
    <definedName name="wsnhed" hidden="1">{"via1",#N/A,TRUE,"general";"via2",#N/A,TRUE,"general";"via3",#N/A,TRUE,"general"}</definedName>
    <definedName name="wswsw" hidden="1">{#N/A,#N/A,FALSE,"Total_OC015";#N/A,#N/A,FALSE,"ADMIN";#N/A,#N/A,FALSE,"PROCES";#N/A,#N/A,FALSE,"mecan";#N/A,#N/A,FALSE,"civil";#N/A,#N/A,FALSE,"CAÑER";#N/A,#N/A,FALSE,"ELEC";#N/A,#N/A,FALSE,"INSTR"}</definedName>
    <definedName name="wswswsqa" hidden="1">{"via1",#N/A,TRUE,"general";"via2",#N/A,TRUE,"general";"via3",#N/A,TRUE,"general"}</definedName>
    <definedName name="wtt" hidden="1">{"TAB1",#N/A,TRUE,"GENERAL";"TAB2",#N/A,TRUE,"GENERAL";"TAB3",#N/A,TRUE,"GENERAL";"TAB4",#N/A,TRUE,"GENERAL";"TAB5",#N/A,TRUE,"GENERAL"}</definedName>
    <definedName name="wvu.CASHFLOW." hidden="1">{TRUE,FALSE,0.25,-14,601.5,380.25,FALSE,TRUE,TRUE,TRUE,0,24,#N/A,1,#N/A,10.703125,26.4705882352941,1,FALSE,FALSE,3,TRUE,1,FALSE,100,"Swvu.CASHFLOW.","ACwvu.CASHFLOW.",#N/A,FALSE,FALSE,0,0,0,0,2,"&amp;C
","",TRUE,TRUE,FALSE,TRUE,1,80,#N/A,#N/A,"=R1C1:R55C16",FALSE,FALSE,FALSE,FALSE,FALSE,FALSE,1,65532,65532,FALSE,FALSE,TRUE,TRUE,TRUE}</definedName>
    <definedName name="wvu.CSHFLW." hidden="1">{TRUE,TRUE,1,1.75,597.75,363,FALSE,TRUE,TRUE,TRUE,0,25,#N/A,1,#N/A,11.1875,25.1176470588235,1,FALSE,FALSE,1,TRUE,1,FALSE,100,"Swvu.CSHFLW.","ACwvu.CSHFLW.",#N/A,FALSE,FALSE,0,0,0,0,2,"&amp;C
","",TRUE,TRUE,FALSE,TRUE,1,80,#N/A,#N/A,"=R1C1:R55C16",FALSE,#N/A,#N/A,FALSE,FALSE,FALSE,1,65532,65532,FALSE,FALSE,TRUE,TRUE,TRUE}</definedName>
    <definedName name="ww" hidden="1">{#N/A,#N/A,FALSE,"IC_Global";#N/A,#N/A,FALSE,"IC_Global (98-f)";#N/A,#N/A,FALSE,"Inc";#N/A,#N/A,FALSE,"CAMBIOS (2)";#N/A,#N/A,FALSE,"EXPL Inc.";#N/A,#N/A,FALSE,"HITOS98";#N/A,#N/A,FALSE,"CURVA ""S"" GLOBAL ";#N/A,#N/A,FALSE,"CURVA ""S"" 1998 "}</definedName>
    <definedName name="wwded3" hidden="1">{"via1",#N/A,TRUE,"general";"via2",#N/A,TRUE,"general";"via3",#N/A,TRUE,"general"}</definedName>
    <definedName name="www" hidden="1">{"CI+GG(BASE)",#N/A,FALSE,"CI+GG(BASE)";"GG",#N/A,FALSE,"CI+GG(BASE)";"CI",#N/A,FALSE,"CI+GG(BASE)"}</definedName>
    <definedName name="wwwwe" hidden="1">{"TAB1",#N/A,TRUE,"GENERAL";"TAB2",#N/A,TRUE,"GENERAL";"TAB3",#N/A,TRUE,"GENERAL";"TAB4",#N/A,TRUE,"GENERAL";"TAB5",#N/A,TRUE,"GENERAL"}</definedName>
    <definedName name="wwwww" hidden="1">{"Sin detalle",#N/A,FALSE,"Flujo (redondeado)";"Detallado",#N/A,FALSE,"Flujo (redondeado)"}</definedName>
    <definedName name="wyty" hidden="1">{"via1",#N/A,TRUE,"general";"via2",#N/A,TRUE,"general";"via3",#N/A,TRUE,"general"}</definedName>
    <definedName name="X" hidden="1">{#N/A,#N/A,FALSE,"TEC-01";#N/A,#N/A,FALSE,"TEC - 02";#N/A,#N/A,FALSE,"TEC - 03";#N/A,#N/A,FALSE,"TEC - 04";#N/A,#N/A,FALSE,"TEC-07";#N/A,#N/A,FALSE,"TEC-08";#N/A,#N/A,FALSE,"TEC - 09A";#N/A,#N/A,FALSE,"TEC - 09B";#N/A,#N/A,FALSE,"TEC - 09C";#N/A,#N/A,FALSE,"TEC - 10";#N/A,#N/A,FALSE,"TEC-11"}</definedName>
    <definedName name="xcbvbs" hidden="1">{"TAB1",#N/A,TRUE,"GENERAL";"TAB2",#N/A,TRUE,"GENERAL";"TAB3",#N/A,TRUE,"GENERAL";"TAB4",#N/A,TRUE,"GENERAL";"TAB5",#N/A,TRUE,"GENERAL"}</definedName>
    <definedName name="xcvzxcv" hidden="1">[21]DESBAST!#REF!</definedName>
    <definedName name="xd" hidden="1">{#N/A,#N/A,TRUE,"Est. de Fact.";#N/A,#N/A,TRUE,"Capitulo 19";#N/A,#N/A,TRUE,"Proyecto P855"}</definedName>
    <definedName name="XDRTHR" hidden="1">{"DETALLE_1996",#N/A,FALSE,"flujo";"DETALLE_1997",#N/A,FALSE,"flujo";"GASTOS_INCURRIDOS_1996",#N/A,FALSE,"flujo";"GASTOS_PROGRAMADOS_PARA_1997",#N/A,FALSE,"flujo";#N/A,#N/A,FALSE,"comparat";#N/A,#N/A,FALSE,"costos";#N/A,#N/A,FALSE,"proyctrol"}</definedName>
    <definedName name="xsa" hidden="1">{"DETALLE_1996",#N/A,FALSE,"flujo";"DETALLE_1997",#N/A,FALSE,"flujo";"GASTOS_INCURRIDOS_1996",#N/A,FALSE,"flujo";"GASTOS_PROGRAMADOS_PARA_1997",#N/A,FALSE,"flujo";#N/A,#N/A,FALSE,"comparat";#N/A,#N/A,FALSE,"costos";#N/A,#N/A,FALSE,"proyctrol"}</definedName>
    <definedName name="xss" hidden="1">{#N/A,#N/A,FALSE,"Total_OC015";#N/A,#N/A,FALSE,"ADMIN";#N/A,#N/A,FALSE,"PROCES";#N/A,#N/A,FALSE,"mecan";#N/A,#N/A,FALSE,"civil";#N/A,#N/A,FALSE,"CAÑER";#N/A,#N/A,FALSE,"ELEC";#N/A,#N/A,FALSE,"INSTR"}</definedName>
    <definedName name="xsxs" hidden="1">{"TAB1",#N/A,TRUE,"GENERAL";"TAB2",#N/A,TRUE,"GENERAL";"TAB3",#N/A,TRUE,"GENERAL";"TAB4",#N/A,TRUE,"GENERAL";"TAB5",#N/A,TRUE,"GENERAL"}</definedName>
    <definedName name="XX" hidden="1">{#N/A,#N/A,FALSE,"Total_OC015";#N/A,#N/A,FALSE,"ADMIN";#N/A,#N/A,FALSE,"PROCES";#N/A,#N/A,FALSE,"mecan";#N/A,#N/A,FALSE,"civil";#N/A,#N/A,FALSE,"CAÑER";#N/A,#N/A,FALSE,"ELEC";#N/A,#N/A,FALSE,"INSTR"}</definedName>
    <definedName name="xxfg" hidden="1">{"via1",#N/A,TRUE,"general";"via2",#N/A,TRUE,"general";"via3",#N/A,TRUE,"general"}</definedName>
    <definedName name="xxx"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XXXX" hidden="1">{"DETALLE_1996",#N/A,FALSE,"flujo";"DETALLE_1997",#N/A,FALSE,"flujo";"GASTOS_INCURRIDOS_1996",#N/A,FALSE,"flujo";"GASTOS_PROGRAMADOS_PARA_1997",#N/A,FALSE,"flujo";#N/A,#N/A,FALSE,"comparat";#N/A,#N/A,FALSE,"costos";#N/A,#N/A,FALSE,"proyctrol"}</definedName>
    <definedName name="xxxx1" hidden="1">{"DETALLE_1996",#N/A,FALSE,"flujo";"DETALLE_1997",#N/A,FALSE,"flujo";"GASTOS_INCURRIDOS_1996",#N/A,FALSE,"flujo";"GASTOS_PROGRAMADOS_PARA_1997",#N/A,FALSE,"flujo";#N/A,#N/A,FALSE,"comparat";#N/A,#N/A,FALSE,"costos";#N/A,#N/A,FALSE,"proyctrol"}</definedName>
    <definedName name="xxxxx" hidden="1">{#N/A,#N/A,FALSE,"masez (10)";#N/A,#N/A,FALSE,"masez (7)";#N/A,#N/A,FALSE,"masez (6)";#N/A,#N/A,FALSE,"masez (5)";#N/A,#N/A,FALSE,"masez (4)";#N/A,#N/A,FALSE,"masez (3)";#N/A,#N/A,FALSE,"masez (2)";#N/A,#N/A,FALSE,"GME";#N/A,#N/A,FALSE,"masez"}</definedName>
    <definedName name="xxxxxds" hidden="1">{"via1",#N/A,TRUE,"general";"via2",#N/A,TRUE,"general";"via3",#N/A,TRUE,"general"}</definedName>
    <definedName name="xxxxxxx" hidden="1">{"MO(BASE)",#N/A,FALSE,"MO(BASE)";"MO(BASE)1",#N/A,FALSE,"MO(BASE)";"MO(BASE)2",#N/A,FALSE,"MO(BASE)"}</definedName>
    <definedName name="xxxxxxxxxx29" hidden="1">{"via1",#N/A,TRUE,"general";"via2",#N/A,TRUE,"general";"via3",#N/A,TRUE,"general"}</definedName>
    <definedName name="xxxxxxxxxxxx" hidden="1">{"CI+GG(BASE)",#N/A,FALSE,"CI+GG(BASE)";"GG",#N/A,FALSE,"CI+GG(BASE)";"CI",#N/A,FALSE,"CI+GG(BASE)"}</definedName>
    <definedName name="xxxxxxxxxxxxx" hidden="1">{#N/A,#N/A,FALSE,"masez (10)";#N/A,#N/A,FALSE,"masez (7)";#N/A,#N/A,FALSE,"masez (6)";#N/A,#N/A,FALSE,"masez (5)";#N/A,#N/A,FALSE,"masez (4)";#N/A,#N/A,FALSE,"masez (3)";#N/A,#N/A,FALSE,"masez (2)";#N/A,#N/A,FALSE,"GME";#N/A,#N/A,FALSE,"masez"}</definedName>
    <definedName name="xxxxxxxxxxxxxxxxx"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xxxxxxxxxxxxxxxxxx" hidden="1">{#N/A,#N/A,FALSE,"TEC-01";#N/A,#N/A,FALSE,"TEC - 02";#N/A,#N/A,FALSE,"TEC - 03";#N/A,#N/A,FALSE,"TEC - 04";#N/A,#N/A,FALSE,"TEC-07";#N/A,#N/A,FALSE,"TEC-08";#N/A,#N/A,FALSE,"TEC - 09A";#N/A,#N/A,FALSE,"TEC - 09B";#N/A,#N/A,FALSE,"TEC - 09C";#N/A,#N/A,FALSE,"TEC - 10";#N/A,#N/A,FALSE,"TEC-11"}</definedName>
    <definedName name="xxxxxxxxxxxxxxxxxxxxxx" hidden="1">{"MO(BASE)",#N/A,FALSE,"MO(BASE)";"MO(BASE)1",#N/A,FALSE,"MO(BASE)";"MO(BASE)2",#N/A,FALSE,"MO(BASE)"}</definedName>
    <definedName name="xxxxxxxxxxxxxxxxxxxxxxx" hidden="1">{#N/A,#N/A,FALSE,"PEND INC";#N/A,#N/A,FALSE,"PEND MINM"}</definedName>
    <definedName name="XY" hidden="1">{#N/A,#N/A,FALSE,"TEC-01";#N/A,#N/A,FALSE,"TEC - 02";#N/A,#N/A,FALSE,"TEC - 03";#N/A,#N/A,FALSE,"TEC - 04";#N/A,#N/A,FALSE,"TEC-07";#N/A,#N/A,FALSE,"TEC-08";#N/A,#N/A,FALSE,"TEC - 09A";#N/A,#N/A,FALSE,"TEC - 09B";#N/A,#N/A,FALSE,"TEC - 09C";#N/A,#N/A,FALSE,"TEC - 10";#N/A,#N/A,FALSE,"TEC-11"}</definedName>
    <definedName name="XZXZV" hidden="1">{"via1",#N/A,TRUE,"general";"via2",#N/A,TRUE,"general";"via3",#N/A,TRUE,"general"}</definedName>
    <definedName name="y" hidden="1">{#N/A,#N/A,TRUE,"Est. de Fact.";#N/A,#N/A,TRUE,"Capitulo 19";#N/A,#N/A,TRUE,"Proyecto P855"}</definedName>
    <definedName name="y6y6" hidden="1">{"via1",#N/A,TRUE,"general";"via2",#N/A,TRUE,"general";"via3",#N/A,TRUE,"general"}</definedName>
    <definedName name="yery" hidden="1">{"via1",#N/A,TRUE,"general";"via2",#N/A,TRUE,"general";"via3",#N/A,TRUE,"general"}</definedName>
    <definedName name="yhy" hidden="1">{"TAB1",#N/A,TRUE,"GENERAL";"TAB2",#N/A,TRUE,"GENERAL";"TAB3",#N/A,TRUE,"GENERAL";"TAB4",#N/A,TRUE,"GENERAL";"TAB5",#N/A,TRUE,"GENERAL"}</definedName>
    <definedName name="yjyj" hidden="1">{"TAB1",#N/A,TRUE,"GENERAL";"TAB2",#N/A,TRUE,"GENERAL";"TAB3",#N/A,TRUE,"GENERAL";"TAB4",#N/A,TRUE,"GENERAL";"TAB5",#N/A,TRUE,"GENERAL"}</definedName>
    <definedName name="yo" hidden="1">{"MO(BASE)",#N/A,FALSE,"MO(BASE)";"MO(BASE)1",#N/A,FALSE,"MO(BASE)";"MO(BASE)2",#N/A,FALSE,"MO(BASE)"}</definedName>
    <definedName name="yrey" hidden="1">{"via1",#N/A,TRUE,"general";"via2",#N/A,TRUE,"general";"via3",#N/A,TRUE,"general"}</definedName>
    <definedName name="YRTYRTYRY" hidden="1">[32]Condicion!#REF!</definedName>
    <definedName name="yry" hidden="1">{"via1",#N/A,TRUE,"general";"via2",#N/A,TRUE,"general";"via3",#N/A,TRUE,"general"}</definedName>
    <definedName name="ytj" hidden="1">{"TAB1",#N/A,TRUE,"GENERAL";"TAB2",#N/A,TRUE,"GENERAL";"TAB3",#N/A,TRUE,"GENERAL";"TAB4",#N/A,TRUE,"GENERAL";"TAB5",#N/A,TRUE,"GENERAL"}</definedName>
    <definedName name="ytjt6" hidden="1">{"via1",#N/A,TRUE,"general";"via2",#N/A,TRUE,"general";"via3",#N/A,TRUE,"general"}</definedName>
    <definedName name="ytrwyr" hidden="1">{"TAB1",#N/A,TRUE,"GENERAL";"TAB2",#N/A,TRUE,"GENERAL";"TAB3",#N/A,TRUE,"GENERAL";"TAB4",#N/A,TRUE,"GENERAL";"TAB5",#N/A,TRUE,"GENERAL"}</definedName>
    <definedName name="ytry" hidden="1">{"via1",#N/A,TRUE,"general";"via2",#N/A,TRUE,"general";"via3",#N/A,TRUE,"general"}</definedName>
    <definedName name="ytryrty" hidden="1">{"via1",#N/A,TRUE,"general";"via2",#N/A,TRUE,"general";"via3",#N/A,TRUE,"general"}</definedName>
    <definedName name="YTRYUYT" hidden="1">{"TAB1",#N/A,TRUE,"GENERAL";"TAB2",#N/A,TRUE,"GENERAL";"TAB3",#N/A,TRUE,"GENERAL";"TAB4",#N/A,TRUE,"GENERAL";"TAB5",#N/A,TRUE,"GENERAL"}</definedName>
    <definedName name="yttyty" hidden="1">{#N/A,#N/A,FALSE,"Total_OC015";#N/A,#N/A,FALSE,"ADMIN";#N/A,#N/A,FALSE,"PROCES";#N/A,#N/A,FALSE,"mecan";#N/A,#N/A,FALSE,"civil";#N/A,#N/A,FALSE,"CAÑER";#N/A,#N/A,FALSE,"ELEC";#N/A,#N/A,FALSE,"INSTR"}</definedName>
    <definedName name="ytudfgd" hidden="1">{"TAB1",#N/A,TRUE,"GENERAL";"TAB2",#N/A,TRUE,"GENERAL";"TAB3",#N/A,TRUE,"GENERAL";"TAB4",#N/A,TRUE,"GENERAL";"TAB5",#N/A,TRUE,"GENERAL"}</definedName>
    <definedName name="yturtu7" hidden="1">{"TAB1",#N/A,TRUE,"GENERAL";"TAB2",#N/A,TRUE,"GENERAL";"TAB3",#N/A,TRUE,"GENERAL";"TAB4",#N/A,TRUE,"GENERAL";"TAB5",#N/A,TRUE,"GENERAL"}</definedName>
    <definedName name="yturu" hidden="1">{"TAB1",#N/A,TRUE,"GENERAL";"TAB2",#N/A,TRUE,"GENERAL";"TAB3",#N/A,TRUE,"GENERAL";"TAB4",#N/A,TRUE,"GENERAL";"TAB5",#N/A,TRUE,"GENERAL"}</definedName>
    <definedName name="ytuytfgh" hidden="1">{"via1",#N/A,TRUE,"general";"via2",#N/A,TRUE,"general";"via3",#N/A,TRUE,"general"}</definedName>
    <definedName name="yty" hidden="1">{"TAB1",#N/A,TRUE,"GENERAL";"TAB2",#N/A,TRUE,"GENERAL";"TAB3",#N/A,TRUE,"GENERAL";"TAB4",#N/A,TRUE,"GENERAL";"TAB5",#N/A,TRUE,"GENERAL"}</definedName>
    <definedName name="ytyyh" hidden="1">{"via1",#N/A,TRUE,"general";"via2",#N/A,TRUE,"general";"via3",#N/A,TRUE,"general"}</definedName>
    <definedName name="ytzacdfg" hidden="1">{"TAB1",#N/A,TRUE,"GENERAL";"TAB2",#N/A,TRUE,"GENERAL";"TAB3",#N/A,TRUE,"GENERAL";"TAB4",#N/A,TRUE,"GENERAL";"TAB5",#N/A,TRUE,"GENERAL"}</definedName>
    <definedName name="yudre54" hidden="1">{"TAB1",#N/A,TRUE,"GENERAL";"TAB2",#N/A,TRUE,"GENERAL";"TAB3",#N/A,TRUE,"GENERAL";"TAB4",#N/A,TRUE,"GENERAL";"TAB5",#N/A,TRUE,"GENERAL"}</definedName>
    <definedName name="yuhgh" hidden="1">{"TAB1",#N/A,TRUE,"GENERAL";"TAB2",#N/A,TRUE,"GENERAL";"TAB3",#N/A,TRUE,"GENERAL";"TAB4",#N/A,TRUE,"GENERAL";"TAB5",#N/A,TRUE,"GENERAL"}</definedName>
    <definedName name="yuk" hidden="1">{#N/A,#N/A,TRUE,"Est. de Fact.";#N/A,#N/A,TRUE,"Capitulo 19";#N/A,#N/A,TRUE,"Proyecto P855"}</definedName>
    <definedName name="yuku" hidden="1">{"DETALLE_1996",#N/A,FALSE,"flujo";"DETALLE_1997",#N/A,FALSE,"flujo";"GASTOS_INCURRIDOS_1996",#N/A,FALSE,"flujo";"GASTOS_PROGRAMADOS_PARA_1997",#N/A,FALSE,"flujo";#N/A,#N/A,FALSE,"comparat";#N/A,#N/A,FALSE,"costos";#N/A,#N/A,FALSE,"proyctrol"}</definedName>
    <definedName name="yutu" hidden="1">{"via1",#N/A,TRUE,"general";"via2",#N/A,TRUE,"general";"via3",#N/A,TRUE,"general"}</definedName>
    <definedName name="yuuiiy" hidden="1">{"via1",#N/A,TRUE,"general";"via2",#N/A,TRUE,"general";"via3",#N/A,TRUE,"general"}</definedName>
    <definedName name="yuuuuuu" hidden="1">{"via1",#N/A,TRUE,"general";"via2",#N/A,TRUE,"general";"via3",#N/A,TRUE,"general"}</definedName>
    <definedName name="yuyuyu" hidden="1">{#N/A,#N/A,FALSE,"minas";#N/A,#N/A,FALSE,"Total_OC015";#N/A,#N/A,FALSE,"ADMIN";#N/A,#N/A,FALSE,"PROCES";#N/A,#N/A,FALSE,"civil";#N/A,#N/A,FALSE,"CAÑER";#N/A,#N/A,FALSE,"ELEC";#N/A,#N/A,FALSE,"INSTR";#N/A,#N/A,FALSE,"PDS";#N/A,#N/A,FALSE,"mecan"}</definedName>
    <definedName name="yy" hidden="1">{#N/A,#N/A,FALSE,"Total_OC015";#N/A,#N/A,FALSE,"ADMIN";#N/A,#N/A,FALSE,"PROCES";#N/A,#N/A,FALSE,"mecan";#N/A,#N/A,FALSE,"civil";#N/A,#N/A,FALSE,"CAÑER";#N/A,#N/A,FALSE,"ELEC";#N/A,#N/A,FALSE,"INSTR"}</definedName>
    <definedName name="yyy" hidden="1">{"TAB1",#N/A,TRUE,"GENERAL";"TAB2",#N/A,TRUE,"GENERAL";"TAB3",#N/A,TRUE,"GENERAL";"TAB4",#N/A,TRUE,"GENERAL";"TAB5",#N/A,TRUE,"GENERAL"}</definedName>
    <definedName name="yyyuh" hidden="1">{"TAB1",#N/A,TRUE,"GENERAL";"TAB2",#N/A,TRUE,"GENERAL";"TAB3",#N/A,TRUE,"GENERAL";"TAB4",#N/A,TRUE,"GENERAL";"TAB5",#N/A,TRUE,"GENERAL"}</definedName>
    <definedName name="yyyyhhh" hidden="1">{"TAB1",#N/A,TRUE,"GENERAL";"TAB2",#N/A,TRUE,"GENERAL";"TAB3",#N/A,TRUE,"GENERAL";"TAB4",#N/A,TRUE,"GENERAL";"TAB5",#N/A,TRUE,"GENERAL"}</definedName>
    <definedName name="yyyyyf" hidden="1">{"via1",#N/A,TRUE,"general";"via2",#N/A,TRUE,"general";"via3",#N/A,TRUE,"general"}</definedName>
    <definedName name="z" hidden="1">{"DETALLE_1996",#N/A,FALSE,"flujo";"DETALLE_1997",#N/A,FALSE,"flujo";"GASTOS_INCURRIDOS_1996",#N/A,FALSE,"flujo";"GASTOS_PROGRAMADOS_PARA_1997",#N/A,FALSE,"flujo";#N/A,#N/A,FALSE,"comparat";#N/A,#N/A,FALSE,"costos";#N/A,#N/A,FALSE,"proyctrol"}</definedName>
    <definedName name="ZD" hidden="1">{"Sin detalle",#N/A,FALSE,"Flujo (redondeado)";"Detallado",#N/A,FALSE,"Flujo (redondeado)"}</definedName>
    <definedName name="zdervr" hidden="1">{"via1",#N/A,TRUE,"general";"via2",#N/A,TRUE,"general";"via3",#N/A,TRUE,"general"}</definedName>
    <definedName name="zdfg" hidden="1">[21]DESBAST!#REF!</definedName>
    <definedName name="zxczds" hidden="1">{"TAB1",#N/A,TRUE,"GENERAL";"TAB2",#N/A,TRUE,"GENERAL";"TAB3",#N/A,TRUE,"GENERAL";"TAB4",#N/A,TRUE,"GENERAL";"TAB5",#N/A,TRUE,"GENERAL"}</definedName>
    <definedName name="zxsdftyu" hidden="1">{"via1",#N/A,TRUE,"general";"via2",#N/A,TRUE,"general";"via3",#N/A,TRUE,"general"}</definedName>
    <definedName name="zxvxczv" hidden="1">{"via1",#N/A,TRUE,"general";"via2",#N/A,TRUE,"general";"via3",#N/A,TRUE,"general"}</definedName>
    <definedName name="zz"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zzz" hidden="1">{#N/A,#N/A,FALSE,"masez (10)";#N/A,#N/A,FALSE,"masez (7)";#N/A,#N/A,FALSE,"masez (6)";#N/A,#N/A,FALSE,"masez (5)";#N/A,#N/A,FALSE,"masez (4)";#N/A,#N/A,FALSE,"masez (3)";#N/A,#N/A,FALSE,"masez (2)";#N/A,#N/A,FALSE,"GME";#N/A,#N/A,FALSE,"masez"}</definedName>
    <definedName name="zzzz"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zzzzzzzzzzzzzzzzzzz">#N/A</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6" i="8" l="1"/>
  <c r="L44" i="8" s="1"/>
  <c r="L48" i="8" s="1"/>
  <c r="L150" i="8" s="1"/>
  <c r="K46" i="8"/>
  <c r="K44" i="8"/>
  <c r="J46" i="8"/>
  <c r="J44" i="8" s="1"/>
  <c r="I46" i="8"/>
  <c r="I44" i="8" s="1"/>
  <c r="H46" i="8"/>
  <c r="H44" i="8"/>
  <c r="F40" i="8"/>
  <c r="F41" i="8"/>
  <c r="G46" i="8"/>
  <c r="P125" i="8"/>
  <c r="K129" i="8"/>
  <c r="Q129" i="8"/>
  <c r="Q139" i="8"/>
  <c r="Q143" i="8" s="1"/>
  <c r="Q133" i="8"/>
  <c r="Q134" i="8" s="1"/>
  <c r="Q107" i="8"/>
  <c r="Q111" i="8" s="1"/>
  <c r="Q46" i="8"/>
  <c r="Q41" i="8"/>
  <c r="P139" i="8"/>
  <c r="P143" i="8" s="1"/>
  <c r="P123" i="8"/>
  <c r="P107" i="8"/>
  <c r="P111" i="8" s="1"/>
  <c r="P46" i="8"/>
  <c r="P41" i="8"/>
  <c r="P25" i="8"/>
  <c r="O139" i="8"/>
  <c r="O143" i="8" s="1"/>
  <c r="O107" i="8"/>
  <c r="O111" i="8"/>
  <c r="O58" i="8"/>
  <c r="O46" i="8"/>
  <c r="O41" i="8"/>
  <c r="O25" i="8"/>
  <c r="N107" i="8"/>
  <c r="N111" i="8" s="1"/>
  <c r="N74" i="8"/>
  <c r="M59" i="8"/>
  <c r="M58" i="8" s="1"/>
  <c r="N59" i="8"/>
  <c r="N60" i="8" s="1"/>
  <c r="N46" i="8"/>
  <c r="N41" i="8"/>
  <c r="N25" i="8"/>
  <c r="M107" i="8"/>
  <c r="M111" i="8" s="1"/>
  <c r="M60" i="8"/>
  <c r="M46" i="8"/>
  <c r="M25" i="8"/>
  <c r="F39" i="8"/>
  <c r="F38" i="8"/>
  <c r="L166" i="8"/>
  <c r="L159" i="8"/>
  <c r="L158" i="8"/>
  <c r="L157" i="8"/>
  <c r="L155" i="8"/>
  <c r="L107" i="8"/>
  <c r="L111" i="8" s="1"/>
  <c r="L156" i="8" s="1"/>
  <c r="L59" i="8"/>
  <c r="L58" i="8" s="1"/>
  <c r="L49" i="8"/>
  <c r="L151" i="8" s="1"/>
  <c r="L41" i="8"/>
  <c r="L31" i="8"/>
  <c r="L146" i="8" s="1"/>
  <c r="L20" i="8"/>
  <c r="L19" i="8"/>
  <c r="L28" i="8"/>
  <c r="L34" i="8" s="1"/>
  <c r="L147" i="8" s="1"/>
  <c r="L25" i="8"/>
  <c r="J125" i="8"/>
  <c r="J157" i="8" s="1"/>
  <c r="D79" i="18"/>
  <c r="D31" i="18"/>
  <c r="E21" i="18"/>
  <c r="D21" i="18"/>
  <c r="E47" i="18"/>
  <c r="D47" i="18"/>
  <c r="J123" i="8"/>
  <c r="Q140" i="8" l="1"/>
  <c r="Q108" i="8"/>
  <c r="P140" i="8"/>
  <c r="P108" i="8"/>
  <c r="O140" i="8"/>
  <c r="O108" i="8"/>
  <c r="N108" i="8"/>
  <c r="N64" i="8"/>
  <c r="N66" i="8" s="1"/>
  <c r="N62" i="8"/>
  <c r="N58" i="8"/>
  <c r="M108" i="8"/>
  <c r="M62" i="8"/>
  <c r="M64" i="8"/>
  <c r="M66" i="8" s="1"/>
  <c r="L108" i="8"/>
  <c r="L60" i="8"/>
  <c r="L64" i="8" s="1"/>
  <c r="L66" i="8" s="1"/>
  <c r="L62" i="8"/>
  <c r="L29" i="8"/>
  <c r="K133" i="8"/>
  <c r="K139" i="8"/>
  <c r="J139" i="8"/>
  <c r="I139" i="8"/>
  <c r="I107" i="8"/>
  <c r="H107" i="8"/>
  <c r="G107" i="8"/>
  <c r="H59" i="8"/>
  <c r="G59" i="8"/>
  <c r="G45" i="18"/>
  <c r="G46" i="18"/>
  <c r="E81" i="18"/>
  <c r="E72" i="18"/>
  <c r="E73" i="18" s="1"/>
  <c r="E82" i="18" s="1"/>
  <c r="E69" i="18"/>
  <c r="E63" i="18"/>
  <c r="E61" i="18"/>
  <c r="E64" i="18" s="1"/>
  <c r="E80" i="18" s="1"/>
  <c r="E58" i="18"/>
  <c r="E50" i="18"/>
  <c r="E83" i="18" s="1"/>
  <c r="E35" i="18"/>
  <c r="E33" i="18"/>
  <c r="E37" i="18" s="1"/>
  <c r="E78" i="18" s="1"/>
  <c r="E31" i="18"/>
  <c r="E79" i="18"/>
  <c r="E17" i="18"/>
  <c r="E18" i="18" s="1"/>
  <c r="E16" i="18"/>
  <c r="E15" i="18"/>
  <c r="L154" i="8" l="1"/>
  <c r="L153" i="8"/>
  <c r="L161" i="8" s="1"/>
  <c r="L165" i="8" s="1"/>
  <c r="L168" i="8" s="1"/>
  <c r="K159" i="8"/>
  <c r="L167" i="8" l="1"/>
  <c r="C92" i="18"/>
  <c r="C93" i="18" s="1"/>
  <c r="C77" i="18"/>
  <c r="D72" i="18"/>
  <c r="D73" i="18" s="1"/>
  <c r="D82" i="18" s="1"/>
  <c r="D69" i="18"/>
  <c r="D81" i="18" s="1"/>
  <c r="D61" i="18"/>
  <c r="D64" i="18" s="1"/>
  <c r="D80" i="18" s="1"/>
  <c r="D58" i="18"/>
  <c r="D63" i="18"/>
  <c r="D17" i="18"/>
  <c r="D50" i="18"/>
  <c r="D83" i="18" s="1"/>
  <c r="D35" i="18"/>
  <c r="D33" i="18" s="1"/>
  <c r="D37" i="18" s="1"/>
  <c r="F18" i="18"/>
  <c r="D15" i="18"/>
  <c r="D16" i="18"/>
  <c r="G15" i="18"/>
  <c r="C69" i="18"/>
  <c r="C61" i="18"/>
  <c r="C64" i="18" s="1"/>
  <c r="C47" i="18"/>
  <c r="C50" i="18" s="1"/>
  <c r="C83" i="18" s="1"/>
  <c r="C31" i="18"/>
  <c r="C35" i="18"/>
  <c r="C33" i="18" s="1"/>
  <c r="C18" i="18"/>
  <c r="C15" i="18"/>
  <c r="C21" i="18" s="1"/>
  <c r="F14" i="18"/>
  <c r="C63" i="18"/>
  <c r="C16" i="18"/>
  <c r="D18" i="18" l="1"/>
  <c r="C79" i="18"/>
  <c r="D78" i="18"/>
  <c r="C37" i="18"/>
  <c r="C81" i="18"/>
  <c r="C80" i="18"/>
  <c r="C72" i="18"/>
  <c r="C73" i="18" s="1"/>
  <c r="C82" i="18" s="1"/>
  <c r="C78" i="18" l="1"/>
  <c r="C86" i="18" l="1"/>
  <c r="C90" i="18" l="1"/>
  <c r="T107" i="8" l="1"/>
  <c r="T111" i="8" s="1"/>
  <c r="T59" i="8"/>
  <c r="T46" i="8"/>
  <c r="T44" i="8" s="1"/>
  <c r="T41" i="8"/>
  <c r="R46" i="8"/>
  <c r="R44" i="8" s="1"/>
  <c r="R41" i="8"/>
  <c r="P157" i="8" l="1"/>
  <c r="K41" i="8"/>
  <c r="M41" i="8"/>
  <c r="G44" i="8"/>
  <c r="G48" i="8" l="1"/>
  <c r="F42" i="8"/>
  <c r="D31" i="16"/>
  <c r="N15" i="16" s="1"/>
  <c r="B8" i="11"/>
  <c r="R107" i="8"/>
  <c r="C43" i="17" l="1"/>
  <c r="M65" i="17" s="1"/>
  <c r="G39" i="17"/>
  <c r="N62" i="17" s="1"/>
  <c r="F39" i="17"/>
  <c r="O18" i="17" s="1"/>
  <c r="E39" i="17"/>
  <c r="O62" i="17" s="1"/>
  <c r="D39" i="17"/>
  <c r="N18" i="17" s="1"/>
  <c r="C39" i="17"/>
  <c r="M62" i="17" s="1"/>
  <c r="B39" i="17"/>
  <c r="M18" i="17" s="1"/>
  <c r="G38" i="17"/>
  <c r="N61" i="17" s="1"/>
  <c r="F38" i="17"/>
  <c r="O17" i="17" s="1"/>
  <c r="E38" i="17"/>
  <c r="O61" i="17" s="1"/>
  <c r="D38" i="17"/>
  <c r="N17" i="17" s="1"/>
  <c r="C38" i="17"/>
  <c r="M61" i="17" s="1"/>
  <c r="B38" i="17"/>
  <c r="M17" i="17" s="1"/>
  <c r="G31" i="17"/>
  <c r="N59" i="17" s="1"/>
  <c r="F31" i="17"/>
  <c r="O15" i="17" s="1"/>
  <c r="E31" i="17"/>
  <c r="O59" i="17" s="1"/>
  <c r="D31" i="17"/>
  <c r="N15" i="17" s="1"/>
  <c r="C31" i="17"/>
  <c r="M59" i="17" s="1"/>
  <c r="B31" i="17"/>
  <c r="M15" i="17" s="1"/>
  <c r="G28" i="17"/>
  <c r="N56" i="17" s="1"/>
  <c r="F28" i="17"/>
  <c r="E28" i="17"/>
  <c r="O56" i="17" s="1"/>
  <c r="D28" i="17"/>
  <c r="N12" i="17" s="1"/>
  <c r="C28" i="17"/>
  <c r="M56" i="17" s="1"/>
  <c r="B28" i="17"/>
  <c r="M12" i="17" s="1"/>
  <c r="G27" i="17"/>
  <c r="F27" i="17"/>
  <c r="E27" i="17"/>
  <c r="D27" i="17"/>
  <c r="C27" i="17"/>
  <c r="B27" i="17"/>
  <c r="G20" i="17"/>
  <c r="F20" i="17"/>
  <c r="E20" i="17"/>
  <c r="D20" i="17"/>
  <c r="C20" i="17"/>
  <c r="B20" i="17"/>
  <c r="G19" i="17"/>
  <c r="F19" i="17"/>
  <c r="E19" i="17"/>
  <c r="D19" i="17"/>
  <c r="C19" i="17"/>
  <c r="B19" i="17"/>
  <c r="G18" i="17"/>
  <c r="F18" i="17"/>
  <c r="E18" i="17"/>
  <c r="D18" i="17"/>
  <c r="C18" i="17"/>
  <c r="B18" i="17"/>
  <c r="G17" i="17"/>
  <c r="F17" i="17"/>
  <c r="E17" i="17"/>
  <c r="D17" i="17"/>
  <c r="C17" i="17"/>
  <c r="B17" i="17"/>
  <c r="G16" i="17"/>
  <c r="F16" i="17"/>
  <c r="E16" i="17"/>
  <c r="D16" i="17"/>
  <c r="C16" i="17"/>
  <c r="B16" i="17"/>
  <c r="G15" i="17"/>
  <c r="F15" i="17"/>
  <c r="E15" i="17"/>
  <c r="D15" i="17"/>
  <c r="C15" i="17"/>
  <c r="B15" i="17"/>
  <c r="G13" i="17"/>
  <c r="F13" i="17"/>
  <c r="E13" i="17"/>
  <c r="D13" i="17"/>
  <c r="C13" i="17"/>
  <c r="B13" i="17"/>
  <c r="G12" i="17"/>
  <c r="F12" i="17"/>
  <c r="E12" i="17"/>
  <c r="D12" i="17"/>
  <c r="C12" i="17"/>
  <c r="B12" i="17"/>
  <c r="B8" i="17"/>
  <c r="O12" i="17" l="1"/>
  <c r="E39" i="16"/>
  <c r="O62" i="16" s="1"/>
  <c r="F39" i="16"/>
  <c r="O18" i="16" s="1"/>
  <c r="G39" i="16"/>
  <c r="N62" i="16" s="1"/>
  <c r="D39" i="16"/>
  <c r="N18" i="16" s="1"/>
  <c r="E38" i="16"/>
  <c r="O61" i="16" s="1"/>
  <c r="F38" i="16"/>
  <c r="O17" i="16" s="1"/>
  <c r="G38" i="16"/>
  <c r="N61" i="16" s="1"/>
  <c r="D38" i="16"/>
  <c r="N17" i="16" s="1"/>
  <c r="E31" i="16"/>
  <c r="O59" i="16" s="1"/>
  <c r="F31" i="16"/>
  <c r="O15" i="16" s="1"/>
  <c r="G31" i="16"/>
  <c r="N59" i="16" s="1"/>
  <c r="B8" i="16"/>
  <c r="E28" i="16"/>
  <c r="O56" i="16" s="1"/>
  <c r="F28" i="16"/>
  <c r="G28" i="16"/>
  <c r="N56" i="16" s="1"/>
  <c r="D28" i="16"/>
  <c r="N12" i="16" s="1"/>
  <c r="E27" i="16"/>
  <c r="F27" i="16"/>
  <c r="G27" i="16"/>
  <c r="D27" i="16"/>
  <c r="G22" i="16"/>
  <c r="E20" i="16"/>
  <c r="F20" i="16"/>
  <c r="G20" i="16"/>
  <c r="D20" i="16"/>
  <c r="E19" i="16"/>
  <c r="F19" i="16"/>
  <c r="G19" i="16"/>
  <c r="D19" i="16"/>
  <c r="E18" i="16"/>
  <c r="F18" i="16"/>
  <c r="G18" i="16"/>
  <c r="D18" i="16"/>
  <c r="E17" i="16"/>
  <c r="F17" i="16"/>
  <c r="G17" i="16"/>
  <c r="D17" i="16"/>
  <c r="E16" i="16"/>
  <c r="F16" i="16"/>
  <c r="G16" i="16"/>
  <c r="D16" i="16"/>
  <c r="E15" i="16"/>
  <c r="F15" i="16"/>
  <c r="G15" i="16"/>
  <c r="D15" i="16"/>
  <c r="E13" i="16"/>
  <c r="F13" i="16"/>
  <c r="G13" i="16"/>
  <c r="D13" i="16"/>
  <c r="G12" i="16"/>
  <c r="F12" i="16"/>
  <c r="E12" i="16"/>
  <c r="D12" i="16"/>
  <c r="C39" i="16"/>
  <c r="M62" i="16" s="1"/>
  <c r="B39" i="16"/>
  <c r="M18" i="16" s="1"/>
  <c r="C38" i="16"/>
  <c r="M61" i="16" s="1"/>
  <c r="B38" i="16"/>
  <c r="M17" i="16" s="1"/>
  <c r="C31" i="16"/>
  <c r="M59" i="16" s="1"/>
  <c r="B31" i="16"/>
  <c r="M15" i="16" s="1"/>
  <c r="C28" i="16"/>
  <c r="M56" i="16" s="1"/>
  <c r="B28" i="16"/>
  <c r="M12" i="16" s="1"/>
  <c r="C27" i="16"/>
  <c r="B27" i="16"/>
  <c r="C20" i="16"/>
  <c r="B20" i="16"/>
  <c r="C19" i="16"/>
  <c r="B19" i="16"/>
  <c r="C18" i="16"/>
  <c r="B18" i="16"/>
  <c r="C17" i="16"/>
  <c r="B17" i="16"/>
  <c r="C16" i="16"/>
  <c r="B16" i="16"/>
  <c r="C15" i="16"/>
  <c r="B15" i="16"/>
  <c r="C13" i="16"/>
  <c r="B13" i="16"/>
  <c r="C12" i="16"/>
  <c r="B12" i="16"/>
  <c r="R159" i="8"/>
  <c r="R158" i="8"/>
  <c r="G37" i="17" s="1"/>
  <c r="R157" i="8"/>
  <c r="G36" i="17" s="1"/>
  <c r="R155" i="8"/>
  <c r="G34" i="17" s="1"/>
  <c r="G22" i="17"/>
  <c r="R59" i="8"/>
  <c r="R28" i="8"/>
  <c r="R25" i="8"/>
  <c r="R49" i="8" s="1"/>
  <c r="U159" i="8"/>
  <c r="U158" i="8"/>
  <c r="F37" i="17" s="1"/>
  <c r="U157" i="8"/>
  <c r="F36" i="17" s="1"/>
  <c r="U155" i="8"/>
  <c r="F34" i="17" s="1"/>
  <c r="U107" i="8"/>
  <c r="U59" i="8"/>
  <c r="U46" i="8"/>
  <c r="U44" i="8" s="1"/>
  <c r="F21" i="16" s="1"/>
  <c r="U41" i="8"/>
  <c r="U28" i="8"/>
  <c r="U29" i="8" s="1"/>
  <c r="U25" i="8"/>
  <c r="U49" i="8" s="1"/>
  <c r="U151" i="8" s="1"/>
  <c r="E21" i="16"/>
  <c r="T159" i="8"/>
  <c r="T158" i="8"/>
  <c r="E37" i="17" s="1"/>
  <c r="T157" i="8"/>
  <c r="E36" i="17" s="1"/>
  <c r="T155" i="8"/>
  <c r="E34" i="17" s="1"/>
  <c r="S159" i="8"/>
  <c r="S158" i="8"/>
  <c r="D37" i="17" s="1"/>
  <c r="S157" i="8"/>
  <c r="D36" i="17" s="1"/>
  <c r="S155" i="8"/>
  <c r="D34" i="17" s="1"/>
  <c r="E22" i="16"/>
  <c r="S107" i="8"/>
  <c r="D22" i="17" s="1"/>
  <c r="S59" i="8"/>
  <c r="T28" i="8"/>
  <c r="T29" i="8" s="1"/>
  <c r="T25" i="8"/>
  <c r="S46" i="8"/>
  <c r="S44" i="8" s="1"/>
  <c r="D21" i="17" s="1"/>
  <c r="S41" i="8"/>
  <c r="J41" i="8"/>
  <c r="I41" i="8"/>
  <c r="H41" i="8"/>
  <c r="S28" i="8"/>
  <c r="S34" i="8" s="1"/>
  <c r="S147" i="8" s="1"/>
  <c r="S25" i="8"/>
  <c r="S166" i="8" s="1"/>
  <c r="T31" i="8" l="1"/>
  <c r="T146" i="8" s="1"/>
  <c r="E25" i="17" s="1"/>
  <c r="O54" i="17" s="1"/>
  <c r="T49" i="8"/>
  <c r="T58" i="8"/>
  <c r="T108" i="8"/>
  <c r="T60" i="8"/>
  <c r="U31" i="8"/>
  <c r="U146" i="8" s="1"/>
  <c r="F34" i="16"/>
  <c r="E34" i="16"/>
  <c r="F36" i="16"/>
  <c r="O12" i="16"/>
  <c r="F14" i="16"/>
  <c r="U166" i="8"/>
  <c r="D14" i="16"/>
  <c r="R29" i="8"/>
  <c r="R31" i="8" s="1"/>
  <c r="R146" i="8" s="1"/>
  <c r="R34" i="8"/>
  <c r="R147" i="8" s="1"/>
  <c r="R151" i="8"/>
  <c r="R19" i="8"/>
  <c r="R20" i="8" s="1"/>
  <c r="R48" i="8" s="1"/>
  <c r="R150" i="8" s="1"/>
  <c r="G21" i="17"/>
  <c r="S49" i="8"/>
  <c r="S151" i="8" s="1"/>
  <c r="D30" i="17" s="1"/>
  <c r="N14" i="17" s="1"/>
  <c r="S58" i="8"/>
  <c r="D34" i="16"/>
  <c r="D22" i="16"/>
  <c r="S111" i="8"/>
  <c r="S156" i="8" s="1"/>
  <c r="G21" i="16"/>
  <c r="U60" i="8"/>
  <c r="F23" i="17" s="1"/>
  <c r="F30" i="17"/>
  <c r="O14" i="17" s="1"/>
  <c r="F30" i="16"/>
  <c r="O14" i="16" s="1"/>
  <c r="D26" i="17"/>
  <c r="N11" i="17" s="1"/>
  <c r="D26" i="16"/>
  <c r="N11" i="16" s="1"/>
  <c r="G14" i="16"/>
  <c r="T34" i="8"/>
  <c r="T147" i="8" s="1"/>
  <c r="G36" i="16"/>
  <c r="S29" i="8"/>
  <c r="S31" i="8" s="1"/>
  <c r="S146" i="8" s="1"/>
  <c r="E36" i="16"/>
  <c r="F21" i="17"/>
  <c r="G34" i="16"/>
  <c r="U111" i="8"/>
  <c r="U156" i="8" s="1"/>
  <c r="F22" i="17"/>
  <c r="T19" i="8"/>
  <c r="T20" i="8" s="1"/>
  <c r="E14" i="17"/>
  <c r="E21" i="17"/>
  <c r="D37" i="16"/>
  <c r="S108" i="8"/>
  <c r="U19" i="8"/>
  <c r="U20" i="8" s="1"/>
  <c r="U48" i="8" s="1"/>
  <c r="U150" i="8" s="1"/>
  <c r="F14" i="17"/>
  <c r="G37" i="16"/>
  <c r="G14" i="17"/>
  <c r="R166" i="8"/>
  <c r="R58" i="8"/>
  <c r="S19" i="8"/>
  <c r="S20" i="8" s="1"/>
  <c r="S48" i="8" s="1"/>
  <c r="S150" i="8" s="1"/>
  <c r="D14" i="17"/>
  <c r="T166" i="8"/>
  <c r="T151" i="8"/>
  <c r="E25" i="16"/>
  <c r="O54" i="16" s="1"/>
  <c r="F37" i="16"/>
  <c r="F22" i="16"/>
  <c r="E14" i="16"/>
  <c r="D36" i="16"/>
  <c r="R60" i="8"/>
  <c r="E22" i="17"/>
  <c r="U34" i="8"/>
  <c r="U147" i="8" s="1"/>
  <c r="F26" i="16" s="1"/>
  <c r="O11" i="16" s="1"/>
  <c r="D21" i="16"/>
  <c r="E37" i="16"/>
  <c r="R108" i="8"/>
  <c r="R111" i="8"/>
  <c r="R156" i="8" s="1"/>
  <c r="U108" i="8"/>
  <c r="U58" i="8"/>
  <c r="T156" i="8"/>
  <c r="S60" i="8"/>
  <c r="L24" i="12"/>
  <c r="T64" i="8" l="1"/>
  <c r="T66" i="8" s="1"/>
  <c r="T62" i="8"/>
  <c r="T153" i="8" s="1"/>
  <c r="E32" i="17" s="1"/>
  <c r="T150" i="8"/>
  <c r="E29" i="17" s="1"/>
  <c r="O57" i="17" s="1"/>
  <c r="T48" i="8"/>
  <c r="F25" i="17"/>
  <c r="O10" i="17" s="1"/>
  <c r="F25" i="16"/>
  <c r="O10" i="16" s="1"/>
  <c r="G30" i="16"/>
  <c r="N58" i="16" s="1"/>
  <c r="G30" i="17"/>
  <c r="N58" i="17" s="1"/>
  <c r="G26" i="17"/>
  <c r="N55" i="17" s="1"/>
  <c r="G26" i="16"/>
  <c r="N55" i="16" s="1"/>
  <c r="U64" i="8"/>
  <c r="U66" i="8" s="1"/>
  <c r="F23" i="16"/>
  <c r="R64" i="8"/>
  <c r="R66" i="8" s="1"/>
  <c r="R62" i="8"/>
  <c r="R153" i="8" s="1"/>
  <c r="G32" i="17" s="1"/>
  <c r="U62" i="8"/>
  <c r="U153" i="8" s="1"/>
  <c r="F32" i="17" s="1"/>
  <c r="D30" i="16"/>
  <c r="N14" i="16" s="1"/>
  <c r="D35" i="17"/>
  <c r="D35" i="16"/>
  <c r="D29" i="17"/>
  <c r="N13" i="17" s="1"/>
  <c r="D29" i="16"/>
  <c r="N13" i="16" s="1"/>
  <c r="E26" i="17"/>
  <c r="E26" i="16"/>
  <c r="O55" i="16" s="1"/>
  <c r="G35" i="17"/>
  <c r="G35" i="16"/>
  <c r="F26" i="17"/>
  <c r="G23" i="17"/>
  <c r="G23" i="16"/>
  <c r="F29" i="17"/>
  <c r="O13" i="17" s="1"/>
  <c r="F29" i="16"/>
  <c r="O13" i="16" s="1"/>
  <c r="E35" i="17"/>
  <c r="E35" i="16"/>
  <c r="E23" i="17"/>
  <c r="E23" i="16"/>
  <c r="G25" i="17"/>
  <c r="G25" i="16"/>
  <c r="G29" i="17"/>
  <c r="N57" i="17" s="1"/>
  <c r="G29" i="16"/>
  <c r="N57" i="16" s="1"/>
  <c r="F35" i="17"/>
  <c r="F35" i="16"/>
  <c r="D23" i="17"/>
  <c r="D23" i="16"/>
  <c r="T154" i="8"/>
  <c r="T161" i="8" s="1"/>
  <c r="T165" i="8" s="1"/>
  <c r="E30" i="17"/>
  <c r="O58" i="17" s="1"/>
  <c r="E30" i="16"/>
  <c r="O58" i="16" s="1"/>
  <c r="D25" i="17"/>
  <c r="D25" i="16"/>
  <c r="S64" i="8"/>
  <c r="S66" i="8" s="1"/>
  <c r="S62" i="8"/>
  <c r="S153" i="8" s="1"/>
  <c r="E29" i="16" l="1"/>
  <c r="O57" i="16" s="1"/>
  <c r="E32" i="16"/>
  <c r="R154" i="8"/>
  <c r="U154" i="8"/>
  <c r="F33" i="17" s="1"/>
  <c r="R161" i="8"/>
  <c r="R165" i="8" s="1"/>
  <c r="U161" i="8"/>
  <c r="U165" i="8" s="1"/>
  <c r="U168" i="8" s="1"/>
  <c r="G32" i="16"/>
  <c r="F32" i="16"/>
  <c r="T168" i="8"/>
  <c r="T167" i="8"/>
  <c r="O11" i="17"/>
  <c r="N10" i="17"/>
  <c r="D32" i="17"/>
  <c r="D32" i="16"/>
  <c r="S154" i="8"/>
  <c r="N54" i="17"/>
  <c r="O55" i="17"/>
  <c r="N10" i="16"/>
  <c r="N54" i="16"/>
  <c r="E33" i="17"/>
  <c r="O60" i="17" s="1"/>
  <c r="E33" i="16"/>
  <c r="E40" i="16" s="1"/>
  <c r="G33" i="17"/>
  <c r="N60" i="17" s="1"/>
  <c r="G33" i="16"/>
  <c r="O16" i="17" l="1"/>
  <c r="F40" i="17"/>
  <c r="F33" i="16"/>
  <c r="O60" i="16"/>
  <c r="O63" i="16" s="1"/>
  <c r="N60" i="16"/>
  <c r="R168" i="8"/>
  <c r="B43" i="16" s="1"/>
  <c r="M21" i="16" s="1"/>
  <c r="U167" i="8"/>
  <c r="E43" i="16"/>
  <c r="O65" i="16" s="1"/>
  <c r="E43" i="17"/>
  <c r="G43" i="17"/>
  <c r="G42" i="17" s="1"/>
  <c r="N64" i="17" s="1"/>
  <c r="G43" i="16"/>
  <c r="N65" i="16" s="1"/>
  <c r="F43" i="16"/>
  <c r="F43" i="17"/>
  <c r="F42" i="17" s="1"/>
  <c r="F40" i="16"/>
  <c r="O16" i="16"/>
  <c r="O19" i="16" s="1"/>
  <c r="G40" i="17"/>
  <c r="O63" i="17"/>
  <c r="E40" i="17"/>
  <c r="G40" i="16"/>
  <c r="O19" i="17"/>
  <c r="D33" i="17"/>
  <c r="N16" i="17" s="1"/>
  <c r="N19" i="17" s="1"/>
  <c r="D33" i="16"/>
  <c r="D40" i="16" s="1"/>
  <c r="S161" i="8"/>
  <c r="S165" i="8" s="1"/>
  <c r="N63" i="17"/>
  <c r="N63" i="16"/>
  <c r="R167" i="8" l="1"/>
  <c r="N65" i="17"/>
  <c r="O21" i="17"/>
  <c r="O65" i="17"/>
  <c r="E42" i="17"/>
  <c r="O64" i="17" s="1"/>
  <c r="F42" i="16"/>
  <c r="O21" i="16"/>
  <c r="E42" i="16"/>
  <c r="O20" i="16" s="1"/>
  <c r="G42" i="16"/>
  <c r="N64" i="16" s="1"/>
  <c r="N67" i="16" s="1"/>
  <c r="N16" i="16"/>
  <c r="N19" i="16" s="1"/>
  <c r="S167" i="8"/>
  <c r="S168" i="8"/>
  <c r="D40" i="17"/>
  <c r="K12" i="11"/>
  <c r="K13" i="11"/>
  <c r="K15" i="11"/>
  <c r="K16" i="11"/>
  <c r="K17" i="11"/>
  <c r="K18" i="11"/>
  <c r="K19" i="11"/>
  <c r="K20" i="11"/>
  <c r="K23" i="11"/>
  <c r="K27" i="11"/>
  <c r="K28" i="11"/>
  <c r="K31" i="11"/>
  <c r="K38" i="11"/>
  <c r="Q194" i="8"/>
  <c r="Q205" i="8"/>
  <c r="K194" i="8"/>
  <c r="K205" i="8"/>
  <c r="O182" i="8"/>
  <c r="O197" i="8" s="1"/>
  <c r="P182" i="8"/>
  <c r="P197" i="8" s="1"/>
  <c r="Q182" i="8"/>
  <c r="Q197" i="8" s="1"/>
  <c r="O183" i="8"/>
  <c r="O198" i="8" s="1"/>
  <c r="P183" i="8"/>
  <c r="P198" i="8" s="1"/>
  <c r="Q183" i="8"/>
  <c r="Q198" i="8" s="1"/>
  <c r="O186" i="8"/>
  <c r="O201" i="8" s="1"/>
  <c r="P186" i="8"/>
  <c r="P201" i="8" s="1"/>
  <c r="Q186" i="8"/>
  <c r="Q201" i="8" s="1"/>
  <c r="K182" i="8"/>
  <c r="K197" i="8" s="1"/>
  <c r="M182" i="8"/>
  <c r="N182" i="8"/>
  <c r="N197" i="8" s="1"/>
  <c r="K183" i="8"/>
  <c r="K198" i="8" s="1"/>
  <c r="M183" i="8"/>
  <c r="M185" i="8"/>
  <c r="N185" i="8"/>
  <c r="N200" i="8" s="1"/>
  <c r="K186" i="8"/>
  <c r="K201" i="8" s="1"/>
  <c r="M186" i="8"/>
  <c r="N186" i="8"/>
  <c r="N201" i="8" s="1"/>
  <c r="K63" i="14"/>
  <c r="K58" i="14"/>
  <c r="K62" i="14" s="1"/>
  <c r="B44" i="14"/>
  <c r="B42" i="14"/>
  <c r="B43" i="14" s="1"/>
  <c r="B45" i="14" s="1"/>
  <c r="K36" i="14" s="1"/>
  <c r="P36" i="14" s="1"/>
  <c r="R38" i="14"/>
  <c r="Q38" i="14"/>
  <c r="P38" i="14"/>
  <c r="J38" i="14"/>
  <c r="O38" i="14" s="1"/>
  <c r="I38" i="14"/>
  <c r="R37" i="14"/>
  <c r="Q37" i="14"/>
  <c r="P37" i="14"/>
  <c r="J37" i="14"/>
  <c r="O37" i="14" s="1"/>
  <c r="I37" i="14"/>
  <c r="R36" i="14"/>
  <c r="Q36" i="14"/>
  <c r="J36" i="14"/>
  <c r="O36" i="14" s="1"/>
  <c r="I36" i="14"/>
  <c r="R35" i="14"/>
  <c r="O35" i="14"/>
  <c r="K35" i="14"/>
  <c r="P35" i="14" s="1"/>
  <c r="I35" i="14"/>
  <c r="R34" i="14"/>
  <c r="Q34" i="14"/>
  <c r="K34" i="14"/>
  <c r="P34" i="14" s="1"/>
  <c r="I34" i="14"/>
  <c r="O34" i="14" s="1"/>
  <c r="H12" i="11"/>
  <c r="I12" i="11"/>
  <c r="J12" i="11"/>
  <c r="H13" i="11"/>
  <c r="I13" i="11"/>
  <c r="J13" i="11"/>
  <c r="H15" i="11"/>
  <c r="I15" i="11"/>
  <c r="J15" i="11"/>
  <c r="H16" i="11"/>
  <c r="I16" i="11"/>
  <c r="J16" i="11"/>
  <c r="H17" i="11"/>
  <c r="I17" i="11"/>
  <c r="J17" i="11"/>
  <c r="H18" i="11"/>
  <c r="I18" i="11"/>
  <c r="J18" i="11"/>
  <c r="H19" i="11"/>
  <c r="I19" i="11"/>
  <c r="J19" i="11"/>
  <c r="H20" i="11"/>
  <c r="I20" i="11"/>
  <c r="J20" i="11"/>
  <c r="J23" i="11"/>
  <c r="H27" i="11"/>
  <c r="I27" i="11"/>
  <c r="J27" i="11"/>
  <c r="H28" i="11"/>
  <c r="I28" i="11"/>
  <c r="J28" i="11"/>
  <c r="H31" i="11"/>
  <c r="I31" i="11"/>
  <c r="J31" i="11"/>
  <c r="H38" i="11"/>
  <c r="I38" i="11"/>
  <c r="J38" i="11"/>
  <c r="F27" i="11"/>
  <c r="F28" i="11"/>
  <c r="F31" i="11"/>
  <c r="F38" i="11"/>
  <c r="F12" i="11"/>
  <c r="F13" i="11"/>
  <c r="F15" i="11"/>
  <c r="F16" i="11"/>
  <c r="F17" i="11"/>
  <c r="F18" i="11"/>
  <c r="F19" i="11"/>
  <c r="F20" i="11"/>
  <c r="F23" i="11"/>
  <c r="Q157" i="8"/>
  <c r="K36" i="11" s="1"/>
  <c r="Q155" i="8"/>
  <c r="K34" i="11" s="1"/>
  <c r="Q154" i="8"/>
  <c r="K33" i="11" s="1"/>
  <c r="Q153" i="8"/>
  <c r="K32" i="11" s="1"/>
  <c r="Q147" i="8"/>
  <c r="K26" i="11" s="1"/>
  <c r="Q146" i="8"/>
  <c r="K25" i="11" s="1"/>
  <c r="Q158" i="8"/>
  <c r="K37" i="11" s="1"/>
  <c r="Q123" i="8"/>
  <c r="Q156" i="8"/>
  <c r="K35" i="11" s="1"/>
  <c r="Q44" i="8"/>
  <c r="K21" i="11" s="1"/>
  <c r="Q25" i="8"/>
  <c r="Q20" i="8" s="1"/>
  <c r="P20" i="8"/>
  <c r="J36" i="11"/>
  <c r="P155" i="8"/>
  <c r="J34" i="11" s="1"/>
  <c r="P154" i="8"/>
  <c r="J33" i="11" s="1"/>
  <c r="P153" i="8"/>
  <c r="J32" i="11" s="1"/>
  <c r="P158" i="8"/>
  <c r="J37" i="11" s="1"/>
  <c r="P156" i="8"/>
  <c r="J35" i="11" s="1"/>
  <c r="P44" i="8"/>
  <c r="J21" i="11" s="1"/>
  <c r="P28" i="8"/>
  <c r="P29" i="8" s="1"/>
  <c r="P31" i="8" s="1"/>
  <c r="P146" i="8" s="1"/>
  <c r="J25" i="11" s="1"/>
  <c r="O159" i="8"/>
  <c r="O157" i="8"/>
  <c r="I36" i="11" s="1"/>
  <c r="O155" i="8"/>
  <c r="I34" i="11" s="1"/>
  <c r="O158" i="8"/>
  <c r="I37" i="11" s="1"/>
  <c r="I22" i="11"/>
  <c r="O44" i="8"/>
  <c r="I21" i="11" s="1"/>
  <c r="O28" i="8"/>
  <c r="O34" i="8" s="1"/>
  <c r="O147" i="8" s="1"/>
  <c r="I26" i="11" s="1"/>
  <c r="O60" i="8"/>
  <c r="O64" i="8" s="1"/>
  <c r="O66" i="8" s="1"/>
  <c r="O154" i="8" s="1"/>
  <c r="N159" i="8"/>
  <c r="N158" i="8"/>
  <c r="H37" i="11" s="1"/>
  <c r="N157" i="8"/>
  <c r="H36" i="11" s="1"/>
  <c r="N156" i="8"/>
  <c r="H35" i="11" s="1"/>
  <c r="N183" i="8"/>
  <c r="N198" i="8" s="1"/>
  <c r="N44" i="8"/>
  <c r="H21" i="11" s="1"/>
  <c r="N28" i="8"/>
  <c r="M44" i="8"/>
  <c r="M166" i="8"/>
  <c r="K146" i="8"/>
  <c r="F25" i="11" s="1"/>
  <c r="K147" i="8"/>
  <c r="F26" i="11" s="1"/>
  <c r="K153" i="8"/>
  <c r="F32" i="11" s="1"/>
  <c r="K154" i="8"/>
  <c r="F33" i="11" s="1"/>
  <c r="K155" i="8"/>
  <c r="F34" i="11" s="1"/>
  <c r="K157" i="8"/>
  <c r="F36" i="11" s="1"/>
  <c r="K143" i="8"/>
  <c r="K158" i="8" s="1"/>
  <c r="K134" i="8"/>
  <c r="K123" i="8"/>
  <c r="K107" i="8"/>
  <c r="K111" i="8" s="1"/>
  <c r="K156" i="8" s="1"/>
  <c r="F35" i="11" s="1"/>
  <c r="K25" i="8"/>
  <c r="K49" i="8" s="1"/>
  <c r="P159" i="8" l="1"/>
  <c r="N29" i="8"/>
  <c r="N31" i="8" s="1"/>
  <c r="N146" i="8" s="1"/>
  <c r="H25" i="11" s="1"/>
  <c r="N34" i="8"/>
  <c r="F21" i="11"/>
  <c r="O64" i="16"/>
  <c r="O67" i="16" s="1"/>
  <c r="O20" i="17"/>
  <c r="D43" i="17"/>
  <c r="N21" i="17" s="1"/>
  <c r="D43" i="16"/>
  <c r="H14" i="11"/>
  <c r="H24" i="11" s="1"/>
  <c r="O49" i="8"/>
  <c r="O151" i="8" s="1"/>
  <c r="I30" i="11" s="1"/>
  <c r="M49" i="8"/>
  <c r="P166" i="8"/>
  <c r="Q166" i="8"/>
  <c r="K184" i="8"/>
  <c r="K199" i="8" s="1"/>
  <c r="K214" i="8" s="1"/>
  <c r="J22" i="11"/>
  <c r="K213" i="8"/>
  <c r="N154" i="8"/>
  <c r="H33" i="11" s="1"/>
  <c r="K19" i="8"/>
  <c r="K20" i="8" s="1"/>
  <c r="K48" i="8" s="1"/>
  <c r="K151" i="8"/>
  <c r="F30" i="11" s="1"/>
  <c r="F37" i="11"/>
  <c r="N216" i="8"/>
  <c r="F22" i="11"/>
  <c r="O212" i="8"/>
  <c r="N212" i="8"/>
  <c r="K220" i="8"/>
  <c r="N213" i="8"/>
  <c r="K212" i="8"/>
  <c r="K209" i="8"/>
  <c r="K14" i="11"/>
  <c r="K24" i="11" s="1"/>
  <c r="J14" i="11"/>
  <c r="J24" i="11" s="1"/>
  <c r="Q213" i="8"/>
  <c r="K22" i="11"/>
  <c r="Q209" i="8"/>
  <c r="I14" i="11"/>
  <c r="I24" i="11" s="1"/>
  <c r="P194" i="8"/>
  <c r="P209" i="8" s="1"/>
  <c r="K216" i="8"/>
  <c r="O216" i="8"/>
  <c r="Q220" i="8"/>
  <c r="P212" i="8"/>
  <c r="Q49" i="8"/>
  <c r="Q151" i="8" s="1"/>
  <c r="K30" i="11" s="1"/>
  <c r="H22" i="11"/>
  <c r="N215" i="8"/>
  <c r="Q185" i="8"/>
  <c r="Q200" i="8" s="1"/>
  <c r="Q215" i="8" s="1"/>
  <c r="N204" i="8"/>
  <c r="N219" i="8" s="1"/>
  <c r="K185" i="8"/>
  <c r="K200" i="8" s="1"/>
  <c r="K215" i="8" s="1"/>
  <c r="O213" i="8"/>
  <c r="P213" i="8"/>
  <c r="O166" i="8"/>
  <c r="P34" i="8"/>
  <c r="P147" i="8" s="1"/>
  <c r="J26" i="11" s="1"/>
  <c r="Q216" i="8"/>
  <c r="Q212" i="8"/>
  <c r="P216" i="8"/>
  <c r="Q159" i="8"/>
  <c r="Q202" i="8"/>
  <c r="Q217" i="8" s="1"/>
  <c r="F14" i="11"/>
  <c r="F24" i="11" s="1"/>
  <c r="P185" i="8"/>
  <c r="P200" i="8" s="1"/>
  <c r="P215" i="8" s="1"/>
  <c r="K204" i="8"/>
  <c r="K219" i="8" s="1"/>
  <c r="P205" i="8"/>
  <c r="P220" i="8" s="1"/>
  <c r="P202" i="8"/>
  <c r="P217" i="8" s="1"/>
  <c r="K202" i="8"/>
  <c r="K217" i="8" s="1"/>
  <c r="N202" i="8"/>
  <c r="N217" i="8" s="1"/>
  <c r="P184" i="8"/>
  <c r="P199" i="8" s="1"/>
  <c r="P214" i="8" s="1"/>
  <c r="Q204" i="8"/>
  <c r="Q219" i="8" s="1"/>
  <c r="Q195" i="8"/>
  <c r="Q210" i="8" s="1"/>
  <c r="O185" i="8"/>
  <c r="O200" i="8" s="1"/>
  <c r="O215" i="8" s="1"/>
  <c r="Q184" i="8"/>
  <c r="Q199" i="8" s="1"/>
  <c r="Q214" i="8" s="1"/>
  <c r="O184" i="8"/>
  <c r="O199" i="8" s="1"/>
  <c r="O214" i="8" s="1"/>
  <c r="P204" i="8"/>
  <c r="P219" i="8" s="1"/>
  <c r="P195" i="8"/>
  <c r="P210" i="8" s="1"/>
  <c r="Q48" i="8"/>
  <c r="N205" i="8"/>
  <c r="N220" i="8" s="1"/>
  <c r="N77" i="8"/>
  <c r="N184" i="8"/>
  <c r="N199" i="8" s="1"/>
  <c r="N214" i="8" s="1"/>
  <c r="M184" i="8"/>
  <c r="N194" i="8"/>
  <c r="N209" i="8" s="1"/>
  <c r="K60" i="14"/>
  <c r="K65" i="14" s="1"/>
  <c r="P48" i="8"/>
  <c r="P49" i="8"/>
  <c r="P151" i="8" s="1"/>
  <c r="J30" i="11" s="1"/>
  <c r="M153" i="8"/>
  <c r="N166" i="8"/>
  <c r="K166" i="8"/>
  <c r="O156" i="8"/>
  <c r="I35" i="11" s="1"/>
  <c r="I23" i="11"/>
  <c r="O29" i="8"/>
  <c r="N49" i="8"/>
  <c r="N151" i="8" s="1"/>
  <c r="H30" i="11" s="1"/>
  <c r="N147" i="8"/>
  <c r="H26" i="11" s="1"/>
  <c r="K140" i="8"/>
  <c r="K108" i="8"/>
  <c r="K195" i="8" l="1"/>
  <c r="K210" i="8" s="1"/>
  <c r="H23" i="11"/>
  <c r="N79" i="8"/>
  <c r="D42" i="17"/>
  <c r="N20" i="17" s="1"/>
  <c r="D42" i="16"/>
  <c r="N20" i="16" s="1"/>
  <c r="N21" i="16"/>
  <c r="N153" i="8"/>
  <c r="H32" i="11" s="1"/>
  <c r="N155" i="8"/>
  <c r="H34" i="11" s="1"/>
  <c r="Q150" i="8"/>
  <c r="Q196" i="8"/>
  <c r="Q211" i="8" s="1"/>
  <c r="N20" i="8"/>
  <c r="N48" i="8" s="1"/>
  <c r="N195" i="8"/>
  <c r="N210" i="8" s="1"/>
  <c r="P150" i="8"/>
  <c r="P196" i="8"/>
  <c r="P211" i="8" s="1"/>
  <c r="O31" i="8"/>
  <c r="O194" i="8"/>
  <c r="O209" i="8" s="1"/>
  <c r="O20" i="8"/>
  <c r="O48" i="8" s="1"/>
  <c r="O195" i="8"/>
  <c r="O210" i="8" s="1"/>
  <c r="K150" i="8"/>
  <c r="F29" i="11" s="1"/>
  <c r="F39" i="11" s="1"/>
  <c r="K196" i="8"/>
  <c r="K211" i="8" s="1"/>
  <c r="O204" i="8"/>
  <c r="O219" i="8" s="1"/>
  <c r="K67" i="14"/>
  <c r="K66" i="14"/>
  <c r="K68" i="14" s="1"/>
  <c r="M35" i="14"/>
  <c r="Q35" i="14" s="1"/>
  <c r="I33" i="11"/>
  <c r="O62" i="8"/>
  <c r="O153" i="8" s="1"/>
  <c r="I32" i="11" s="1"/>
  <c r="Q161" i="8" l="1"/>
  <c r="Q165" i="8" s="1"/>
  <c r="Q167" i="8" s="1"/>
  <c r="K29" i="11"/>
  <c r="K39" i="11" s="1"/>
  <c r="K41" i="11" s="1"/>
  <c r="O150" i="8"/>
  <c r="I29" i="11" s="1"/>
  <c r="O196" i="8"/>
  <c r="O211" i="8" s="1"/>
  <c r="N150" i="8"/>
  <c r="N196" i="8"/>
  <c r="N211" i="8" s="1"/>
  <c r="O146" i="8"/>
  <c r="O205" i="8"/>
  <c r="O220" i="8" s="1"/>
  <c r="O202" i="8"/>
  <c r="O217" i="8" s="1"/>
  <c r="P161" i="8"/>
  <c r="P165" i="8" s="1"/>
  <c r="J29" i="11"/>
  <c r="J39" i="11" s="1"/>
  <c r="K161" i="8"/>
  <c r="K165" i="8" s="1"/>
  <c r="P168" i="8" l="1"/>
  <c r="J42" i="11" s="1"/>
  <c r="Q30" i="11" s="1"/>
  <c r="Q168" i="8"/>
  <c r="K42" i="11" s="1"/>
  <c r="K168" i="8"/>
  <c r="F42" i="11" s="1"/>
  <c r="I25" i="11"/>
  <c r="I39" i="11" s="1"/>
  <c r="O161" i="8"/>
  <c r="O165" i="8" s="1"/>
  <c r="H29" i="11"/>
  <c r="H39" i="11" s="1"/>
  <c r="N161" i="8"/>
  <c r="N165" i="8" s="1"/>
  <c r="P167" i="8"/>
  <c r="K167" i="8"/>
  <c r="R30" i="11" l="1"/>
  <c r="N38" i="11" s="1"/>
  <c r="N168" i="8"/>
  <c r="H42" i="11" s="1"/>
  <c r="O30" i="11" s="1"/>
  <c r="N36" i="11" s="1"/>
  <c r="O168" i="8"/>
  <c r="I42" i="11" s="1"/>
  <c r="P30" i="11" s="1"/>
  <c r="N37" i="11" s="1"/>
  <c r="N167" i="8"/>
  <c r="O167" i="8"/>
  <c r="J25" i="8" l="1"/>
  <c r="J49" i="8" s="1"/>
  <c r="G41" i="8"/>
  <c r="B18" i="11" l="1"/>
  <c r="B21" i="17" l="1"/>
  <c r="B21" i="16"/>
  <c r="H186" i="8"/>
  <c r="H201" i="8" s="1"/>
  <c r="I186" i="8"/>
  <c r="I201" i="8" s="1"/>
  <c r="J186" i="8"/>
  <c r="J201" i="8" s="1"/>
  <c r="M201" i="8"/>
  <c r="G186" i="8"/>
  <c r="G201" i="8" s="1"/>
  <c r="H28" i="8"/>
  <c r="H29" i="8" s="1"/>
  <c r="H31" i="8" s="1"/>
  <c r="I28" i="8"/>
  <c r="J28" i="8"/>
  <c r="J29" i="8" s="1"/>
  <c r="M28" i="8"/>
  <c r="M34" i="8" s="1"/>
  <c r="M147" i="8" s="1"/>
  <c r="G28" i="8"/>
  <c r="G192" i="8"/>
  <c r="G203" i="8" s="1"/>
  <c r="H159" i="8"/>
  <c r="I159" i="8"/>
  <c r="M159" i="8"/>
  <c r="G159" i="8"/>
  <c r="G27" i="11"/>
  <c r="G28" i="11"/>
  <c r="G31" i="11"/>
  <c r="G38" i="11"/>
  <c r="G15" i="11"/>
  <c r="G16" i="11"/>
  <c r="G17" i="11"/>
  <c r="G18" i="11"/>
  <c r="G19" i="11"/>
  <c r="G20" i="11"/>
  <c r="G22" i="11"/>
  <c r="G12" i="11"/>
  <c r="D27" i="11"/>
  <c r="E27" i="11"/>
  <c r="D28" i="11"/>
  <c r="E28" i="11"/>
  <c r="D31" i="11"/>
  <c r="E31" i="11"/>
  <c r="D38" i="11"/>
  <c r="E38" i="11"/>
  <c r="C38" i="11"/>
  <c r="B38" i="11"/>
  <c r="C27" i="11"/>
  <c r="C28" i="11"/>
  <c r="C31" i="11"/>
  <c r="B31" i="11"/>
  <c r="B28" i="11"/>
  <c r="B27" i="11"/>
  <c r="E23" i="11"/>
  <c r="C20" i="11"/>
  <c r="D20" i="11"/>
  <c r="E20" i="11"/>
  <c r="B20" i="11"/>
  <c r="C19" i="11"/>
  <c r="D19" i="11"/>
  <c r="E19" i="11"/>
  <c r="B19" i="11"/>
  <c r="C18" i="11"/>
  <c r="D18" i="11"/>
  <c r="E18" i="11"/>
  <c r="C17" i="11"/>
  <c r="D17" i="11"/>
  <c r="E17" i="11"/>
  <c r="B17" i="11"/>
  <c r="C16" i="11"/>
  <c r="D16" i="11"/>
  <c r="E16" i="11"/>
  <c r="B16" i="11"/>
  <c r="C15" i="11"/>
  <c r="D15" i="11"/>
  <c r="E15" i="11"/>
  <c r="B15" i="11"/>
  <c r="C13" i="11"/>
  <c r="D13" i="11"/>
  <c r="E13" i="11"/>
  <c r="B13" i="11"/>
  <c r="C12" i="11"/>
  <c r="D12" i="11"/>
  <c r="E12" i="11"/>
  <c r="B12" i="11"/>
  <c r="J107" i="8"/>
  <c r="E22" i="11" s="1"/>
  <c r="I59" i="8"/>
  <c r="G21" i="11"/>
  <c r="M20" i="8"/>
  <c r="I111" i="8"/>
  <c r="H111" i="8"/>
  <c r="M48" i="8" l="1"/>
  <c r="M150" i="8" s="1"/>
  <c r="G34" i="8"/>
  <c r="G29" i="8"/>
  <c r="I29" i="8"/>
  <c r="I34" i="8"/>
  <c r="C22" i="17"/>
  <c r="C22" i="16"/>
  <c r="B22" i="11"/>
  <c r="B22" i="17"/>
  <c r="B22" i="16"/>
  <c r="H184" i="8"/>
  <c r="H199" i="8" s="1"/>
  <c r="H156" i="8"/>
  <c r="H146" i="8"/>
  <c r="F41" i="11"/>
  <c r="J41" i="11"/>
  <c r="H41" i="11"/>
  <c r="I41" i="11"/>
  <c r="B21" i="11"/>
  <c r="I192" i="8"/>
  <c r="J192" i="8" s="1"/>
  <c r="K192" i="8" s="1"/>
  <c r="M195" i="8"/>
  <c r="J159" i="8"/>
  <c r="D22" i="11"/>
  <c r="C22" i="11"/>
  <c r="C35" i="17" l="1"/>
  <c r="C35" i="16"/>
  <c r="C25" i="17"/>
  <c r="C25" i="16"/>
  <c r="M54" i="16" s="1"/>
  <c r="H204" i="8"/>
  <c r="M192" i="8"/>
  <c r="N192" i="8" s="1"/>
  <c r="K203" i="8"/>
  <c r="K218" i="8" s="1"/>
  <c r="G31" i="8"/>
  <c r="J203" i="8"/>
  <c r="C21" i="17" l="1"/>
  <c r="M54" i="17"/>
  <c r="C21" i="11"/>
  <c r="C21" i="16"/>
  <c r="G202" i="8"/>
  <c r="N203" i="8"/>
  <c r="N218" i="8" s="1"/>
  <c r="O192" i="8"/>
  <c r="G205" i="8"/>
  <c r="H34" i="8"/>
  <c r="G8" i="11"/>
  <c r="G13" i="11"/>
  <c r="O203" i="8" l="1"/>
  <c r="O218" i="8" s="1"/>
  <c r="P192" i="8"/>
  <c r="H185" i="8"/>
  <c r="Q192" i="8" l="1"/>
  <c r="Q203" i="8" s="1"/>
  <c r="Q218" i="8" s="1"/>
  <c r="P203" i="8"/>
  <c r="P218" i="8" s="1"/>
  <c r="H194" i="8"/>
  <c r="I183" i="8"/>
  <c r="I198" i="8" s="1"/>
  <c r="M203" i="8"/>
  <c r="I203" i="8"/>
  <c r="H203" i="8"/>
  <c r="I185" i="8"/>
  <c r="H158" i="8"/>
  <c r="G184" i="8"/>
  <c r="G90" i="8"/>
  <c r="G91" i="8" s="1"/>
  <c r="H88" i="8"/>
  <c r="J182" i="8"/>
  <c r="J197" i="8" s="1"/>
  <c r="H85" i="8"/>
  <c r="H82" i="8" s="1"/>
  <c r="G82" i="8"/>
  <c r="G182" i="8" s="1"/>
  <c r="G197" i="8" s="1"/>
  <c r="M198" i="8"/>
  <c r="J183" i="8"/>
  <c r="J198" i="8" s="1"/>
  <c r="G183" i="8"/>
  <c r="G198" i="8" s="1"/>
  <c r="G26" i="11"/>
  <c r="J34" i="8"/>
  <c r="J147" i="8" s="1"/>
  <c r="E26" i="11" s="1"/>
  <c r="I147" i="8"/>
  <c r="D26" i="11" s="1"/>
  <c r="G147" i="8"/>
  <c r="M29" i="8"/>
  <c r="J194" i="8"/>
  <c r="I194" i="8"/>
  <c r="G194" i="8"/>
  <c r="H147" i="8"/>
  <c r="D77" i="18" s="1"/>
  <c r="D86" i="18" s="1"/>
  <c r="D90" i="18" s="1"/>
  <c r="J19" i="8"/>
  <c r="I25" i="8"/>
  <c r="I49" i="8" s="1"/>
  <c r="G25" i="8"/>
  <c r="H25" i="8"/>
  <c r="H58" i="8" s="1"/>
  <c r="D94" i="18" l="1"/>
  <c r="D92" i="18"/>
  <c r="D93" i="18" s="1"/>
  <c r="G19" i="8"/>
  <c r="G49" i="8"/>
  <c r="G108" i="8"/>
  <c r="G58" i="8"/>
  <c r="M194" i="8"/>
  <c r="M209" i="8" s="1"/>
  <c r="M31" i="8"/>
  <c r="M146" i="8" s="1"/>
  <c r="E21" i="11"/>
  <c r="B26" i="11"/>
  <c r="B26" i="17"/>
  <c r="B26" i="16"/>
  <c r="M11" i="16" s="1"/>
  <c r="C26" i="11"/>
  <c r="C26" i="17"/>
  <c r="C26" i="16"/>
  <c r="M55" i="16" s="1"/>
  <c r="C37" i="11"/>
  <c r="C37" i="17"/>
  <c r="C37" i="16"/>
  <c r="C14" i="17"/>
  <c r="C14" i="16"/>
  <c r="G151" i="8"/>
  <c r="B14" i="17"/>
  <c r="B24" i="17" s="1"/>
  <c r="B14" i="16"/>
  <c r="B24" i="16" s="1"/>
  <c r="H216" i="8"/>
  <c r="I151" i="8"/>
  <c r="D30" i="11" s="1"/>
  <c r="I19" i="8"/>
  <c r="G20" i="8"/>
  <c r="J20" i="8"/>
  <c r="J48" i="8" s="1"/>
  <c r="J195" i="8"/>
  <c r="J210" i="8" s="1"/>
  <c r="G216" i="8"/>
  <c r="I58" i="8"/>
  <c r="I182" i="8" s="1"/>
  <c r="I197" i="8" s="1"/>
  <c r="I212" i="8" s="1"/>
  <c r="I216" i="8"/>
  <c r="M197" i="8"/>
  <c r="M212" i="8" s="1"/>
  <c r="M216" i="8"/>
  <c r="J218" i="8"/>
  <c r="J216" i="8"/>
  <c r="G212" i="8"/>
  <c r="G213" i="8"/>
  <c r="H218" i="8"/>
  <c r="I218" i="8"/>
  <c r="J209" i="8"/>
  <c r="J213" i="8"/>
  <c r="G209" i="8"/>
  <c r="I209" i="8"/>
  <c r="H60" i="8"/>
  <c r="H214" i="8"/>
  <c r="H219" i="8"/>
  <c r="G218" i="8"/>
  <c r="G220" i="8"/>
  <c r="G217" i="8"/>
  <c r="M218" i="8"/>
  <c r="I213" i="8"/>
  <c r="H202" i="8"/>
  <c r="H217" i="8" s="1"/>
  <c r="M213" i="8"/>
  <c r="J212" i="8"/>
  <c r="H209" i="8"/>
  <c r="C14" i="11"/>
  <c r="C24" i="11" s="1"/>
  <c r="B14" i="11"/>
  <c r="B24" i="11" s="1"/>
  <c r="E14" i="11"/>
  <c r="E24" i="11" s="1"/>
  <c r="M151" i="8"/>
  <c r="G30" i="11" s="1"/>
  <c r="G14" i="11"/>
  <c r="G24" i="11" s="1"/>
  <c r="D21" i="11"/>
  <c r="I60" i="8"/>
  <c r="D14" i="11"/>
  <c r="D24" i="11" s="1"/>
  <c r="H108" i="8"/>
  <c r="G166" i="8"/>
  <c r="I184" i="8"/>
  <c r="I199" i="8" s="1"/>
  <c r="I214" i="8" s="1"/>
  <c r="G158" i="8"/>
  <c r="G185" i="8"/>
  <c r="J111" i="8"/>
  <c r="J156" i="8" s="1"/>
  <c r="E35" i="11" s="1"/>
  <c r="J184" i="8"/>
  <c r="J199" i="8" s="1"/>
  <c r="J214" i="8" s="1"/>
  <c r="H19" i="8"/>
  <c r="H195" i="8" s="1"/>
  <c r="H183" i="8"/>
  <c r="H198" i="8" s="1"/>
  <c r="H213" i="8" s="1"/>
  <c r="H49" i="8"/>
  <c r="I166" i="8"/>
  <c r="J143" i="8"/>
  <c r="J185" i="8"/>
  <c r="M158" i="8"/>
  <c r="G37" i="11" s="1"/>
  <c r="H86" i="8"/>
  <c r="H90" i="8" s="1"/>
  <c r="H91" i="8" s="1"/>
  <c r="M199" i="8"/>
  <c r="M214" i="8" s="1"/>
  <c r="M210" i="8"/>
  <c r="I140" i="8"/>
  <c r="I143" i="8"/>
  <c r="I158" i="8" s="1"/>
  <c r="G60" i="8"/>
  <c r="G62" i="8" s="1"/>
  <c r="J166" i="8"/>
  <c r="I31" i="8"/>
  <c r="J31" i="8"/>
  <c r="J151" i="8"/>
  <c r="E30" i="11" s="1"/>
  <c r="H166" i="8"/>
  <c r="C35" i="11"/>
  <c r="G199" i="8"/>
  <c r="G214" i="8" s="1"/>
  <c r="G111" i="8"/>
  <c r="G156" i="8" s="1"/>
  <c r="I108" i="8"/>
  <c r="I200" i="8" s="1"/>
  <c r="I215" i="8" s="1"/>
  <c r="I156" i="8"/>
  <c r="D35" i="11" s="1"/>
  <c r="J140" i="8"/>
  <c r="J108" i="8"/>
  <c r="M156" i="8"/>
  <c r="G35" i="11" s="1"/>
  <c r="G150" i="8" l="1"/>
  <c r="G195" i="8"/>
  <c r="G210" i="8" s="1"/>
  <c r="B30" i="11"/>
  <c r="B30" i="17"/>
  <c r="M14" i="17" s="1"/>
  <c r="B30" i="16"/>
  <c r="M14" i="16" s="1"/>
  <c r="C24" i="16"/>
  <c r="C24" i="17"/>
  <c r="C42" i="17"/>
  <c r="M64" i="17" s="1"/>
  <c r="B35" i="17"/>
  <c r="B35" i="16"/>
  <c r="H62" i="8"/>
  <c r="H153" i="8" s="1"/>
  <c r="C32" i="11" s="1"/>
  <c r="C23" i="17"/>
  <c r="C23" i="16"/>
  <c r="M55" i="17"/>
  <c r="M11" i="17"/>
  <c r="B23" i="17"/>
  <c r="G153" i="8"/>
  <c r="B23" i="16"/>
  <c r="B37" i="11"/>
  <c r="B37" i="17"/>
  <c r="B37" i="16"/>
  <c r="J158" i="8"/>
  <c r="E37" i="11" s="1"/>
  <c r="I202" i="8"/>
  <c r="I217" i="8" s="1"/>
  <c r="J202" i="8"/>
  <c r="J217" i="8" s="1"/>
  <c r="G23" i="11"/>
  <c r="M155" i="8"/>
  <c r="G34" i="11" s="1"/>
  <c r="I20" i="8"/>
  <c r="I48" i="8" s="1"/>
  <c r="I195" i="8"/>
  <c r="I210" i="8" s="1"/>
  <c r="M202" i="8"/>
  <c r="M217" i="8" s="1"/>
  <c r="M205" i="8"/>
  <c r="M220" i="8" s="1"/>
  <c r="H182" i="8"/>
  <c r="H197" i="8" s="1"/>
  <c r="H212" i="8" s="1"/>
  <c r="B35" i="11"/>
  <c r="G204" i="8"/>
  <c r="G219" i="8" s="1"/>
  <c r="D37" i="11"/>
  <c r="I62" i="8"/>
  <c r="D23" i="11"/>
  <c r="B23" i="11"/>
  <c r="C23" i="11"/>
  <c r="J150" i="8"/>
  <c r="E29" i="11" s="1"/>
  <c r="G196" i="8"/>
  <c r="G211" i="8" s="1"/>
  <c r="M200" i="8"/>
  <c r="M215" i="8" s="1"/>
  <c r="G200" i="8"/>
  <c r="G215" i="8" s="1"/>
  <c r="M196" i="8"/>
  <c r="M211" i="8" s="1"/>
  <c r="J204" i="8"/>
  <c r="J219" i="8" s="1"/>
  <c r="H210" i="8"/>
  <c r="H20" i="8"/>
  <c r="H48" i="8" s="1"/>
  <c r="I155" i="8"/>
  <c r="D34" i="11" s="1"/>
  <c r="H64" i="8"/>
  <c r="H66" i="8" s="1"/>
  <c r="G64" i="8"/>
  <c r="G155" i="8"/>
  <c r="H200" i="8"/>
  <c r="H215" i="8" s="1"/>
  <c r="G32" i="11"/>
  <c r="I64" i="8"/>
  <c r="J200" i="8"/>
  <c r="J215" i="8" s="1"/>
  <c r="I204" i="8"/>
  <c r="I219" i="8" s="1"/>
  <c r="H151" i="8"/>
  <c r="G146" i="8"/>
  <c r="E77" i="18" s="1"/>
  <c r="E86" i="18" s="1"/>
  <c r="E90" i="18" s="1"/>
  <c r="I157" i="8"/>
  <c r="D36" i="11" s="1"/>
  <c r="J154" i="8"/>
  <c r="E33" i="11" s="1"/>
  <c r="J153" i="8"/>
  <c r="E32" i="11" s="1"/>
  <c r="J155" i="8"/>
  <c r="E34" i="11" s="1"/>
  <c r="M157" i="8"/>
  <c r="G36" i="11" s="1"/>
  <c r="I146" i="8"/>
  <c r="D25" i="11" s="1"/>
  <c r="J146" i="8"/>
  <c r="G157" i="8"/>
  <c r="H157" i="8"/>
  <c r="M204" i="8"/>
  <c r="M219" i="8" s="1"/>
  <c r="H155" i="8"/>
  <c r="G25" i="11"/>
  <c r="E36" i="11"/>
  <c r="E92" i="18" l="1"/>
  <c r="E93" i="18" s="1"/>
  <c r="E94" i="18"/>
  <c r="I153" i="8"/>
  <c r="D32" i="11" s="1"/>
  <c r="B29" i="17"/>
  <c r="M13" i="17" s="1"/>
  <c r="B29" i="16"/>
  <c r="M13" i="16" s="1"/>
  <c r="I150" i="8"/>
  <c r="D29" i="11" s="1"/>
  <c r="H154" i="8"/>
  <c r="C34" i="11"/>
  <c r="C34" i="17"/>
  <c r="C34" i="16"/>
  <c r="C32" i="17"/>
  <c r="C32" i="16"/>
  <c r="B32" i="11"/>
  <c r="B32" i="17"/>
  <c r="B32" i="16"/>
  <c r="C36" i="11"/>
  <c r="C36" i="17"/>
  <c r="C36" i="16"/>
  <c r="B34" i="11"/>
  <c r="B34" i="17"/>
  <c r="B34" i="16"/>
  <c r="B25" i="11"/>
  <c r="B25" i="17"/>
  <c r="B25" i="16"/>
  <c r="G66" i="8"/>
  <c r="G154" i="8" s="1"/>
  <c r="C30" i="11"/>
  <c r="C30" i="17"/>
  <c r="M58" i="17" s="1"/>
  <c r="C30" i="16"/>
  <c r="M58" i="16" s="1"/>
  <c r="B36" i="11"/>
  <c r="B36" i="17"/>
  <c r="B36" i="16"/>
  <c r="I196" i="8"/>
  <c r="I211" i="8" s="1"/>
  <c r="H196" i="8"/>
  <c r="H211" i="8" s="1"/>
  <c r="E25" i="11"/>
  <c r="E39" i="11" s="1"/>
  <c r="E41" i="11" s="1"/>
  <c r="J196" i="8"/>
  <c r="J211" i="8" s="1"/>
  <c r="I66" i="8"/>
  <c r="M154" i="8"/>
  <c r="G33" i="11" s="1"/>
  <c r="G29" i="11"/>
  <c r="I205" i="8"/>
  <c r="I220" i="8" s="1"/>
  <c r="J161" i="8"/>
  <c r="J165" i="8" s="1"/>
  <c r="J168" i="8" s="1"/>
  <c r="H205" i="8"/>
  <c r="H220" i="8" s="1"/>
  <c r="C25" i="11"/>
  <c r="B29" i="11"/>
  <c r="J205" i="8"/>
  <c r="J220" i="8" s="1"/>
  <c r="I154" i="8" l="1"/>
  <c r="D33" i="11" s="1"/>
  <c r="D39" i="11" s="1"/>
  <c r="D41" i="11" s="1"/>
  <c r="B33" i="17"/>
  <c r="M16" i="17" s="1"/>
  <c r="B33" i="16"/>
  <c r="M16" i="16" s="1"/>
  <c r="M10" i="17"/>
  <c r="B33" i="11"/>
  <c r="B39" i="11" s="1"/>
  <c r="B41" i="11" s="1"/>
  <c r="C33" i="11"/>
  <c r="C33" i="17"/>
  <c r="M60" i="17" s="1"/>
  <c r="C33" i="16"/>
  <c r="M60" i="16" s="1"/>
  <c r="M10" i="16"/>
  <c r="B40" i="16"/>
  <c r="H150" i="8"/>
  <c r="E42" i="11"/>
  <c r="R11" i="11"/>
  <c r="N20" i="11" s="1"/>
  <c r="G39" i="11"/>
  <c r="G41" i="11" s="1"/>
  <c r="M161" i="8"/>
  <c r="M165" i="8" s="1"/>
  <c r="I161" i="8"/>
  <c r="I165" i="8" s="1"/>
  <c r="I168" i="8" s="1"/>
  <c r="D42" i="11" s="1"/>
  <c r="G161" i="8"/>
  <c r="B40" i="17" l="1"/>
  <c r="M168" i="8"/>
  <c r="G42" i="11" s="1"/>
  <c r="N30" i="11" s="1"/>
  <c r="N35" i="11" s="1"/>
  <c r="M19" i="16"/>
  <c r="C29" i="16"/>
  <c r="C29" i="17"/>
  <c r="C29" i="11"/>
  <c r="C39" i="11" s="1"/>
  <c r="C41" i="11" s="1"/>
  <c r="H161" i="8"/>
  <c r="H165" i="8" s="1"/>
  <c r="M19" i="17"/>
  <c r="Q11" i="11"/>
  <c r="N19" i="11" s="1"/>
  <c r="M167" i="8"/>
  <c r="G165" i="8"/>
  <c r="G168" i="8" s="1"/>
  <c r="B42" i="11" s="1"/>
  <c r="N11" i="11" s="1"/>
  <c r="I167" i="8"/>
  <c r="J167" i="8"/>
  <c r="B43" i="17" l="1"/>
  <c r="M21" i="17" s="1"/>
  <c r="H167" i="8"/>
  <c r="H168" i="8"/>
  <c r="M57" i="17"/>
  <c r="M63" i="17" s="1"/>
  <c r="C40" i="17"/>
  <c r="C40" i="16"/>
  <c r="M57" i="16"/>
  <c r="M63" i="16" s="1"/>
  <c r="P11" i="11"/>
  <c r="N18" i="11" s="1"/>
  <c r="N16" i="11"/>
  <c r="G167" i="8"/>
  <c r="B42" i="17" l="1"/>
  <c r="M20" i="17" s="1"/>
  <c r="C43" i="16"/>
  <c r="M65" i="16" s="1"/>
  <c r="C42" i="11"/>
  <c r="O11" i="11" s="1"/>
  <c r="N17" i="11" s="1"/>
  <c r="C42" i="16" l="1"/>
  <c r="M64" i="16" s="1"/>
  <c r="M67" i="16" s="1"/>
  <c r="B42" i="16"/>
  <c r="M20" i="16" s="1"/>
</calcChain>
</file>

<file path=xl/sharedStrings.xml><?xml version="1.0" encoding="utf-8"?>
<sst xmlns="http://schemas.openxmlformats.org/spreadsheetml/2006/main" count="1113" uniqueCount="460">
  <si>
    <t>LABOR</t>
  </si>
  <si>
    <t>INFORMACION</t>
  </si>
  <si>
    <t>Geometría Labor</t>
  </si>
  <si>
    <t>Ancho</t>
  </si>
  <si>
    <t>m</t>
  </si>
  <si>
    <t>Alto</t>
  </si>
  <si>
    <t>Área teórica</t>
  </si>
  <si>
    <t>m2</t>
  </si>
  <si>
    <t>Perímetro excavado</t>
  </si>
  <si>
    <t>Volumen teórico</t>
  </si>
  <si>
    <t>m3</t>
  </si>
  <si>
    <t>Tonelaje teórico</t>
  </si>
  <si>
    <t>ton</t>
  </si>
  <si>
    <t>Densidad Insitu</t>
  </si>
  <si>
    <t>ton/m3</t>
  </si>
  <si>
    <t>Perforación y Tronadura</t>
  </si>
  <si>
    <t>Longitud Perforación efectiva</t>
  </si>
  <si>
    <t>Eficiencia disparo</t>
  </si>
  <si>
    <t>%</t>
  </si>
  <si>
    <t>Longitud Efectiva</t>
  </si>
  <si>
    <t>un</t>
  </si>
  <si>
    <t>Rendimiento pond. perforación (con 1, 2 y 3 brazos perforando avance)</t>
  </si>
  <si>
    <t>mb/min</t>
  </si>
  <si>
    <t>Tiempo perforación de la Frente</t>
  </si>
  <si>
    <t>min</t>
  </si>
  <si>
    <t>min/tiro</t>
  </si>
  <si>
    <t>Tiempo proceso carguío y tronadura</t>
  </si>
  <si>
    <t>Marinas para Liberación Frente</t>
  </si>
  <si>
    <t>Equipo Carguío</t>
  </si>
  <si>
    <t>modelo</t>
  </si>
  <si>
    <t>Capacidad Efectiva Equipo por baldada (c/ factor llenado)</t>
  </si>
  <si>
    <t>Esponjamiento</t>
  </si>
  <si>
    <t>Volumen balde Equipo Carguío</t>
  </si>
  <si>
    <t>yd3</t>
  </si>
  <si>
    <t>Volumen de Balde</t>
  </si>
  <si>
    <t>Distancia media de marina corta  (acopio temporal o carguio camión)</t>
  </si>
  <si>
    <t>km</t>
  </si>
  <si>
    <t>Velocidad media de traslado</t>
  </si>
  <si>
    <t>km/h</t>
  </si>
  <si>
    <t>Tiempo ciclo para 1 baldada</t>
  </si>
  <si>
    <t>Load - tiempo carguio</t>
  </si>
  <si>
    <t>Haul - tiempo traslados</t>
  </si>
  <si>
    <t>Dump - tiempo descarga</t>
  </si>
  <si>
    <t>Tiempo Liberación Frente</t>
  </si>
  <si>
    <t>Velocidad de acuñadura mecanizada (m2/min)</t>
  </si>
  <si>
    <t>m2/min</t>
  </si>
  <si>
    <t>Fortificación</t>
  </si>
  <si>
    <t>Tipo Perno (acero y diámetro)</t>
  </si>
  <si>
    <t>Longitud Perno Techo</t>
  </si>
  <si>
    <t>Longitud Perforación</t>
  </si>
  <si>
    <t>Espaciamiento entre pernos</t>
  </si>
  <si>
    <t>Espaciamiento entre paradas</t>
  </si>
  <si>
    <t>Pernos por Parada</t>
  </si>
  <si>
    <t>Pernos por Disparo</t>
  </si>
  <si>
    <t>un/disp</t>
  </si>
  <si>
    <t>Densidad Fortificación (pernos/ml túnel)</t>
  </si>
  <si>
    <t>un/m</t>
  </si>
  <si>
    <t>Perforaciones por Disparo</t>
  </si>
  <si>
    <t>Rendimiento perforación (indicar 1 o 2 brazos perforando fort.)</t>
  </si>
  <si>
    <t>Tiempo perforación fortificación</t>
  </si>
  <si>
    <t>Lechado pernos</t>
  </si>
  <si>
    <t>Rendimiento Instalación Pernos</t>
  </si>
  <si>
    <t>m/min</t>
  </si>
  <si>
    <t>Pernos a Instalar</t>
  </si>
  <si>
    <t xml:space="preserve">Instalacion Equipo </t>
  </si>
  <si>
    <t>Tiempo Instalación</t>
  </si>
  <si>
    <t>Fragüe (lechada cemento o Resina)</t>
  </si>
  <si>
    <t>Rendimiento colocación</t>
  </si>
  <si>
    <t>Metros a colocar</t>
  </si>
  <si>
    <t>Tiempo colocación split set</t>
  </si>
  <si>
    <t>Malla</t>
  </si>
  <si>
    <t>Tipo de Malla Electrosoldada</t>
  </si>
  <si>
    <t>Numero de Capas de Malla</t>
  </si>
  <si>
    <t>Superficie</t>
  </si>
  <si>
    <t>m2/m</t>
  </si>
  <si>
    <t>Superficie con Traslape</t>
  </si>
  <si>
    <t>Rendimiento</t>
  </si>
  <si>
    <t>min/m2</t>
  </si>
  <si>
    <t>Tiempo 1era Capa Malla</t>
  </si>
  <si>
    <t>min/disparo</t>
  </si>
  <si>
    <t>Tiempo unitario torqueo pernos (min/m)</t>
  </si>
  <si>
    <r>
      <t xml:space="preserve">Tiempo Torqueo Pernos  - </t>
    </r>
    <r>
      <rPr>
        <sz val="9"/>
        <rFont val="Arial"/>
        <family val="2"/>
      </rPr>
      <t>ADOSE DE MALLA</t>
    </r>
  </si>
  <si>
    <t>Perno Caja</t>
  </si>
  <si>
    <t>Longitud Perno Caja</t>
  </si>
  <si>
    <t>mb</t>
  </si>
  <si>
    <t>Perforación total</t>
  </si>
  <si>
    <t>mb/hora</t>
  </si>
  <si>
    <t>Longitud Perno Marchavante</t>
  </si>
  <si>
    <t>Total pernos por disparo</t>
  </si>
  <si>
    <t>un/disparo</t>
  </si>
  <si>
    <t>mb/disparo</t>
  </si>
  <si>
    <t>Tiempo perforación fortificación a la Frente</t>
  </si>
  <si>
    <t>Rendimiento Lechado/Resinado  pernos</t>
  </si>
  <si>
    <t>un/min</t>
  </si>
  <si>
    <t>Pernos a Lechar</t>
  </si>
  <si>
    <t>Shotcrete 1° Capa</t>
  </si>
  <si>
    <t>Tiempo Lechado</t>
  </si>
  <si>
    <t>Tipo Shotcrete</t>
  </si>
  <si>
    <t>espesor</t>
  </si>
  <si>
    <t>mm</t>
  </si>
  <si>
    <t>m3/disparo</t>
  </si>
  <si>
    <t>Volumen a proyectar (con perdidas)</t>
  </si>
  <si>
    <t>Densidad proyección diseño</t>
  </si>
  <si>
    <t>m3/m</t>
  </si>
  <si>
    <t>Rendimiento proyección</t>
  </si>
  <si>
    <t>m3/hora</t>
  </si>
  <si>
    <t>Posicionamiento y retirada equipo</t>
  </si>
  <si>
    <t>Tiempo 1era Capa Shotcrete</t>
  </si>
  <si>
    <t>Tiempo Fragüe</t>
  </si>
  <si>
    <t>Shotcrete Frente</t>
  </si>
  <si>
    <t>Shotcrete de Sello en la Frente</t>
  </si>
  <si>
    <t>Tiempo Shotcrete en Frente</t>
  </si>
  <si>
    <t>m/un</t>
  </si>
  <si>
    <t>Cantidad por metro de avance</t>
  </si>
  <si>
    <t>un/hora</t>
  </si>
  <si>
    <t>Shotcrete 2°</t>
  </si>
  <si>
    <t>Densidad proyección real</t>
  </si>
  <si>
    <t>Tiempo 2da Capa Shotcrete</t>
  </si>
  <si>
    <t>Resumen Ciclo Minería</t>
  </si>
  <si>
    <t>Perforar Frente + Drenaje en simultaneo</t>
  </si>
  <si>
    <t>Proceso Carguío y Tronadura</t>
  </si>
  <si>
    <t>Ventilación</t>
  </si>
  <si>
    <t>Inspección + Iluminación Frente + Riego + Otros</t>
  </si>
  <si>
    <t>Liberación de Marina de la Frente</t>
  </si>
  <si>
    <t>Topografia - Fotogrametria</t>
  </si>
  <si>
    <t>Perforar Fortificación + Drenaje en simultaneo</t>
  </si>
  <si>
    <t>Colocación pernos + Lechado + fragüe</t>
  </si>
  <si>
    <t>Fortificación Malla + torqueo pernos</t>
  </si>
  <si>
    <t>Fortificación con Shotcrete (1ra Capa) + Fragüe</t>
  </si>
  <si>
    <t>Fortificación Shotcrete (2da Capa) + Fragüe</t>
  </si>
  <si>
    <t>Otros tiempos / esperas</t>
  </si>
  <si>
    <t>Total Tiempo Ciclo</t>
  </si>
  <si>
    <t>CALCULO RENDIMIENTO</t>
  </si>
  <si>
    <t>Horas efectivas por día</t>
  </si>
  <si>
    <t>h/día</t>
  </si>
  <si>
    <t>Días de Trabajo al Mes</t>
  </si>
  <si>
    <t>día</t>
  </si>
  <si>
    <t>Total horas ciclo</t>
  </si>
  <si>
    <t>h</t>
  </si>
  <si>
    <t>Avance efectivo del ciclo</t>
  </si>
  <si>
    <t>Avance diario</t>
  </si>
  <si>
    <t>m/día</t>
  </si>
  <si>
    <t>Helicoidal</t>
  </si>
  <si>
    <t>G-30 Fibra</t>
  </si>
  <si>
    <t>G-30</t>
  </si>
  <si>
    <t xml:space="preserve">METODOLOGÍA DE TRABAJO - CICLO DE AVANCE </t>
  </si>
  <si>
    <t>Capacidad de carga</t>
  </si>
  <si>
    <t>Item</t>
  </si>
  <si>
    <t>m3/h</t>
  </si>
  <si>
    <t>Vida Util - Brocas</t>
  </si>
  <si>
    <t>m-perf</t>
  </si>
  <si>
    <t>Consumo Combustible - Jumbo Avance</t>
  </si>
  <si>
    <t>gal/h</t>
  </si>
  <si>
    <t>Consumo Combustible - Jumbo Empernador</t>
  </si>
  <si>
    <t>Consumo Combustible - Scooptram</t>
  </si>
  <si>
    <t>Consumo Combustible - Acuñador</t>
  </si>
  <si>
    <t>Consumo Combustible - Robot Lanzador</t>
  </si>
  <si>
    <t>Pernos por disparo</t>
  </si>
  <si>
    <t>ud/disp</t>
  </si>
  <si>
    <t>Malla por disparo</t>
  </si>
  <si>
    <t>m2/disp</t>
  </si>
  <si>
    <t>m3/disp</t>
  </si>
  <si>
    <t>Consumo Energía - Jumbo Avance</t>
  </si>
  <si>
    <t>kw</t>
  </si>
  <si>
    <t>Consumo Energía - Jumbo Empernador</t>
  </si>
  <si>
    <t>Consumo Aire - Robot Lanzador</t>
  </si>
  <si>
    <t>Consumo Agua - Jumbo Avance</t>
  </si>
  <si>
    <t>Consumo Agua - Jumbo Empernador</t>
  </si>
  <si>
    <t>CFM</t>
  </si>
  <si>
    <t>Aceros (Brocas)</t>
  </si>
  <si>
    <t>(ud)</t>
  </si>
  <si>
    <t>Explosivos</t>
  </si>
  <si>
    <t>(kg)</t>
  </si>
  <si>
    <t>Combustible</t>
  </si>
  <si>
    <t>(gl)</t>
  </si>
  <si>
    <t>Pernos</t>
  </si>
  <si>
    <t>(m2)</t>
  </si>
  <si>
    <t>(m3)</t>
  </si>
  <si>
    <t>Energía</t>
  </si>
  <si>
    <t>(kw-h)</t>
  </si>
  <si>
    <t>Aire</t>
  </si>
  <si>
    <t>Agua</t>
  </si>
  <si>
    <t>(kCFM)</t>
  </si>
  <si>
    <t>Horas por Turno [hr]</t>
  </si>
  <si>
    <t>Horas Efectivas [hr]</t>
  </si>
  <si>
    <t>Sección [m x m]</t>
  </si>
  <si>
    <t>Eficiencia de Perforación [%]</t>
  </si>
  <si>
    <t>Avance Disparo [m]</t>
  </si>
  <si>
    <t>Rendimiento pond. perforación (2 brazos) [mb/min]</t>
  </si>
  <si>
    <t>Factor de Esponjamiento [%]</t>
  </si>
  <si>
    <r>
      <t>Volumen a proyectar (con perdidas) [m</t>
    </r>
    <r>
      <rPr>
        <vertAlign val="superscript"/>
        <sz val="10"/>
        <color rgb="FF000000"/>
        <rFont val="Calibri"/>
        <family val="2"/>
      </rPr>
      <t>3</t>
    </r>
    <r>
      <rPr>
        <sz val="10"/>
        <color rgb="FF000000"/>
        <rFont val="Calibri"/>
        <family val="2"/>
      </rPr>
      <t>]</t>
    </r>
  </si>
  <si>
    <t>Pernos por Disparo [#]</t>
  </si>
  <si>
    <r>
      <t>Superficie con Traslape [m</t>
    </r>
    <r>
      <rPr>
        <vertAlign val="superscript"/>
        <sz val="10"/>
        <color rgb="FF000000"/>
        <rFont val="Calibri"/>
        <family val="2"/>
      </rPr>
      <t>2</t>
    </r>
    <r>
      <rPr>
        <sz val="10"/>
        <color rgb="FF000000"/>
        <rFont val="Calibri"/>
        <family val="2"/>
      </rPr>
      <t>]</t>
    </r>
  </si>
  <si>
    <t>Tiempo Ciclo Total [hr]</t>
  </si>
  <si>
    <t>Turnos por día [#]</t>
  </si>
  <si>
    <t>Disparos al mes [#]</t>
  </si>
  <si>
    <t>Avance Mensual [m/mes]</t>
  </si>
  <si>
    <t>Volumen de shotcrete por disparo - 1ra Capa</t>
  </si>
  <si>
    <t>Volumen de shotcrete por disparo - 2da Capa</t>
  </si>
  <si>
    <t>Shotcrete - 1ra Capa</t>
  </si>
  <si>
    <t>Shotcrete - 2da Capa</t>
  </si>
  <si>
    <t>Reunion Cambio de Guardia [hr]</t>
  </si>
  <si>
    <t>Ingreso del Personal a Mina [hr]</t>
  </si>
  <si>
    <t>Gestion Operativa de Otras Areas [hr]</t>
  </si>
  <si>
    <t>Traslado - Alimentación - Traslado [hr]</t>
  </si>
  <si>
    <t>Salida Personal</t>
  </si>
  <si>
    <t>Rampa</t>
  </si>
  <si>
    <t>5.5x5.5</t>
  </si>
  <si>
    <t>Barra de Perforación [m]</t>
  </si>
  <si>
    <t>Cantidad Taladros con Carga (48mm o 51 mm) [#]</t>
  </si>
  <si>
    <t>Rendimiento global carguio  (prima+carga+taco+amarre) [min/disparo]</t>
  </si>
  <si>
    <t>Distancia media de material disparado  ( carguio camión) [m]</t>
  </si>
  <si>
    <t>Tiempo ciclo para 1 cucharon - scoop  [min]</t>
  </si>
  <si>
    <t>Proceso Carguío y Voladura</t>
  </si>
  <si>
    <t>Inspección + Iluminación Frente + Regar carga con agua</t>
  </si>
  <si>
    <t>Limpieza de Material disparado del frente</t>
  </si>
  <si>
    <t>Desate de Rocas + Mapeo Geomecanico de frente</t>
  </si>
  <si>
    <t>Levantamiento Topografico</t>
  </si>
  <si>
    <t>Instalacion de Malla + Ajuste de Tuerca de Pernos</t>
  </si>
  <si>
    <t>Perforacion de Taladros para pernos de Roca</t>
  </si>
  <si>
    <t>Instalacion de pernos de roca</t>
  </si>
  <si>
    <t>Shotcrete (1ra Capa) + Fragüe</t>
  </si>
  <si>
    <t>Instalacion de Cerchas</t>
  </si>
  <si>
    <t>Shotcrete (2da Capa) + Fragüe</t>
  </si>
  <si>
    <t>Instalacion de Servicios (Agua, Aire, Energia y Ventilacion)</t>
  </si>
  <si>
    <t>Cruceros, Camaras y Galerias</t>
  </si>
  <si>
    <t>4.0x4.0</t>
  </si>
  <si>
    <t>5,50x5,00</t>
  </si>
  <si>
    <t>kg/m3</t>
  </si>
  <si>
    <t>Rampa 5.5 x 5.0 Tipo SII</t>
  </si>
  <si>
    <t>Rampa 5.5 x 5.0 Tipo SI</t>
  </si>
  <si>
    <t>Rampa 5.5 x 5.0 Tipo SIII</t>
  </si>
  <si>
    <t>Rampa 5.5 x 5.0 Tipo SIV</t>
  </si>
  <si>
    <t>Rampa 5.5 x 5.0 Tipo SV</t>
  </si>
  <si>
    <t>Reticuladas LG 70</t>
  </si>
  <si>
    <t>Malla 2x2</t>
  </si>
  <si>
    <t>Cantidad Taladros con Carga (48mm o 51 mm)</t>
  </si>
  <si>
    <t>Cantidad Taladros sin Carga (102mm)</t>
  </si>
  <si>
    <t>Total taladros</t>
  </si>
  <si>
    <t>Total metros perforados en frente</t>
  </si>
  <si>
    <t>m-perf/frente</t>
  </si>
  <si>
    <t>m-perf/min</t>
  </si>
  <si>
    <t>Tipo de Roca</t>
  </si>
  <si>
    <t>SI</t>
  </si>
  <si>
    <t>SII</t>
  </si>
  <si>
    <t>SIII</t>
  </si>
  <si>
    <t>SIV</t>
  </si>
  <si>
    <t>SV</t>
  </si>
  <si>
    <t>Capacidad Efectiva del Cucharon - Scoop [m3]</t>
  </si>
  <si>
    <t>Rampa de Exploracion Nazareth</t>
  </si>
  <si>
    <t>PROYECTO RAMPA DE EXPLORACION NAZARETH</t>
  </si>
  <si>
    <t>MINSUR</t>
  </si>
  <si>
    <t>Cerchas</t>
  </si>
  <si>
    <t>(ud/m)</t>
  </si>
  <si>
    <t>(kg/m)</t>
  </si>
  <si>
    <t>(gl/m)</t>
  </si>
  <si>
    <t>(m2/m)</t>
  </si>
  <si>
    <t>(m3/m)</t>
  </si>
  <si>
    <t>(kw-h/m)</t>
  </si>
  <si>
    <t>(kCFM/m)</t>
  </si>
  <si>
    <t>Sección Tipo</t>
  </si>
  <si>
    <t>RMR</t>
  </si>
  <si>
    <t>Q</t>
  </si>
  <si>
    <t>B</t>
  </si>
  <si>
    <t>ESR</t>
  </si>
  <si>
    <t>De</t>
  </si>
  <si>
    <t>ST-I</t>
  </si>
  <si>
    <t>&gt;65</t>
  </si>
  <si>
    <t>&gt;10</t>
  </si>
  <si>
    <t>1,6</t>
  </si>
  <si>
    <t>3,44</t>
  </si>
  <si>
    <t>ST-II</t>
  </si>
  <si>
    <t>50-65</t>
  </si>
  <si>
    <t>2,0-10,0</t>
  </si>
  <si>
    <t>ST-III</t>
  </si>
  <si>
    <t>35-50</t>
  </si>
  <si>
    <t>0,4-2,0</t>
  </si>
  <si>
    <t>ST-IV</t>
  </si>
  <si>
    <t>20-35</t>
  </si>
  <si>
    <t>0,07-0,4</t>
  </si>
  <si>
    <t>ST-V</t>
  </si>
  <si>
    <t>&lt;20</t>
  </si>
  <si>
    <t>&lt;0,07</t>
  </si>
  <si>
    <t xml:space="preserve">RMR </t>
  </si>
  <si>
    <t>Otros</t>
  </si>
  <si>
    <t>Longitud de avance (m)</t>
  </si>
  <si>
    <t>5 (en bóveda)</t>
  </si>
  <si>
    <t>Localizados</t>
  </si>
  <si>
    <t>-</t>
  </si>
  <si>
    <t>4,0</t>
  </si>
  <si>
    <t>2,0 x 2,0</t>
  </si>
  <si>
    <t>1,5 x 1,5</t>
  </si>
  <si>
    <t>1,5</t>
  </si>
  <si>
    <t>Paraguas con enfilajes o micropilotes de 88,9 mm de diámetro, L= 9,0 m con traslape de 3,0 m.  Ocasional</t>
  </si>
  <si>
    <t>Paraguas con enfilajes o micropilotes de 88,9 mm de diámetro, L= 9,0 m con traslape de 3,0 m</t>
  </si>
  <si>
    <t>1,0</t>
  </si>
  <si>
    <t>Concreto lanzado f'c 28 Mpa e (cm)</t>
  </si>
  <si>
    <t>Pernos BAL8, L= 2,5 m, eT x eL (m)</t>
  </si>
  <si>
    <t>Cimbras por disparo</t>
  </si>
  <si>
    <t>Cimbras</t>
  </si>
  <si>
    <t>Tipo Cimbras</t>
  </si>
  <si>
    <t>Espaciamiento entre Cimbrass</t>
  </si>
  <si>
    <t>Tiempo fortificación con Cimbrass</t>
  </si>
  <si>
    <t>Instalacion de Micropilotes</t>
  </si>
  <si>
    <t>Perforacion</t>
  </si>
  <si>
    <t>Inyeccion de Concreto</t>
  </si>
  <si>
    <t>fragua</t>
  </si>
  <si>
    <t>hr</t>
  </si>
  <si>
    <t>N° Micropilotes</t>
  </si>
  <si>
    <t>Tipo total de instalacion</t>
  </si>
  <si>
    <t>min/tal</t>
  </si>
  <si>
    <t>Longitud de Perforacion</t>
  </si>
  <si>
    <t>Rendimiento perforación (2 brazos perforando fort.)</t>
  </si>
  <si>
    <t>#</t>
  </si>
  <si>
    <t>Indice de Explosivo</t>
  </si>
  <si>
    <t>Und/disp</t>
  </si>
  <si>
    <t>Ratio (m/mes)</t>
  </si>
  <si>
    <t>Cruceros, Camaras Refugios
4.0x4.0 SI</t>
  </si>
  <si>
    <t>Cruceros, Camaras Refugios
4.0x4.0 SIII</t>
  </si>
  <si>
    <t>Cruceros, Camaras Refugios
4.0x4.0 SIV</t>
  </si>
  <si>
    <t>5,50x5,01</t>
  </si>
  <si>
    <t>Cruceros, Camaras Refugios
4.0x4.0 SII</t>
  </si>
  <si>
    <t>Cruceros, Camaras Refugios
4.0x4.0 SV</t>
  </si>
  <si>
    <t>SOSTENIEMIENTO LABORES 4*4</t>
  </si>
  <si>
    <t>SECCION</t>
  </si>
  <si>
    <t>ANCHO</t>
  </si>
  <si>
    <t>ALTO</t>
  </si>
  <si>
    <t>AREA</t>
  </si>
  <si>
    <t>PERIMETRO TOTAL</t>
  </si>
  <si>
    <t>PERIMETRO BOBEDA</t>
  </si>
  <si>
    <t xml:space="preserve">Longitud de Avance I,II,II </t>
  </si>
  <si>
    <t>2,1</t>
  </si>
  <si>
    <t>1,9</t>
  </si>
  <si>
    <t>Concreto lanzado fck 28Mpa e(cm)</t>
  </si>
  <si>
    <t xml:space="preserve">Pernos </t>
  </si>
  <si>
    <t xml:space="preserve">Socrete primera capa m3 </t>
  </si>
  <si>
    <t xml:space="preserve">Socrete segunda capa m3 </t>
  </si>
  <si>
    <t>Malla m2</t>
  </si>
  <si>
    <t>Micropilotes</t>
  </si>
  <si>
    <t>Srocrte m3/m</t>
  </si>
  <si>
    <t>Pernos Und/m</t>
  </si>
  <si>
    <t>Malla m2/m</t>
  </si>
  <si>
    <t>Micropilote Und/m</t>
  </si>
  <si>
    <t>L=2,0m eT xeL (m)</t>
  </si>
  <si>
    <t>Malla de triple torsion-</t>
  </si>
  <si>
    <t>3+7</t>
  </si>
  <si>
    <t>3+12</t>
  </si>
  <si>
    <t>HEB 120 @1,5</t>
  </si>
  <si>
    <t>Paraguas con enfilajes o micropilotes de 88,9mm de diámetro, L=9,0m con traslape de 3,0m. Ocasional</t>
  </si>
  <si>
    <t>3+15</t>
  </si>
  <si>
    <t>W8”x6,5”x28 @1,0</t>
  </si>
  <si>
    <t>Paraguas con enfilajes o micropilotes de 88,9mm de diámetro, L=9,0m con traslape de 3,0m.</t>
  </si>
  <si>
    <t xml:space="preserve">Longitud de perimetro para pernos </t>
  </si>
  <si>
    <t>pernos por seccion 1.5*1.5</t>
  </si>
  <si>
    <t xml:space="preserve">numeros de secciones para empernar </t>
  </si>
  <si>
    <t>Pernos totales por avance</t>
  </si>
  <si>
    <t xml:space="preserve">Malla </t>
  </si>
  <si>
    <t>Perimetro</t>
  </si>
  <si>
    <t>Traslape</t>
  </si>
  <si>
    <t>MALLA ELECTROSOLDADA 2" X 2"</t>
  </si>
  <si>
    <t>Unid.</t>
  </si>
  <si>
    <t>Cant.</t>
  </si>
  <si>
    <t>Longitud de Malla Electrosoldada</t>
  </si>
  <si>
    <t>Ancho de la Malla Electrosoldada</t>
  </si>
  <si>
    <t>Area Cubierta por Malla</t>
  </si>
  <si>
    <t>Area Efectiva por Malla</t>
  </si>
  <si>
    <t>Longitud cubierta por malla</t>
  </si>
  <si>
    <t>Avance lineal</t>
  </si>
  <si>
    <t>Malla Electrosoldada</t>
  </si>
  <si>
    <t>Cantidad de rollos</t>
  </si>
  <si>
    <t>4.0x4.1</t>
  </si>
  <si>
    <t>4*4</t>
  </si>
  <si>
    <t>Seccion 5.0 x 5.5</t>
  </si>
  <si>
    <t>Seccion 4.0 x 4.0</t>
  </si>
  <si>
    <t>Desate Mecanizado</t>
  </si>
  <si>
    <t>Rendimiento Calculado</t>
  </si>
  <si>
    <t>Rampa 5.5 x 5.0 Tipo SI 
 16 Pies</t>
  </si>
  <si>
    <t>Rampa 5.5 x 5.0 Tipo SII
 16 Pies</t>
  </si>
  <si>
    <t>Rampa 5.5 x 5.0 Tipo SII
 14 Pies</t>
  </si>
  <si>
    <t>Rampa 5.5 x 5.0 Tipo SI
 18 Pies</t>
  </si>
  <si>
    <t>SCCOP 7 Yd3</t>
  </si>
  <si>
    <t>PROPUESTO (14 PIES)</t>
  </si>
  <si>
    <t>16_PIES</t>
  </si>
  <si>
    <t>18 PIES</t>
  </si>
  <si>
    <t>14 PIES</t>
  </si>
  <si>
    <t>Voladura</t>
  </si>
  <si>
    <t>Inspección + Iluminación+ Regadio</t>
  </si>
  <si>
    <t>Carguio y Acarreo</t>
  </si>
  <si>
    <t>Sosteniemiento</t>
  </si>
  <si>
    <t>Instalacion de Servicios</t>
  </si>
  <si>
    <t>Disparos al mes</t>
  </si>
  <si>
    <t>Tareas</t>
  </si>
  <si>
    <t>SI ( 14 pies)</t>
  </si>
  <si>
    <t>SI ( 16 pies)</t>
  </si>
  <si>
    <t>SI ( 18 pies)</t>
  </si>
  <si>
    <t>Longitud ( Pies)</t>
  </si>
  <si>
    <t>BASE ( 14 pies)</t>
  </si>
  <si>
    <t>BASE ( 12 pies)</t>
  </si>
  <si>
    <t>Desatado + Mapeo frente</t>
  </si>
  <si>
    <t xml:space="preserve"> H 70 20/25 @1,5</t>
  </si>
  <si>
    <t>H 70 20/25 @1,0 REVISAR INFORME VERSION D</t>
  </si>
  <si>
    <t>Tiempo de maniobras (Instalacion)</t>
  </si>
  <si>
    <t>BASE ( 14 pies)/ 3.5m Eefectivos</t>
  </si>
  <si>
    <t>SI ( 16 pies)/ 4m efectivos</t>
  </si>
  <si>
    <t>SI ( 18 pies)/4.5m efectivos</t>
  </si>
  <si>
    <t>BASE ( 12 pies)/ 3.0 m Avance efectivo</t>
  </si>
  <si>
    <t>SI ( 14 pies) / 3.0 m Avance efectivo</t>
  </si>
  <si>
    <t>SI ( 16 pies) / 3.0 m Avance efectivo</t>
  </si>
  <si>
    <t>DESQUINCHES</t>
  </si>
  <si>
    <t>Camaras de pase y carguio</t>
  </si>
  <si>
    <t>camaras de pase ( Bahias)</t>
  </si>
  <si>
    <t>Velocidad de perforación</t>
  </si>
  <si>
    <t>Instalación y desinstalación de equipo</t>
  </si>
  <si>
    <t>Extracción de Marina para Liberación de Frente</t>
  </si>
  <si>
    <t xml:space="preserve">Capacidad Efectiva Balde </t>
  </si>
  <si>
    <t>Factor de Sobrexcavación</t>
  </si>
  <si>
    <t>Factor de Esponjamiento</t>
  </si>
  <si>
    <t>Volumen Marina Esponjada</t>
  </si>
  <si>
    <t>Chequeo de gases, regado de marina y preparación de servicios</t>
  </si>
  <si>
    <t>Acuñadura Mecanizada a la Frente</t>
  </si>
  <si>
    <t>Limpieza de marina acuñadura</t>
  </si>
  <si>
    <t>Topografía</t>
  </si>
  <si>
    <t>Saneamiento de frente</t>
  </si>
  <si>
    <t>Proyección primera capa de shotcrete</t>
  </si>
  <si>
    <t>Espesor total</t>
  </si>
  <si>
    <t>Espesor sin fibra</t>
  </si>
  <si>
    <t>Espesor con fibra</t>
  </si>
  <si>
    <t>Tiempo de frague</t>
  </si>
  <si>
    <t>Perforación de fortificación</t>
  </si>
  <si>
    <t>Longitud Perno</t>
  </si>
  <si>
    <t>Perforación por Disparo</t>
  </si>
  <si>
    <t>Rendimiento perforación (1 brazo)</t>
  </si>
  <si>
    <t>Marcación de fortificación</t>
  </si>
  <si>
    <t>Instalación de Split Set</t>
  </si>
  <si>
    <t>Rendimiento de instalación</t>
  </si>
  <si>
    <t>Tiempo de Instalación</t>
  </si>
  <si>
    <t>Lechado de Pernos</t>
  </si>
  <si>
    <t>Instalación de equipo y preparación de lechada</t>
  </si>
  <si>
    <t>Acuñadura y limpieza + Mapeo frente + Saneamiento de Frente</t>
  </si>
  <si>
    <t>Perforar de pernos de fortificación</t>
  </si>
  <si>
    <t>Lechado de pernos</t>
  </si>
  <si>
    <t>Housekeeping general de la frente/adelantamiento servicios cuando corrresponda</t>
  </si>
  <si>
    <t>Rendimiento diario</t>
  </si>
  <si>
    <t>Rendimiento mensual (1 frente)</t>
  </si>
  <si>
    <t>H30</t>
  </si>
  <si>
    <t>D=22 mm Helicoidal Acero A44-28H</t>
  </si>
  <si>
    <t>min/un</t>
  </si>
  <si>
    <t>horas</t>
  </si>
  <si>
    <t>dias/mes</t>
  </si>
  <si>
    <t>hrs/ciclo</t>
  </si>
  <si>
    <t>m/ciclo</t>
  </si>
  <si>
    <t>m/mes</t>
  </si>
  <si>
    <t>perforacion y voladura</t>
  </si>
  <si>
    <t>Tiempo Instalación de pernos</t>
  </si>
  <si>
    <t>W 6"x6"x25@1.5</t>
  </si>
  <si>
    <t>Fortificación Cimbras</t>
  </si>
  <si>
    <t>9.5x6.0</t>
  </si>
  <si>
    <t>Volumen a proyectar (con perdidas 25%)</t>
  </si>
  <si>
    <t>Tramos de Ensanches ( Camaras de Pase )</t>
  </si>
  <si>
    <t>Rendimiento global carguio (prima+carga+taco+amarre)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</si>
</sst>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_);_(* \(#,##0\);_(* &quot;-&quot;_);_(@_)"/>
    <numFmt numFmtId="165" formatCode="_ * #,##0.00_ ;_ * \-#,##0.00_ ;_ * &quot;-&quot;_ ;_ @_ "/>
    <numFmt numFmtId="166" formatCode="0.0"/>
    <numFmt numFmtId="167" formatCode="0.0000"/>
    <numFmt numFmtId="168" formatCode="_-#,##0.00_-;\-#,##0.00_-;_-&quot;-&quot;_-;_-@_-"/>
    <numFmt numFmtId="169" formatCode="_-#,##0.0_-;\-#,##0.0_-;_-&quot;-&quot;_-;_-@_-"/>
    <numFmt numFmtId="170" formatCode="_-#,##0_-;\-#,##0_-;_-&quot;-&quot;_-;_-@_-"/>
    <numFmt numFmtId="171" formatCode="_-#,##0.000_-;\-#,##0.000_-;_-&quot;-&quot;_-;_-@_-"/>
    <numFmt numFmtId="172" formatCode="#,##0.00_ ;\-#,##0.00\ "/>
    <numFmt numFmtId="173" formatCode="#,##0.0"/>
    <numFmt numFmtId="174" formatCode="#,##0_ ;\-#,##0\ "/>
  </numFmts>
  <fonts count="40" x14ac:knownFonts="1">
    <font>
      <sz val="11"/>
      <color theme="1"/>
      <name val="Calibri"/>
      <family val="2"/>
      <scheme val="minor"/>
    </font>
    <font>
      <sz val="11"/>
      <color theme="1"/>
      <name val="Calibri"/>
      <family val="2"/>
      <scheme val="minor"/>
    </font>
    <font>
      <b/>
      <sz val="11"/>
      <color theme="1"/>
      <name val="Calibri"/>
      <family val="2"/>
      <scheme val="minor"/>
    </font>
    <font>
      <sz val="11"/>
      <color theme="9" tint="-0.249977111117893"/>
      <name val="Calibri"/>
      <family val="2"/>
      <scheme val="minor"/>
    </font>
    <font>
      <b/>
      <sz val="9"/>
      <color theme="1"/>
      <name val="Calibri"/>
      <family val="2"/>
      <scheme val="minor"/>
    </font>
    <font>
      <sz val="10"/>
      <name val="Arial"/>
      <family val="2"/>
    </font>
    <font>
      <b/>
      <sz val="9"/>
      <name val="Arial"/>
      <family val="2"/>
    </font>
    <font>
      <sz val="9"/>
      <color rgb="FF00B050"/>
      <name val="Arial"/>
      <family val="2"/>
    </font>
    <font>
      <sz val="11"/>
      <color rgb="FF00B050"/>
      <name val="Calibri"/>
      <family val="2"/>
      <scheme val="minor"/>
    </font>
    <font>
      <sz val="9"/>
      <name val="Arial"/>
      <family val="2"/>
    </font>
    <font>
      <b/>
      <sz val="9"/>
      <color theme="5" tint="-0.499984740745262"/>
      <name val="Arial"/>
      <family val="2"/>
    </font>
    <font>
      <sz val="9"/>
      <color theme="1"/>
      <name val="Calibri"/>
      <family val="2"/>
      <scheme val="minor"/>
    </font>
    <font>
      <b/>
      <sz val="9"/>
      <color theme="8" tint="-0.249977111117893"/>
      <name val="Arial"/>
      <family val="2"/>
    </font>
    <font>
      <b/>
      <sz val="9"/>
      <color rgb="FFC00000"/>
      <name val="Arial"/>
      <family val="2"/>
    </font>
    <font>
      <sz val="11"/>
      <color rgb="FFFF0000"/>
      <name val="Calibri"/>
      <family val="2"/>
      <scheme val="minor"/>
    </font>
    <font>
      <sz val="11"/>
      <name val="Calibri"/>
      <family val="2"/>
      <scheme val="minor"/>
    </font>
    <font>
      <sz val="11"/>
      <color rgb="FF0070C0"/>
      <name val="Calibri"/>
      <family val="2"/>
      <scheme val="minor"/>
    </font>
    <font>
      <sz val="11"/>
      <color theme="4"/>
      <name val="Calibri"/>
      <family val="2"/>
      <scheme val="minor"/>
    </font>
    <font>
      <b/>
      <sz val="10"/>
      <color rgb="FF0070C0"/>
      <name val="Calibri"/>
      <family val="2"/>
      <scheme val="minor"/>
    </font>
    <font>
      <sz val="9"/>
      <color rgb="FF0070C0"/>
      <name val="Arial"/>
      <family val="2"/>
    </font>
    <font>
      <u/>
      <sz val="10"/>
      <color indexed="12"/>
      <name val="MS Sans Serif"/>
      <family val="2"/>
    </font>
    <font>
      <b/>
      <sz val="10"/>
      <color rgb="FF000000"/>
      <name val="Calibri"/>
      <family val="2"/>
    </font>
    <font>
      <sz val="10"/>
      <color rgb="FF000000"/>
      <name val="Calibri"/>
      <family val="2"/>
    </font>
    <font>
      <vertAlign val="superscript"/>
      <sz val="10"/>
      <color rgb="FF000000"/>
      <name val="Calibri"/>
      <family val="2"/>
    </font>
    <font>
      <sz val="8"/>
      <name val="Calibri"/>
      <family val="2"/>
      <scheme val="minor"/>
    </font>
    <font>
      <b/>
      <sz val="12"/>
      <color theme="1"/>
      <name val="Calibri"/>
      <family val="2"/>
      <scheme val="minor"/>
    </font>
    <font>
      <b/>
      <sz val="11"/>
      <color theme="0"/>
      <name val="Calibri"/>
      <family val="2"/>
      <scheme val="minor"/>
    </font>
    <font>
      <b/>
      <sz val="10"/>
      <color theme="0"/>
      <name val="Calibri"/>
      <family val="2"/>
    </font>
    <font>
      <b/>
      <sz val="10"/>
      <name val="Calibri"/>
      <family val="2"/>
    </font>
    <font>
      <b/>
      <sz val="11"/>
      <color theme="0"/>
      <name val="Calibri"/>
      <family val="2"/>
    </font>
    <font>
      <b/>
      <sz val="14"/>
      <color theme="1"/>
      <name val="Calibri"/>
      <family val="2"/>
      <scheme val="minor"/>
    </font>
    <font>
      <b/>
      <sz val="11"/>
      <color rgb="FFFFFFFF"/>
      <name val="Lato"/>
      <family val="2"/>
    </font>
    <font>
      <sz val="9"/>
      <color theme="1"/>
      <name val="Lato"/>
      <family val="2"/>
    </font>
    <font>
      <b/>
      <sz val="9"/>
      <color rgb="FFFFFFFF"/>
      <name val="Lato"/>
      <family val="2"/>
    </font>
    <font>
      <b/>
      <sz val="10"/>
      <color theme="0"/>
      <name val="Calibri"/>
      <family val="2"/>
      <scheme val="minor"/>
    </font>
    <font>
      <b/>
      <sz val="10"/>
      <name val="Calibri"/>
      <family val="2"/>
      <scheme val="minor"/>
    </font>
    <font>
      <sz val="10"/>
      <color theme="1"/>
      <name val="Calibri"/>
      <family val="2"/>
      <scheme val="minor"/>
    </font>
    <font>
      <b/>
      <sz val="9"/>
      <color rgb="FF0070C0"/>
      <name val="Arial"/>
      <family val="2"/>
    </font>
    <font>
      <b/>
      <sz val="8"/>
      <color rgb="FF0070C0"/>
      <name val="Arial"/>
      <family val="2"/>
    </font>
    <font>
      <b/>
      <sz val="9"/>
      <color rgb="FFFF0000"/>
      <name val="Arial"/>
      <family val="2"/>
    </font>
  </fonts>
  <fills count="2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2F2F2"/>
        <bgColor indexed="64"/>
      </patternFill>
    </fill>
    <fill>
      <patternFill patternType="solid">
        <fgColor rgb="FFFFFFAB"/>
        <bgColor indexed="64"/>
      </patternFill>
    </fill>
    <fill>
      <patternFill patternType="solid">
        <fgColor rgb="FF97FF97"/>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rgb="FF5A7382"/>
        <bgColor indexed="64"/>
      </patternFill>
    </fill>
    <fill>
      <patternFill patternType="solid">
        <fgColor rgb="FF112086"/>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00B050"/>
        <bgColor indexed="64"/>
      </patternFill>
    </fill>
    <fill>
      <patternFill patternType="solid">
        <fgColor theme="5"/>
        <bgColor indexed="64"/>
      </patternFill>
    </fill>
    <fill>
      <patternFill patternType="solid">
        <fgColor theme="9"/>
        <bgColor indexed="64"/>
      </patternFill>
    </fill>
    <fill>
      <patternFill patternType="solid">
        <fgColor theme="0" tint="-0.14996795556505021"/>
        <bgColor indexed="64"/>
      </patternFill>
    </fill>
  </fills>
  <borders count="83">
    <border>
      <left/>
      <right/>
      <top/>
      <bottom/>
      <diagonal/>
    </border>
    <border>
      <left style="hair">
        <color indexed="64"/>
      </left>
      <right style="hair">
        <color indexed="64"/>
      </right>
      <top style="hair">
        <color indexed="64"/>
      </top>
      <bottom style="hair">
        <color indexed="64"/>
      </bottom>
      <diagonal/>
    </border>
    <border>
      <left/>
      <right style="hair">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medium">
        <color rgb="FF000000"/>
      </left>
      <right/>
      <top style="thin">
        <color rgb="FF000000"/>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rgb="FF000000"/>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bottom/>
      <diagonal/>
    </border>
    <border>
      <left style="thin">
        <color indexed="64"/>
      </left>
      <right/>
      <top/>
      <bottom/>
      <diagonal/>
    </border>
    <border>
      <left/>
      <right/>
      <top style="medium">
        <color indexed="64"/>
      </top>
      <bottom/>
      <diagonal/>
    </border>
    <border>
      <left style="thin">
        <color indexed="64"/>
      </left>
      <right/>
      <top style="thin">
        <color indexed="64"/>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thin">
        <color indexed="64"/>
      </right>
      <top style="thin">
        <color indexed="64"/>
      </top>
      <bottom style="thin">
        <color indexed="64"/>
      </bottom>
      <diagonal/>
    </border>
    <border>
      <left/>
      <right/>
      <top style="thick">
        <color rgb="FF5A7382"/>
      </top>
      <bottom/>
      <diagonal/>
    </border>
    <border>
      <left/>
      <right style="medium">
        <color rgb="FFBAC7CF"/>
      </right>
      <top style="medium">
        <color rgb="FFBAC7CF"/>
      </top>
      <bottom style="medium">
        <color rgb="FFBAC7CF"/>
      </bottom>
      <diagonal/>
    </border>
    <border>
      <left style="medium">
        <color rgb="FFBAC7CF"/>
      </left>
      <right style="medium">
        <color rgb="FFBAC7CF"/>
      </right>
      <top style="medium">
        <color rgb="FFBAC7CF"/>
      </top>
      <bottom/>
      <diagonal/>
    </border>
    <border>
      <left style="medium">
        <color rgb="FFBAC7CF"/>
      </left>
      <right/>
      <top style="medium">
        <color rgb="FFBAC7CF"/>
      </top>
      <bottom/>
      <diagonal/>
    </border>
    <border>
      <left/>
      <right style="medium">
        <color rgb="FFBAC7CF"/>
      </right>
      <top/>
      <bottom style="medium">
        <color rgb="FFBAC7CF"/>
      </bottom>
      <diagonal/>
    </border>
    <border>
      <left style="medium">
        <color rgb="FFBAC7CF"/>
      </left>
      <right style="medium">
        <color rgb="FFBAC7CF"/>
      </right>
      <top/>
      <bottom/>
      <diagonal/>
    </border>
    <border>
      <left style="medium">
        <color rgb="FFBAC7CF"/>
      </left>
      <right/>
      <top/>
      <bottom/>
      <diagonal/>
    </border>
    <border>
      <left/>
      <right style="medium">
        <color rgb="FFBAC7CF"/>
      </right>
      <top/>
      <bottom style="thick">
        <color rgb="FF5A7382"/>
      </bottom>
      <diagonal/>
    </border>
    <border>
      <left style="medium">
        <color rgb="FFBAC7CF"/>
      </left>
      <right style="medium">
        <color rgb="FFBAC7CF"/>
      </right>
      <top/>
      <bottom style="thick">
        <color rgb="FF5A7382"/>
      </bottom>
      <diagonal/>
    </border>
    <border>
      <left style="medium">
        <color rgb="FFBAC7CF"/>
      </left>
      <right/>
      <top/>
      <bottom style="thick">
        <color rgb="FF5A7382"/>
      </bottom>
      <diagonal/>
    </border>
    <border>
      <left/>
      <right style="medium">
        <color indexed="64"/>
      </right>
      <top style="medium">
        <color indexed="64"/>
      </top>
      <bottom/>
      <diagonal/>
    </border>
    <border>
      <left/>
      <right style="medium">
        <color indexed="64"/>
      </right>
      <top/>
      <bottom/>
      <diagonal/>
    </border>
    <border>
      <left/>
      <right/>
      <top/>
      <bottom style="medium">
        <color rgb="FFBAC7CF"/>
      </bottom>
      <diagonal/>
    </border>
    <border>
      <left/>
      <right style="medium">
        <color indexed="64"/>
      </right>
      <top/>
      <bottom style="medium">
        <color indexed="64"/>
      </bottom>
      <diagonal/>
    </border>
    <border>
      <left/>
      <right/>
      <top style="medium">
        <color rgb="FFBAC7CF"/>
      </top>
      <bottom style="medium">
        <color rgb="FFBAC7CF"/>
      </bottom>
      <diagonal/>
    </border>
    <border>
      <left/>
      <right/>
      <top/>
      <bottom style="thick">
        <color rgb="FF5A7382"/>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top/>
      <bottom style="thin">
        <color rgb="FF000000"/>
      </bottom>
      <diagonal/>
    </border>
    <border>
      <left style="medium">
        <color indexed="64"/>
      </left>
      <right/>
      <top style="thin">
        <color rgb="FF000000"/>
      </top>
      <bottom/>
      <diagonal/>
    </border>
    <border>
      <left style="medium">
        <color indexed="64"/>
      </left>
      <right/>
      <top style="thin">
        <color rgb="FF000000"/>
      </top>
      <bottom style="medium">
        <color rgb="FF000000"/>
      </bottom>
      <diagonal/>
    </border>
    <border>
      <left style="hair">
        <color indexed="64"/>
      </left>
      <right/>
      <top/>
      <bottom/>
      <diagonal/>
    </border>
    <border>
      <left/>
      <right style="thin">
        <color auto="1"/>
      </right>
      <top/>
      <bottom/>
      <diagonal/>
    </border>
  </borders>
  <cellStyleXfs count="7">
    <xf numFmtId="0" fontId="0" fillId="0" borderId="0"/>
    <xf numFmtId="0" fontId="1" fillId="0" borderId="0"/>
    <xf numFmtId="0" fontId="5" fillId="0" borderId="0"/>
    <xf numFmtId="164" fontId="1" fillId="0" borderId="0" applyFont="0" applyFill="0" applyBorder="0" applyAlignment="0" applyProtection="0"/>
    <xf numFmtId="0" fontId="20" fillId="0" borderId="0" applyNumberFormat="0" applyFill="0" applyBorder="0" applyAlignment="0" applyProtection="0"/>
    <xf numFmtId="9" fontId="1" fillId="0" borderId="0" applyFont="0" applyFill="0" applyBorder="0" applyAlignment="0" applyProtection="0"/>
    <xf numFmtId="43" fontId="5" fillId="0" borderId="0" applyFont="0" applyFill="0" applyBorder="0" applyAlignment="0" applyProtection="0"/>
  </cellStyleXfs>
  <cellXfs count="397">
    <xf numFmtId="0" fontId="0" fillId="0" borderId="0" xfId="0"/>
    <xf numFmtId="0" fontId="1" fillId="2" borderId="0" xfId="1" applyFill="1"/>
    <xf numFmtId="0" fontId="3" fillId="2" borderId="0" xfId="1" applyFont="1" applyFill="1" applyAlignment="1">
      <alignment horizontal="center"/>
    </xf>
    <xf numFmtId="0" fontId="1" fillId="0" borderId="0" xfId="1"/>
    <xf numFmtId="0" fontId="1" fillId="0" borderId="0" xfId="1" applyAlignment="1">
      <alignment horizontal="center"/>
    </xf>
    <xf numFmtId="0" fontId="1" fillId="2" borderId="0" xfId="1" applyFill="1" applyAlignment="1">
      <alignment horizontal="center"/>
    </xf>
    <xf numFmtId="0" fontId="6" fillId="2" borderId="1" xfId="2" applyFont="1" applyFill="1" applyBorder="1" applyAlignment="1">
      <alignment vertical="center"/>
    </xf>
    <xf numFmtId="0" fontId="1" fillId="0" borderId="1" xfId="1" applyBorder="1" applyAlignment="1">
      <alignment horizontal="center"/>
    </xf>
    <xf numFmtId="2" fontId="2" fillId="3" borderId="1" xfId="1" applyNumberFormat="1" applyFont="1" applyFill="1" applyBorder="1" applyAlignment="1">
      <alignment horizontal="center"/>
    </xf>
    <xf numFmtId="0" fontId="6" fillId="4" borderId="1" xfId="2" applyFont="1" applyFill="1" applyBorder="1" applyAlignment="1">
      <alignment horizontal="left" vertical="center"/>
    </xf>
    <xf numFmtId="0" fontId="1" fillId="4" borderId="1" xfId="1" applyFill="1" applyBorder="1" applyAlignment="1">
      <alignment horizontal="center"/>
    </xf>
    <xf numFmtId="0" fontId="7" fillId="2" borderId="1" xfId="2" applyFont="1" applyFill="1" applyBorder="1" applyAlignment="1">
      <alignment horizontal="left" vertical="center"/>
    </xf>
    <xf numFmtId="0" fontId="8" fillId="0" borderId="1" xfId="1" applyFont="1" applyBorder="1" applyAlignment="1">
      <alignment horizontal="center"/>
    </xf>
    <xf numFmtId="165" fontId="8" fillId="0" borderId="1" xfId="3" applyNumberFormat="1" applyFont="1" applyBorder="1" applyAlignment="1">
      <alignment horizontal="center"/>
    </xf>
    <xf numFmtId="0" fontId="9" fillId="2" borderId="1" xfId="2" applyFont="1" applyFill="1" applyBorder="1" applyAlignment="1">
      <alignment horizontal="left" vertical="center"/>
    </xf>
    <xf numFmtId="0" fontId="10" fillId="5" borderId="1" xfId="2" applyFont="1" applyFill="1" applyBorder="1" applyAlignment="1">
      <alignment horizontal="left" vertical="center"/>
    </xf>
    <xf numFmtId="0" fontId="8" fillId="5" borderId="1" xfId="1" applyFont="1" applyFill="1" applyBorder="1" applyAlignment="1">
      <alignment horizontal="center"/>
    </xf>
    <xf numFmtId="0" fontId="6" fillId="2" borderId="1" xfId="2" applyFont="1" applyFill="1" applyBorder="1" applyAlignment="1">
      <alignment horizontal="left" vertical="center"/>
    </xf>
    <xf numFmtId="0" fontId="4" fillId="0" borderId="1" xfId="1" applyFont="1" applyBorder="1"/>
    <xf numFmtId="0" fontId="11" fillId="0" borderId="1" xfId="1" applyFont="1" applyBorder="1"/>
    <xf numFmtId="0" fontId="9" fillId="2" borderId="2" xfId="2" applyFont="1" applyFill="1" applyBorder="1" applyAlignment="1">
      <alignment vertical="center"/>
    </xf>
    <xf numFmtId="0" fontId="9" fillId="5" borderId="2" xfId="2" applyFont="1" applyFill="1" applyBorder="1" applyAlignment="1">
      <alignment vertical="center"/>
    </xf>
    <xf numFmtId="0" fontId="9" fillId="5" borderId="1" xfId="2" applyFont="1" applyFill="1" applyBorder="1" applyAlignment="1">
      <alignment horizontal="left" vertical="center"/>
    </xf>
    <xf numFmtId="0" fontId="1" fillId="0" borderId="1" xfId="1" applyBorder="1"/>
    <xf numFmtId="0" fontId="6" fillId="5" borderId="1" xfId="2" applyFont="1" applyFill="1" applyBorder="1" applyAlignment="1">
      <alignment horizontal="left" vertical="center"/>
    </xf>
    <xf numFmtId="0" fontId="6" fillId="2" borderId="3" xfId="2" applyFont="1" applyFill="1" applyBorder="1" applyAlignment="1">
      <alignment horizontal="left" vertical="center"/>
    </xf>
    <xf numFmtId="0" fontId="1" fillId="0" borderId="1" xfId="1" applyBorder="1" applyAlignment="1">
      <alignment horizontal="center" vertical="center"/>
    </xf>
    <xf numFmtId="0" fontId="1" fillId="0" borderId="1" xfId="1" applyBorder="1" applyAlignment="1">
      <alignment horizontal="left"/>
    </xf>
    <xf numFmtId="0" fontId="1" fillId="2" borderId="2" xfId="1" applyFill="1" applyBorder="1" applyAlignment="1">
      <alignment horizontal="center"/>
    </xf>
    <xf numFmtId="0" fontId="6" fillId="4" borderId="1" xfId="2" applyFont="1" applyFill="1" applyBorder="1" applyAlignment="1">
      <alignment vertical="center"/>
    </xf>
    <xf numFmtId="1" fontId="1" fillId="0" borderId="1" xfId="1" applyNumberFormat="1" applyBorder="1" applyAlignment="1">
      <alignment horizontal="center"/>
    </xf>
    <xf numFmtId="0" fontId="6" fillId="5" borderId="1" xfId="2" applyFont="1" applyFill="1" applyBorder="1" applyAlignment="1">
      <alignment vertical="center"/>
    </xf>
    <xf numFmtId="0" fontId="1" fillId="5" borderId="1" xfId="1" applyFill="1" applyBorder="1" applyAlignment="1">
      <alignment horizontal="center"/>
    </xf>
    <xf numFmtId="0" fontId="9" fillId="2" borderId="1" xfId="2" applyFont="1" applyFill="1" applyBorder="1" applyAlignment="1">
      <alignment vertical="center"/>
    </xf>
    <xf numFmtId="2" fontId="1" fillId="0" borderId="1" xfId="1" applyNumberFormat="1" applyBorder="1" applyAlignment="1">
      <alignment horizontal="center"/>
    </xf>
    <xf numFmtId="0" fontId="12" fillId="2" borderId="1" xfId="2" applyFont="1" applyFill="1" applyBorder="1" applyAlignment="1">
      <alignment vertical="center"/>
    </xf>
    <xf numFmtId="0" fontId="13" fillId="2" borderId="1" xfId="2" applyFont="1" applyFill="1" applyBorder="1" applyAlignment="1">
      <alignment vertical="center"/>
    </xf>
    <xf numFmtId="0" fontId="2" fillId="2" borderId="0" xfId="0" applyFont="1" applyFill="1" applyAlignment="1">
      <alignment horizontal="center"/>
    </xf>
    <xf numFmtId="2" fontId="1" fillId="4" borderId="1" xfId="1" applyNumberFormat="1" applyFill="1" applyBorder="1" applyAlignment="1">
      <alignment horizontal="center"/>
    </xf>
    <xf numFmtId="165" fontId="16" fillId="0" borderId="1" xfId="3" applyNumberFormat="1" applyFont="1" applyBorder="1" applyAlignment="1">
      <alignment horizontal="center"/>
    </xf>
    <xf numFmtId="167" fontId="1" fillId="2" borderId="0" xfId="1" applyNumberFormat="1" applyFill="1"/>
    <xf numFmtId="1" fontId="16" fillId="0" borderId="1" xfId="1" applyNumberFormat="1" applyFont="1" applyBorder="1" applyAlignment="1">
      <alignment horizontal="center"/>
    </xf>
    <xf numFmtId="165" fontId="17" fillId="0" borderId="1" xfId="3" applyNumberFormat="1" applyFont="1" applyBorder="1" applyAlignment="1">
      <alignment horizontal="center"/>
    </xf>
    <xf numFmtId="1" fontId="17" fillId="0" borderId="1" xfId="1" applyNumberFormat="1" applyFont="1" applyBorder="1" applyAlignment="1">
      <alignment horizontal="center"/>
    </xf>
    <xf numFmtId="2" fontId="17" fillId="0" borderId="1" xfId="1" applyNumberFormat="1" applyFont="1" applyBorder="1" applyAlignment="1">
      <alignment horizontal="center"/>
    </xf>
    <xf numFmtId="2" fontId="15" fillId="0" borderId="1" xfId="1" applyNumberFormat="1" applyFont="1" applyBorder="1" applyAlignment="1">
      <alignment horizontal="center"/>
    </xf>
    <xf numFmtId="9" fontId="17" fillId="0" borderId="1" xfId="1" applyNumberFormat="1" applyFont="1" applyBorder="1" applyAlignment="1">
      <alignment horizontal="center"/>
    </xf>
    <xf numFmtId="0" fontId="17" fillId="0" borderId="1" xfId="1" applyFont="1" applyBorder="1" applyAlignment="1">
      <alignment horizontal="center"/>
    </xf>
    <xf numFmtId="0" fontId="15" fillId="0" borderId="1" xfId="1" applyFont="1" applyBorder="1" applyAlignment="1">
      <alignment horizontal="center"/>
    </xf>
    <xf numFmtId="166" fontId="15" fillId="0" borderId="1" xfId="1" applyNumberFormat="1" applyFont="1" applyBorder="1" applyAlignment="1">
      <alignment horizontal="center"/>
    </xf>
    <xf numFmtId="1" fontId="15" fillId="0" borderId="1" xfId="1" applyNumberFormat="1" applyFont="1" applyBorder="1" applyAlignment="1">
      <alignment horizontal="center"/>
    </xf>
    <xf numFmtId="2" fontId="17" fillId="0" borderId="1" xfId="3" applyNumberFormat="1" applyFont="1" applyBorder="1" applyAlignment="1">
      <alignment horizontal="center" vertical="center"/>
    </xf>
    <xf numFmtId="168" fontId="8" fillId="0" borderId="1" xfId="3" applyNumberFormat="1" applyFont="1" applyBorder="1" applyAlignment="1">
      <alignment horizontal="center"/>
    </xf>
    <xf numFmtId="168" fontId="15" fillId="0" borderId="1" xfId="3" applyNumberFormat="1" applyFont="1" applyBorder="1" applyAlignment="1">
      <alignment horizontal="center"/>
    </xf>
    <xf numFmtId="168" fontId="16" fillId="0" borderId="1" xfId="3" applyNumberFormat="1" applyFont="1" applyBorder="1" applyAlignment="1">
      <alignment horizontal="center"/>
    </xf>
    <xf numFmtId="168" fontId="17" fillId="0" borderId="1" xfId="3" applyNumberFormat="1" applyFont="1" applyBorder="1" applyAlignment="1">
      <alignment horizontal="center"/>
    </xf>
    <xf numFmtId="168" fontId="16" fillId="0" borderId="1" xfId="3" applyNumberFormat="1" applyFont="1" applyBorder="1" applyAlignment="1">
      <alignment horizontal="center" vertical="center"/>
    </xf>
    <xf numFmtId="168" fontId="17" fillId="0" borderId="1" xfId="3" applyNumberFormat="1" applyFont="1" applyBorder="1" applyAlignment="1">
      <alignment horizontal="center" vertical="center"/>
    </xf>
    <xf numFmtId="168" fontId="15" fillId="0" borderId="1" xfId="3" applyNumberFormat="1" applyFont="1" applyBorder="1" applyAlignment="1">
      <alignment horizontal="center" vertical="center"/>
    </xf>
    <xf numFmtId="168" fontId="14" fillId="0" borderId="1" xfId="3" applyNumberFormat="1" applyFont="1" applyFill="1" applyBorder="1" applyAlignment="1">
      <alignment horizontal="center"/>
    </xf>
    <xf numFmtId="168" fontId="17" fillId="0" borderId="1" xfId="1" applyNumberFormat="1" applyFont="1" applyBorder="1" applyAlignment="1">
      <alignment horizontal="center"/>
    </xf>
    <xf numFmtId="168" fontId="15" fillId="0" borderId="1" xfId="1" applyNumberFormat="1" applyFont="1" applyBorder="1" applyAlignment="1">
      <alignment horizontal="center"/>
    </xf>
    <xf numFmtId="168" fontId="14" fillId="0" borderId="1" xfId="1" applyNumberFormat="1" applyFont="1" applyBorder="1" applyAlignment="1">
      <alignment horizontal="center"/>
    </xf>
    <xf numFmtId="168" fontId="14" fillId="0" borderId="1" xfId="3" applyNumberFormat="1" applyFont="1" applyBorder="1" applyAlignment="1">
      <alignment horizontal="center" vertical="center"/>
    </xf>
    <xf numFmtId="168" fontId="14" fillId="0" borderId="1" xfId="3" applyNumberFormat="1" applyFont="1" applyBorder="1" applyAlignment="1">
      <alignment horizontal="center"/>
    </xf>
    <xf numFmtId="0" fontId="14" fillId="5" borderId="1" xfId="1" applyFont="1" applyFill="1" applyBorder="1" applyAlignment="1">
      <alignment horizontal="center"/>
    </xf>
    <xf numFmtId="0" fontId="18" fillId="3" borderId="1" xfId="1" applyFont="1" applyFill="1" applyBorder="1" applyAlignment="1">
      <alignment horizontal="center" vertical="center" wrapText="1"/>
    </xf>
    <xf numFmtId="0" fontId="0" fillId="0" borderId="0" xfId="0" applyAlignment="1">
      <alignment horizontal="center"/>
    </xf>
    <xf numFmtId="2" fontId="14" fillId="0" borderId="1" xfId="3" applyNumberFormat="1" applyFont="1" applyBorder="1" applyAlignment="1">
      <alignment horizontal="center" vertical="center"/>
    </xf>
    <xf numFmtId="0" fontId="0" fillId="2" borderId="0" xfId="1" applyFont="1" applyFill="1"/>
    <xf numFmtId="0" fontId="0" fillId="2" borderId="0" xfId="1" quotePrefix="1" applyFont="1" applyFill="1"/>
    <xf numFmtId="0" fontId="19" fillId="2" borderId="0" xfId="2" applyFont="1" applyFill="1"/>
    <xf numFmtId="1" fontId="19" fillId="2" borderId="0" xfId="2" applyNumberFormat="1" applyFont="1" applyFill="1" applyAlignment="1">
      <alignment horizontal="center" vertical="center"/>
    </xf>
    <xf numFmtId="0" fontId="9" fillId="6" borderId="1" xfId="2" applyFont="1" applyFill="1" applyBorder="1" applyAlignment="1">
      <alignment horizontal="left" vertical="center"/>
    </xf>
    <xf numFmtId="0" fontId="1" fillId="6" borderId="1" xfId="1" applyFill="1" applyBorder="1" applyAlignment="1">
      <alignment horizontal="center"/>
    </xf>
    <xf numFmtId="0" fontId="22" fillId="7" borderId="10" xfId="0" applyFont="1" applyFill="1" applyBorder="1" applyAlignment="1">
      <alignment horizontal="left" vertical="center" readingOrder="1"/>
    </xf>
    <xf numFmtId="0" fontId="22" fillId="7" borderId="6" xfId="0" applyFont="1" applyFill="1" applyBorder="1" applyAlignment="1">
      <alignment horizontal="left" vertical="center" readingOrder="1"/>
    </xf>
    <xf numFmtId="0" fontId="22" fillId="7" borderId="7" xfId="0" applyFont="1" applyFill="1" applyBorder="1" applyAlignment="1">
      <alignment horizontal="left" vertical="center" readingOrder="1"/>
    </xf>
    <xf numFmtId="0" fontId="21" fillId="7" borderId="6" xfId="0" applyFont="1" applyFill="1" applyBorder="1" applyAlignment="1">
      <alignment horizontal="left" vertical="center" readingOrder="1"/>
    </xf>
    <xf numFmtId="0" fontId="21" fillId="7" borderId="13" xfId="0" applyFont="1" applyFill="1" applyBorder="1" applyAlignment="1">
      <alignment horizontal="left" vertical="center" readingOrder="1"/>
    </xf>
    <xf numFmtId="0" fontId="21" fillId="7" borderId="7" xfId="0" applyFont="1" applyFill="1" applyBorder="1" applyAlignment="1">
      <alignment horizontal="left" vertical="center" readingOrder="1"/>
    </xf>
    <xf numFmtId="0" fontId="21" fillId="7" borderId="8" xfId="0" applyFont="1" applyFill="1" applyBorder="1" applyAlignment="1">
      <alignment horizontal="left" vertical="center" readingOrder="1"/>
    </xf>
    <xf numFmtId="0" fontId="21" fillId="7" borderId="15" xfId="0" applyFont="1" applyFill="1" applyBorder="1" applyAlignment="1">
      <alignment horizontal="left" vertical="center" readingOrder="1"/>
    </xf>
    <xf numFmtId="166" fontId="1" fillId="0" borderId="1" xfId="1" applyNumberFormat="1" applyBorder="1" applyAlignment="1">
      <alignment horizontal="center"/>
    </xf>
    <xf numFmtId="9" fontId="22" fillId="7" borderId="16" xfId="0" applyNumberFormat="1" applyFont="1" applyFill="1" applyBorder="1" applyAlignment="1">
      <alignment horizontal="center" vertical="center" wrapText="1" readingOrder="1"/>
    </xf>
    <xf numFmtId="168" fontId="22" fillId="7" borderId="17" xfId="0" applyNumberFormat="1" applyFont="1" applyFill="1" applyBorder="1" applyAlignment="1">
      <alignment horizontal="center" vertical="center" readingOrder="1"/>
    </xf>
    <xf numFmtId="169" fontId="22" fillId="7" borderId="17" xfId="0" applyNumberFormat="1" applyFont="1" applyFill="1" applyBorder="1" applyAlignment="1">
      <alignment horizontal="center" vertical="center" readingOrder="1"/>
    </xf>
    <xf numFmtId="170" fontId="22" fillId="7" borderId="17" xfId="0" applyNumberFormat="1" applyFont="1" applyFill="1" applyBorder="1" applyAlignment="1">
      <alignment horizontal="center" vertical="center" readingOrder="1"/>
    </xf>
    <xf numFmtId="169" fontId="21" fillId="8" borderId="17" xfId="0" applyNumberFormat="1" applyFont="1" applyFill="1" applyBorder="1" applyAlignment="1">
      <alignment horizontal="center" vertical="center" readingOrder="1"/>
    </xf>
    <xf numFmtId="0" fontId="22" fillId="7" borderId="17" xfId="0" applyFont="1" applyFill="1" applyBorder="1" applyAlignment="1">
      <alignment horizontal="center" vertical="center" readingOrder="1"/>
    </xf>
    <xf numFmtId="169" fontId="22" fillId="7" borderId="19" xfId="0" applyNumberFormat="1" applyFont="1" applyFill="1" applyBorder="1" applyAlignment="1">
      <alignment horizontal="center" vertical="center" readingOrder="1"/>
    </xf>
    <xf numFmtId="169" fontId="21" fillId="8" borderId="20" xfId="0" applyNumberFormat="1" applyFont="1" applyFill="1" applyBorder="1" applyAlignment="1">
      <alignment horizontal="center" vertical="center" readingOrder="1"/>
    </xf>
    <xf numFmtId="169" fontId="21" fillId="9" borderId="19" xfId="0" applyNumberFormat="1" applyFont="1" applyFill="1" applyBorder="1" applyAlignment="1">
      <alignment horizontal="center" vertical="center" readingOrder="1"/>
    </xf>
    <xf numFmtId="0" fontId="22" fillId="7" borderId="20" xfId="0" applyFont="1" applyFill="1" applyBorder="1" applyAlignment="1">
      <alignment horizontal="center" vertical="center" readingOrder="1"/>
    </xf>
    <xf numFmtId="166" fontId="15" fillId="5" borderId="1" xfId="1" applyNumberFormat="1" applyFont="1" applyFill="1" applyBorder="1" applyAlignment="1">
      <alignment horizontal="center"/>
    </xf>
    <xf numFmtId="0" fontId="17" fillId="10" borderId="1" xfId="1" applyFont="1" applyFill="1" applyBorder="1" applyAlignment="1">
      <alignment horizontal="center"/>
    </xf>
    <xf numFmtId="0" fontId="9" fillId="2" borderId="0" xfId="2" applyFont="1" applyFill="1" applyAlignment="1">
      <alignment vertical="center"/>
    </xf>
    <xf numFmtId="166" fontId="1" fillId="0" borderId="0" xfId="1" applyNumberFormat="1" applyAlignment="1">
      <alignment horizontal="center"/>
    </xf>
    <xf numFmtId="0" fontId="22" fillId="7" borderId="5" xfId="0" applyFont="1" applyFill="1" applyBorder="1" applyAlignment="1">
      <alignment horizontal="left" vertical="center" readingOrder="1"/>
    </xf>
    <xf numFmtId="0" fontId="22" fillId="7" borderId="9" xfId="0" applyFont="1" applyFill="1" applyBorder="1" applyAlignment="1">
      <alignment horizontal="left" vertical="center" readingOrder="1"/>
    </xf>
    <xf numFmtId="2" fontId="22" fillId="7" borderId="21" xfId="0" applyNumberFormat="1" applyFont="1" applyFill="1" applyBorder="1" applyAlignment="1">
      <alignment horizontal="center" vertical="center" readingOrder="1"/>
    </xf>
    <xf numFmtId="0" fontId="22" fillId="7" borderId="34" xfId="0" applyFont="1" applyFill="1" applyBorder="1" applyAlignment="1">
      <alignment horizontal="center" vertical="center" readingOrder="1"/>
    </xf>
    <xf numFmtId="2" fontId="22" fillId="7" borderId="39" xfId="0" applyNumberFormat="1" applyFont="1" applyFill="1" applyBorder="1" applyAlignment="1">
      <alignment horizontal="center" vertical="center" readingOrder="1"/>
    </xf>
    <xf numFmtId="9" fontId="22" fillId="7" borderId="39" xfId="0" applyNumberFormat="1" applyFont="1" applyFill="1" applyBorder="1" applyAlignment="1">
      <alignment horizontal="center" vertical="center" wrapText="1" readingOrder="1"/>
    </xf>
    <xf numFmtId="169" fontId="22" fillId="7" borderId="34" xfId="0" applyNumberFormat="1" applyFont="1" applyFill="1" applyBorder="1" applyAlignment="1">
      <alignment horizontal="center" vertical="center" readingOrder="1"/>
    </xf>
    <xf numFmtId="170" fontId="22" fillId="7" borderId="34" xfId="0" applyNumberFormat="1" applyFont="1" applyFill="1" applyBorder="1" applyAlignment="1">
      <alignment horizontal="center" vertical="center" readingOrder="1"/>
    </xf>
    <xf numFmtId="168" fontId="22" fillId="7" borderId="34" xfId="0" applyNumberFormat="1" applyFont="1" applyFill="1" applyBorder="1" applyAlignment="1">
      <alignment horizontal="center" vertical="center" readingOrder="1"/>
    </xf>
    <xf numFmtId="9" fontId="22" fillId="7" borderId="40" xfId="0" applyNumberFormat="1" applyFont="1" applyFill="1" applyBorder="1" applyAlignment="1">
      <alignment horizontal="center" vertical="center" wrapText="1" readingOrder="1"/>
    </xf>
    <xf numFmtId="169" fontId="22" fillId="7" borderId="36" xfId="0" applyNumberFormat="1" applyFont="1" applyFill="1" applyBorder="1" applyAlignment="1">
      <alignment horizontal="center" vertical="center" readingOrder="1"/>
    </xf>
    <xf numFmtId="169" fontId="21" fillId="8" borderId="33" xfId="0" applyNumberFormat="1" applyFont="1" applyFill="1" applyBorder="1" applyAlignment="1">
      <alignment horizontal="center" vertical="center" readingOrder="1"/>
    </xf>
    <xf numFmtId="169" fontId="21" fillId="8" borderId="34" xfId="0" applyNumberFormat="1" applyFont="1" applyFill="1" applyBorder="1" applyAlignment="1">
      <alignment horizontal="center" vertical="center" readingOrder="1"/>
    </xf>
    <xf numFmtId="169" fontId="21" fillId="9" borderId="36" xfId="0" applyNumberFormat="1" applyFont="1" applyFill="1" applyBorder="1" applyAlignment="1">
      <alignment horizontal="center" vertical="center" readingOrder="1"/>
    </xf>
    <xf numFmtId="0" fontId="22" fillId="7" borderId="33" xfId="0" applyFont="1" applyFill="1" applyBorder="1" applyAlignment="1">
      <alignment horizontal="center" vertical="center" readingOrder="1"/>
    </xf>
    <xf numFmtId="168" fontId="15" fillId="0" borderId="1" xfId="3" applyNumberFormat="1" applyFont="1" applyFill="1" applyBorder="1" applyAlignment="1">
      <alignment horizontal="center" vertical="center"/>
    </xf>
    <xf numFmtId="1" fontId="2" fillId="6" borderId="1" xfId="1" applyNumberFormat="1" applyFont="1" applyFill="1" applyBorder="1" applyAlignment="1">
      <alignment horizontal="center"/>
    </xf>
    <xf numFmtId="0" fontId="0" fillId="0" borderId="16" xfId="0" applyBorder="1"/>
    <xf numFmtId="0" fontId="0" fillId="0" borderId="17" xfId="0" applyBorder="1"/>
    <xf numFmtId="0" fontId="0" fillId="0" borderId="19" xfId="0" applyBorder="1"/>
    <xf numFmtId="0" fontId="0" fillId="0" borderId="44" xfId="0" applyBorder="1"/>
    <xf numFmtId="0" fontId="0" fillId="0" borderId="45" xfId="0" applyBorder="1"/>
    <xf numFmtId="0" fontId="0" fillId="0" borderId="46" xfId="0" applyBorder="1"/>
    <xf numFmtId="0" fontId="0" fillId="0" borderId="40" xfId="0" applyBorder="1"/>
    <xf numFmtId="0" fontId="0" fillId="0" borderId="34" xfId="0" applyBorder="1"/>
    <xf numFmtId="0" fontId="0" fillId="0" borderId="36" xfId="0" applyBorder="1"/>
    <xf numFmtId="0" fontId="0" fillId="0" borderId="33" xfId="0" applyBorder="1"/>
    <xf numFmtId="0" fontId="26" fillId="12" borderId="42" xfId="0" applyFont="1" applyFill="1" applyBorder="1" applyAlignment="1">
      <alignment horizontal="center" vertical="center"/>
    </xf>
    <xf numFmtId="0" fontId="26" fillId="12" borderId="41" xfId="0" applyFont="1" applyFill="1" applyBorder="1" applyAlignment="1">
      <alignment horizontal="center" vertical="center"/>
    </xf>
    <xf numFmtId="0" fontId="26" fillId="12" borderId="43" xfId="0" applyFont="1" applyFill="1" applyBorder="1" applyAlignment="1">
      <alignment horizontal="center" vertical="center"/>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40" xfId="0" applyBorder="1" applyAlignment="1">
      <alignment horizontal="center" vertical="center"/>
    </xf>
    <xf numFmtId="0" fontId="0" fillId="0" borderId="34" xfId="0" applyBorder="1" applyAlignment="1">
      <alignment horizontal="center" vertical="center"/>
    </xf>
    <xf numFmtId="166" fontId="1" fillId="0" borderId="50" xfId="1" applyNumberFormat="1" applyBorder="1" applyAlignment="1">
      <alignment horizontal="center"/>
    </xf>
    <xf numFmtId="166" fontId="1" fillId="0" borderId="48" xfId="1" applyNumberFormat="1" applyBorder="1" applyAlignment="1">
      <alignment horizontal="center"/>
    </xf>
    <xf numFmtId="166" fontId="1" fillId="0" borderId="37" xfId="1" applyNumberFormat="1" applyBorder="1" applyAlignment="1">
      <alignment horizontal="center"/>
    </xf>
    <xf numFmtId="0" fontId="1" fillId="0" borderId="51" xfId="1" applyBorder="1" applyAlignment="1">
      <alignment horizontal="center"/>
    </xf>
    <xf numFmtId="0" fontId="1" fillId="0" borderId="52" xfId="1" applyBorder="1" applyAlignment="1">
      <alignment horizontal="center"/>
    </xf>
    <xf numFmtId="0" fontId="1" fillId="0" borderId="53" xfId="1" applyBorder="1" applyAlignment="1">
      <alignment horizontal="center"/>
    </xf>
    <xf numFmtId="0" fontId="9" fillId="2" borderId="54" xfId="2" applyFont="1" applyFill="1" applyBorder="1" applyAlignment="1">
      <alignment vertical="center"/>
    </xf>
    <xf numFmtId="0" fontId="9" fillId="2" borderId="55" xfId="2" applyFont="1" applyFill="1" applyBorder="1" applyAlignment="1">
      <alignment vertical="center"/>
    </xf>
    <xf numFmtId="0" fontId="9" fillId="2" borderId="56" xfId="2" applyFont="1" applyFill="1" applyBorder="1" applyAlignment="1">
      <alignment vertical="center"/>
    </xf>
    <xf numFmtId="1" fontId="21" fillId="6" borderId="19" xfId="0" applyNumberFormat="1" applyFont="1" applyFill="1" applyBorder="1" applyAlignment="1">
      <alignment horizontal="center" vertical="center" readingOrder="1"/>
    </xf>
    <xf numFmtId="0" fontId="0" fillId="0" borderId="44" xfId="0" applyBorder="1" applyAlignment="1">
      <alignment horizontal="center" vertical="center"/>
    </xf>
    <xf numFmtId="0" fontId="0" fillId="0" borderId="45" xfId="0" applyBorder="1" applyAlignment="1">
      <alignment horizontal="center" vertical="center"/>
    </xf>
    <xf numFmtId="0" fontId="2" fillId="0" borderId="40" xfId="0" applyFont="1" applyBorder="1" applyAlignment="1">
      <alignment horizontal="center" vertical="center"/>
    </xf>
    <xf numFmtId="0" fontId="2" fillId="0" borderId="34" xfId="0" applyFont="1" applyBorder="1" applyAlignment="1">
      <alignment horizontal="center" vertical="center" wrapText="1"/>
    </xf>
    <xf numFmtId="0" fontId="2" fillId="0" borderId="36" xfId="0" applyFont="1" applyBorder="1" applyAlignment="1">
      <alignment horizontal="center" vertical="center" wrapText="1"/>
    </xf>
    <xf numFmtId="0" fontId="26" fillId="12" borderId="41" xfId="0" applyFont="1" applyFill="1" applyBorder="1"/>
    <xf numFmtId="0" fontId="27" fillId="12" borderId="43" xfId="0" applyFont="1" applyFill="1" applyBorder="1" applyAlignment="1">
      <alignment horizontal="center" vertical="center" readingOrder="1"/>
    </xf>
    <xf numFmtId="0" fontId="27" fillId="12" borderId="57" xfId="0" applyFont="1" applyFill="1" applyBorder="1" applyAlignment="1">
      <alignment horizontal="center" vertical="center" readingOrder="1"/>
    </xf>
    <xf numFmtId="0" fontId="27" fillId="12" borderId="58" xfId="0" applyFont="1" applyFill="1" applyBorder="1" applyAlignment="1">
      <alignment horizontal="center" vertical="center" readingOrder="1"/>
    </xf>
    <xf numFmtId="2" fontId="28" fillId="3" borderId="35" xfId="0" applyNumberFormat="1" applyFont="1" applyFill="1" applyBorder="1" applyAlignment="1">
      <alignment horizontal="center" vertical="center" readingOrder="1"/>
    </xf>
    <xf numFmtId="1" fontId="21" fillId="2" borderId="46" xfId="0" applyNumberFormat="1" applyFont="1" applyFill="1" applyBorder="1" applyAlignment="1">
      <alignment horizontal="center" vertical="center" readingOrder="1"/>
    </xf>
    <xf numFmtId="1" fontId="21" fillId="2" borderId="19" xfId="0" applyNumberFormat="1" applyFont="1" applyFill="1" applyBorder="1" applyAlignment="1">
      <alignment horizontal="center" vertical="center" readingOrder="1"/>
    </xf>
    <xf numFmtId="1" fontId="21" fillId="2" borderId="36" xfId="0" applyNumberFormat="1" applyFont="1" applyFill="1" applyBorder="1" applyAlignment="1">
      <alignment horizontal="center" vertical="center" readingOrder="1"/>
    </xf>
    <xf numFmtId="0" fontId="27" fillId="12" borderId="41" xfId="0" applyFont="1" applyFill="1" applyBorder="1" applyAlignment="1">
      <alignment horizontal="center" vertical="center" readingOrder="1"/>
    </xf>
    <xf numFmtId="0" fontId="29" fillId="12" borderId="24" xfId="0" applyFont="1" applyFill="1" applyBorder="1" applyAlignment="1">
      <alignment horizontal="center" vertical="center" readingOrder="1"/>
    </xf>
    <xf numFmtId="0" fontId="29" fillId="12" borderId="25" xfId="0" applyFont="1" applyFill="1" applyBorder="1" applyAlignment="1">
      <alignment horizontal="center" vertical="center" readingOrder="1"/>
    </xf>
    <xf numFmtId="0" fontId="29" fillId="12" borderId="26" xfId="0" applyFont="1" applyFill="1" applyBorder="1" applyAlignment="1">
      <alignment horizontal="center" vertical="center" readingOrder="1"/>
    </xf>
    <xf numFmtId="0" fontId="29" fillId="12" borderId="27" xfId="0" applyFont="1" applyFill="1" applyBorder="1" applyAlignment="1">
      <alignment horizontal="center" vertical="center" readingOrder="1"/>
    </xf>
    <xf numFmtId="2" fontId="27" fillId="12" borderId="18" xfId="0" applyNumberFormat="1" applyFont="1" applyFill="1" applyBorder="1" applyAlignment="1">
      <alignment horizontal="center" vertical="center" readingOrder="1"/>
    </xf>
    <xf numFmtId="2" fontId="27" fillId="12" borderId="39" xfId="0" applyNumberFormat="1" applyFont="1" applyFill="1" applyBorder="1" applyAlignment="1">
      <alignment horizontal="center" vertical="center" readingOrder="1"/>
    </xf>
    <xf numFmtId="171" fontId="16" fillId="0" borderId="1" xfId="3" applyNumberFormat="1" applyFont="1" applyBorder="1" applyAlignment="1">
      <alignment horizontal="center"/>
    </xf>
    <xf numFmtId="0" fontId="29" fillId="12" borderId="12" xfId="0" applyFont="1" applyFill="1" applyBorder="1" applyAlignment="1">
      <alignment horizontal="center" vertical="center" readingOrder="1"/>
    </xf>
    <xf numFmtId="0" fontId="27" fillId="12" borderId="12" xfId="0" applyFont="1" applyFill="1" applyBorder="1" applyAlignment="1">
      <alignment vertical="center" readingOrder="1"/>
    </xf>
    <xf numFmtId="0" fontId="31" fillId="13" borderId="60" xfId="0" applyFont="1" applyFill="1" applyBorder="1" applyAlignment="1">
      <alignment horizontal="center" vertical="center" wrapText="1"/>
    </xf>
    <xf numFmtId="0" fontId="32" fillId="0" borderId="61" xfId="0" applyFont="1" applyBorder="1" applyAlignment="1">
      <alignment horizontal="center" vertical="center" wrapText="1"/>
    </xf>
    <xf numFmtId="0" fontId="32" fillId="0" borderId="64" xfId="0" applyFont="1" applyBorder="1" applyAlignment="1">
      <alignment horizontal="center" vertical="center" wrapText="1"/>
    </xf>
    <xf numFmtId="0" fontId="32" fillId="0" borderId="67" xfId="0" applyFont="1" applyBorder="1" applyAlignment="1">
      <alignment horizontal="center" vertical="center" wrapText="1"/>
    </xf>
    <xf numFmtId="0" fontId="33" fillId="13" borderId="60" xfId="0" applyFont="1" applyFill="1" applyBorder="1" applyAlignment="1">
      <alignment horizontal="center" vertical="center" wrapText="1"/>
    </xf>
    <xf numFmtId="0" fontId="0" fillId="13" borderId="0" xfId="0" applyFill="1" applyAlignment="1">
      <alignment vertical="center" wrapText="1"/>
    </xf>
    <xf numFmtId="0" fontId="33" fillId="13" borderId="0" xfId="0" applyFont="1" applyFill="1" applyAlignment="1">
      <alignment horizontal="center" vertical="center" wrapText="1"/>
    </xf>
    <xf numFmtId="0" fontId="32" fillId="0" borderId="74" xfId="0" applyFont="1" applyBorder="1" applyAlignment="1">
      <alignment horizontal="center" vertical="center" wrapText="1"/>
    </xf>
    <xf numFmtId="0" fontId="0" fillId="0" borderId="47" xfId="0"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xf>
    <xf numFmtId="0" fontId="0" fillId="0" borderId="71" xfId="0" applyBorder="1" applyAlignment="1">
      <alignment horizontal="center" vertical="center"/>
    </xf>
    <xf numFmtId="0" fontId="0" fillId="0" borderId="47" xfId="0" applyBorder="1" applyAlignment="1">
      <alignment horizontal="center" vertical="center" wrapText="1"/>
    </xf>
    <xf numFmtId="4" fontId="0" fillId="0" borderId="0" xfId="0" applyNumberFormat="1" applyAlignment="1">
      <alignment horizontal="center" vertical="center"/>
    </xf>
    <xf numFmtId="0" fontId="32" fillId="0" borderId="72" xfId="0" applyFont="1" applyBorder="1" applyAlignment="1">
      <alignment horizontal="center" vertical="center" wrapText="1"/>
    </xf>
    <xf numFmtId="2" fontId="0" fillId="0" borderId="0" xfId="0" applyNumberFormat="1" applyAlignment="1">
      <alignment horizontal="center" vertical="center"/>
    </xf>
    <xf numFmtId="4" fontId="0" fillId="0" borderId="71" xfId="0" applyNumberFormat="1" applyBorder="1" applyAlignment="1">
      <alignment horizontal="center" vertical="center"/>
    </xf>
    <xf numFmtId="0" fontId="32" fillId="0" borderId="75" xfId="0" applyFont="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73" xfId="0" applyBorder="1" applyAlignment="1">
      <alignment horizontal="center" vertical="center"/>
    </xf>
    <xf numFmtId="0" fontId="0" fillId="0" borderId="24" xfId="0" applyBorder="1" applyAlignment="1">
      <alignment horizontal="center" vertical="center" wrapText="1"/>
    </xf>
    <xf numFmtId="4" fontId="0" fillId="0" borderId="25" xfId="0" applyNumberFormat="1" applyBorder="1" applyAlignment="1">
      <alignment horizontal="center" vertical="center"/>
    </xf>
    <xf numFmtId="1" fontId="0" fillId="0" borderId="0" xfId="0" applyNumberFormat="1"/>
    <xf numFmtId="3" fontId="0" fillId="0" borderId="0" xfId="0" applyNumberFormat="1"/>
    <xf numFmtId="0" fontId="34" fillId="14" borderId="31" xfId="0" applyFont="1" applyFill="1" applyBorder="1" applyAlignment="1">
      <alignment horizontal="center" vertical="center"/>
    </xf>
    <xf numFmtId="0" fontId="34" fillId="14" borderId="45" xfId="0" applyFont="1" applyFill="1" applyBorder="1" applyAlignment="1">
      <alignment horizontal="center" vertical="center"/>
    </xf>
    <xf numFmtId="0" fontId="34" fillId="14" borderId="59" xfId="0" applyFont="1" applyFill="1" applyBorder="1" applyAlignment="1">
      <alignment horizontal="center" vertical="center"/>
    </xf>
    <xf numFmtId="49" fontId="35" fillId="3" borderId="12" xfId="0" applyNumberFormat="1" applyFont="1" applyFill="1" applyBorder="1" applyAlignment="1">
      <alignment horizontal="center" vertical="center"/>
    </xf>
    <xf numFmtId="0" fontId="36" fillId="0" borderId="12" xfId="0" applyFont="1" applyBorder="1" applyAlignment="1">
      <alignment horizontal="left" indent="1"/>
    </xf>
    <xf numFmtId="0" fontId="36" fillId="0" borderId="12" xfId="0" applyFont="1" applyBorder="1" applyAlignment="1">
      <alignment horizontal="center"/>
    </xf>
    <xf numFmtId="2" fontId="36" fillId="0" borderId="12" xfId="0" applyNumberFormat="1" applyFont="1" applyBorder="1" applyAlignment="1">
      <alignment horizontal="center"/>
    </xf>
    <xf numFmtId="2" fontId="36" fillId="0" borderId="12" xfId="5" applyNumberFormat="1" applyFont="1" applyBorder="1" applyAlignment="1">
      <alignment horizontal="center"/>
    </xf>
    <xf numFmtId="0" fontId="36" fillId="0" borderId="76" xfId="0" applyFont="1" applyBorder="1" applyAlignment="1">
      <alignment horizontal="center"/>
    </xf>
    <xf numFmtId="0" fontId="26" fillId="12" borderId="77" xfId="0" applyFont="1" applyFill="1" applyBorder="1"/>
    <xf numFmtId="0" fontId="28" fillId="0" borderId="39" xfId="0" applyFont="1" applyBorder="1" applyAlignment="1">
      <alignment horizontal="center" vertical="center" readingOrder="1"/>
    </xf>
    <xf numFmtId="0" fontId="28" fillId="0" borderId="35" xfId="0" applyFont="1" applyBorder="1" applyAlignment="1">
      <alignment horizontal="center" vertical="center" readingOrder="1"/>
    </xf>
    <xf numFmtId="1" fontId="0" fillId="0" borderId="71" xfId="0" applyNumberFormat="1" applyBorder="1" applyAlignment="1">
      <alignment horizontal="center"/>
    </xf>
    <xf numFmtId="1" fontId="0" fillId="0" borderId="73" xfId="0" applyNumberFormat="1" applyBorder="1" applyAlignment="1">
      <alignment horizontal="center"/>
    </xf>
    <xf numFmtId="1" fontId="0" fillId="0" borderId="71" xfId="0" applyNumberFormat="1" applyBorder="1" applyAlignment="1">
      <alignment horizontal="center" vertical="center"/>
    </xf>
    <xf numFmtId="1" fontId="0" fillId="0" borderId="73" xfId="0" applyNumberFormat="1" applyBorder="1" applyAlignment="1">
      <alignment horizontal="center" vertical="center"/>
    </xf>
    <xf numFmtId="2" fontId="2" fillId="15" borderId="34" xfId="0" applyNumberFormat="1" applyFont="1" applyFill="1" applyBorder="1" applyAlignment="1">
      <alignment horizontal="center" vertical="center"/>
    </xf>
    <xf numFmtId="0" fontId="2" fillId="0" borderId="0" xfId="0" applyFont="1" applyAlignment="1">
      <alignment horizontal="center" vertical="center"/>
    </xf>
    <xf numFmtId="166" fontId="2" fillId="15" borderId="34" xfId="0" applyNumberFormat="1" applyFont="1" applyFill="1" applyBorder="1" applyAlignment="1">
      <alignment horizontal="center" vertical="center"/>
    </xf>
    <xf numFmtId="0" fontId="18" fillId="11" borderId="1" xfId="1" applyFont="1" applyFill="1" applyBorder="1" applyAlignment="1">
      <alignment horizontal="center" vertical="center" wrapText="1"/>
    </xf>
    <xf numFmtId="0" fontId="25" fillId="11" borderId="0" xfId="1" applyFont="1" applyFill="1" applyAlignment="1">
      <alignment vertical="center"/>
    </xf>
    <xf numFmtId="0" fontId="1" fillId="0" borderId="0" xfId="1" applyAlignment="1">
      <alignment horizontal="center" vertical="center"/>
    </xf>
    <xf numFmtId="0" fontId="29" fillId="12" borderId="28" xfId="0" applyFont="1" applyFill="1" applyBorder="1" applyAlignment="1">
      <alignment vertical="center" readingOrder="1"/>
    </xf>
    <xf numFmtId="0" fontId="29" fillId="12" borderId="4" xfId="0" applyFont="1" applyFill="1" applyBorder="1" applyAlignment="1">
      <alignment vertical="center" readingOrder="1"/>
    </xf>
    <xf numFmtId="3" fontId="22" fillId="7" borderId="17" xfId="0" applyNumberFormat="1" applyFont="1" applyFill="1" applyBorder="1" applyAlignment="1">
      <alignment horizontal="center" vertical="center" readingOrder="1"/>
    </xf>
    <xf numFmtId="1" fontId="21" fillId="16" borderId="19" xfId="0" applyNumberFormat="1" applyFont="1" applyFill="1" applyBorder="1" applyAlignment="1">
      <alignment horizontal="center" vertical="center" readingOrder="1"/>
    </xf>
    <xf numFmtId="1" fontId="21" fillId="15" borderId="19" xfId="0" applyNumberFormat="1" applyFont="1" applyFill="1" applyBorder="1" applyAlignment="1">
      <alignment horizontal="center" vertical="center" readingOrder="1"/>
    </xf>
    <xf numFmtId="172" fontId="0" fillId="0" borderId="0" xfId="0" applyNumberFormat="1"/>
    <xf numFmtId="0" fontId="2" fillId="0" borderId="0" xfId="0" applyFont="1" applyAlignment="1">
      <alignment vertical="center"/>
    </xf>
    <xf numFmtId="169" fontId="0" fillId="0" borderId="0" xfId="0" applyNumberFormat="1"/>
    <xf numFmtId="169" fontId="0" fillId="0" borderId="71" xfId="0" applyNumberFormat="1" applyBorder="1"/>
    <xf numFmtId="0" fontId="21" fillId="7" borderId="78" xfId="0" applyFont="1" applyFill="1" applyBorder="1" applyAlignment="1">
      <alignment horizontal="left" vertical="center" readingOrder="1"/>
    </xf>
    <xf numFmtId="172" fontId="0" fillId="0" borderId="71" xfId="0" applyNumberFormat="1" applyBorder="1"/>
    <xf numFmtId="0" fontId="21" fillId="7" borderId="79" xfId="0" applyFont="1" applyFill="1" applyBorder="1" applyAlignment="1">
      <alignment horizontal="left" vertical="center" readingOrder="1"/>
    </xf>
    <xf numFmtId="0" fontId="21" fillId="7" borderId="80" xfId="0" applyFont="1" applyFill="1" applyBorder="1" applyAlignment="1">
      <alignment horizontal="left" vertical="center" readingOrder="1"/>
    </xf>
    <xf numFmtId="0" fontId="21" fillId="7" borderId="47" xfId="0" applyFont="1" applyFill="1" applyBorder="1" applyAlignment="1">
      <alignment horizontal="left" vertical="center" readingOrder="1"/>
    </xf>
    <xf numFmtId="3" fontId="0" fillId="0" borderId="71" xfId="0" applyNumberFormat="1" applyBorder="1"/>
    <xf numFmtId="0" fontId="21" fillId="7" borderId="24" xfId="0" applyFont="1" applyFill="1" applyBorder="1" applyAlignment="1">
      <alignment horizontal="left" vertical="center" readingOrder="1"/>
    </xf>
    <xf numFmtId="1" fontId="0" fillId="0" borderId="25" xfId="0" applyNumberFormat="1" applyBorder="1"/>
    <xf numFmtId="1" fontId="0" fillId="0" borderId="73" xfId="0" applyNumberFormat="1" applyBorder="1"/>
    <xf numFmtId="0" fontId="21" fillId="7" borderId="42" xfId="0" applyFont="1" applyFill="1" applyBorder="1" applyAlignment="1">
      <alignment horizontal="left" vertical="center" readingOrder="1"/>
    </xf>
    <xf numFmtId="0" fontId="0" fillId="0" borderId="43" xfId="0" applyBorder="1"/>
    <xf numFmtId="0" fontId="0" fillId="0" borderId="77" xfId="0" applyBorder="1"/>
    <xf numFmtId="169" fontId="0" fillId="0" borderId="47" xfId="0" applyNumberFormat="1" applyBorder="1"/>
    <xf numFmtId="172" fontId="0" fillId="0" borderId="47" xfId="0" applyNumberFormat="1" applyBorder="1"/>
    <xf numFmtId="3" fontId="0" fillId="0" borderId="47" xfId="0" applyNumberFormat="1" applyBorder="1"/>
    <xf numFmtId="1" fontId="0" fillId="0" borderId="24" xfId="0" applyNumberFormat="1" applyBorder="1"/>
    <xf numFmtId="0" fontId="0" fillId="0" borderId="42" xfId="0" applyBorder="1"/>
    <xf numFmtId="2" fontId="14" fillId="17" borderId="1" xfId="3" applyNumberFormat="1" applyFont="1" applyFill="1" applyBorder="1" applyAlignment="1">
      <alignment horizontal="center" vertical="center"/>
    </xf>
    <xf numFmtId="2" fontId="15" fillId="17" borderId="1" xfId="1" applyNumberFormat="1" applyFont="1" applyFill="1" applyBorder="1" applyAlignment="1">
      <alignment horizontal="center"/>
    </xf>
    <xf numFmtId="2" fontId="17" fillId="17" borderId="1" xfId="1" applyNumberFormat="1" applyFont="1" applyFill="1" applyBorder="1" applyAlignment="1">
      <alignment horizontal="center"/>
    </xf>
    <xf numFmtId="0" fontId="1" fillId="17" borderId="0" xfId="1" applyFill="1" applyAlignment="1">
      <alignment horizontal="center" vertical="center"/>
    </xf>
    <xf numFmtId="9" fontId="17" fillId="17" borderId="1" xfId="1" applyNumberFormat="1" applyFont="1" applyFill="1" applyBorder="1" applyAlignment="1">
      <alignment horizontal="center"/>
    </xf>
    <xf numFmtId="166" fontId="15" fillId="17" borderId="1" xfId="1" applyNumberFormat="1" applyFont="1" applyFill="1" applyBorder="1" applyAlignment="1">
      <alignment horizontal="center"/>
    </xf>
    <xf numFmtId="0" fontId="17" fillId="17" borderId="1" xfId="1" applyFont="1" applyFill="1" applyBorder="1" applyAlignment="1">
      <alignment horizontal="center"/>
    </xf>
    <xf numFmtId="0" fontId="15" fillId="17" borderId="1" xfId="1" applyFont="1" applyFill="1" applyBorder="1" applyAlignment="1">
      <alignment horizontal="center"/>
    </xf>
    <xf numFmtId="168" fontId="17" fillId="17" borderId="1" xfId="3" applyNumberFormat="1" applyFont="1" applyFill="1" applyBorder="1" applyAlignment="1">
      <alignment horizontal="center"/>
    </xf>
    <xf numFmtId="2" fontId="1" fillId="17" borderId="1" xfId="1" applyNumberFormat="1" applyFill="1" applyBorder="1" applyAlignment="1">
      <alignment horizontal="center"/>
    </xf>
    <xf numFmtId="168" fontId="15" fillId="17" borderId="1" xfId="3" applyNumberFormat="1" applyFont="1" applyFill="1" applyBorder="1" applyAlignment="1">
      <alignment horizontal="center"/>
    </xf>
    <xf numFmtId="168" fontId="16" fillId="17" borderId="1" xfId="3" applyNumberFormat="1" applyFont="1" applyFill="1" applyBorder="1" applyAlignment="1">
      <alignment horizontal="center"/>
    </xf>
    <xf numFmtId="165" fontId="17" fillId="17" borderId="1" xfId="3" applyNumberFormat="1" applyFont="1" applyFill="1" applyBorder="1" applyAlignment="1">
      <alignment horizontal="center"/>
    </xf>
    <xf numFmtId="168" fontId="16" fillId="17" borderId="1" xfId="3" applyNumberFormat="1" applyFont="1" applyFill="1" applyBorder="1" applyAlignment="1">
      <alignment horizontal="center" vertical="center"/>
    </xf>
    <xf numFmtId="168" fontId="14" fillId="17" borderId="1" xfId="3" applyNumberFormat="1" applyFont="1" applyFill="1" applyBorder="1" applyAlignment="1">
      <alignment horizontal="center" vertical="center"/>
    </xf>
    <xf numFmtId="168" fontId="15" fillId="17" borderId="1" xfId="3" applyNumberFormat="1" applyFont="1" applyFill="1" applyBorder="1" applyAlignment="1">
      <alignment horizontal="center" vertical="center"/>
    </xf>
    <xf numFmtId="168" fontId="17" fillId="17" borderId="1" xfId="3" applyNumberFormat="1" applyFont="1" applyFill="1" applyBorder="1" applyAlignment="1">
      <alignment horizontal="center" vertical="center"/>
    </xf>
    <xf numFmtId="1" fontId="2" fillId="18" borderId="1" xfId="1" applyNumberFormat="1" applyFont="1" applyFill="1" applyBorder="1" applyAlignment="1">
      <alignment horizontal="center"/>
    </xf>
    <xf numFmtId="0" fontId="1" fillId="19" borderId="0" xfId="1" applyFill="1"/>
    <xf numFmtId="0" fontId="1" fillId="19" borderId="0" xfId="1" applyFill="1" applyAlignment="1">
      <alignment horizontal="center"/>
    </xf>
    <xf numFmtId="0" fontId="6" fillId="19" borderId="1" xfId="2" applyFont="1" applyFill="1" applyBorder="1" applyAlignment="1">
      <alignment vertical="center"/>
    </xf>
    <xf numFmtId="0" fontId="1" fillId="19" borderId="1" xfId="1" applyFill="1" applyBorder="1" applyAlignment="1">
      <alignment horizontal="center"/>
    </xf>
    <xf numFmtId="2" fontId="1" fillId="19" borderId="1" xfId="1" applyNumberFormat="1" applyFill="1" applyBorder="1" applyAlignment="1">
      <alignment horizontal="center"/>
    </xf>
    <xf numFmtId="173" fontId="2" fillId="0" borderId="0" xfId="0" applyNumberFormat="1" applyFont="1" applyAlignment="1">
      <alignment horizontal="center" vertical="center"/>
    </xf>
    <xf numFmtId="0" fontId="21" fillId="7" borderId="18" xfId="0" applyFont="1" applyFill="1" applyBorder="1" applyAlignment="1">
      <alignment horizontal="left" vertical="center" readingOrder="1"/>
    </xf>
    <xf numFmtId="0" fontId="0" fillId="0" borderId="16" xfId="0" applyBorder="1" applyAlignment="1">
      <alignment horizontal="center" vertical="center"/>
    </xf>
    <xf numFmtId="0" fontId="0" fillId="0" borderId="17" xfId="0" applyBorder="1" applyAlignment="1">
      <alignment horizontal="center" vertical="center"/>
    </xf>
    <xf numFmtId="166" fontId="2" fillId="0" borderId="34" xfId="0" applyNumberFormat="1" applyFont="1" applyBorder="1" applyAlignment="1">
      <alignment horizontal="center" vertical="center"/>
    </xf>
    <xf numFmtId="2" fontId="2" fillId="0" borderId="34" xfId="0" applyNumberFormat="1" applyFont="1" applyBorder="1" applyAlignment="1">
      <alignment horizontal="center" vertical="center"/>
    </xf>
    <xf numFmtId="0" fontId="21" fillId="3" borderId="80" xfId="0" applyFont="1" applyFill="1" applyBorder="1" applyAlignment="1">
      <alignment horizontal="left" vertical="center" readingOrder="1"/>
    </xf>
    <xf numFmtId="169" fontId="2" fillId="3" borderId="42" xfId="0" applyNumberFormat="1" applyFont="1" applyFill="1" applyBorder="1"/>
    <xf numFmtId="169" fontId="2" fillId="3" borderId="43" xfId="0" applyNumberFormat="1" applyFont="1" applyFill="1" applyBorder="1"/>
    <xf numFmtId="169" fontId="2" fillId="3" borderId="77" xfId="0" applyNumberFormat="1" applyFont="1" applyFill="1" applyBorder="1"/>
    <xf numFmtId="169" fontId="0" fillId="0" borderId="39" xfId="0" applyNumberFormat="1" applyBorder="1" applyAlignment="1">
      <alignment horizontal="center"/>
    </xf>
    <xf numFmtId="169" fontId="0" fillId="0" borderId="71" xfId="0" applyNumberFormat="1" applyBorder="1" applyAlignment="1">
      <alignment horizontal="center"/>
    </xf>
    <xf numFmtId="172" fontId="0" fillId="0" borderId="39" xfId="0" applyNumberFormat="1" applyBorder="1" applyAlignment="1">
      <alignment horizontal="center"/>
    </xf>
    <xf numFmtId="172" fontId="0" fillId="0" borderId="71" xfId="0" applyNumberFormat="1" applyBorder="1" applyAlignment="1">
      <alignment horizontal="center"/>
    </xf>
    <xf numFmtId="3" fontId="0" fillId="0" borderId="38" xfId="0" applyNumberFormat="1" applyBorder="1" applyAlignment="1">
      <alignment horizontal="center"/>
    </xf>
    <xf numFmtId="3" fontId="0" fillId="0" borderId="70" xfId="0" applyNumberFormat="1" applyBorder="1" applyAlignment="1">
      <alignment horizontal="center"/>
    </xf>
    <xf numFmtId="1" fontId="0" fillId="0" borderId="35" xfId="0" applyNumberFormat="1" applyBorder="1" applyAlignment="1">
      <alignment horizontal="center"/>
    </xf>
    <xf numFmtId="0" fontId="0" fillId="0" borderId="43" xfId="0" applyBorder="1" applyAlignment="1">
      <alignment horizontal="center"/>
    </xf>
    <xf numFmtId="0" fontId="0" fillId="0" borderId="77" xfId="0" applyBorder="1" applyAlignment="1">
      <alignment horizontal="center"/>
    </xf>
    <xf numFmtId="0" fontId="21" fillId="3" borderId="42" xfId="0" applyFont="1" applyFill="1" applyBorder="1" applyAlignment="1">
      <alignment horizontal="left" vertical="center" readingOrder="1"/>
    </xf>
    <xf numFmtId="169" fontId="2" fillId="3" borderId="41" xfId="0" applyNumberFormat="1" applyFont="1" applyFill="1" applyBorder="1" applyAlignment="1">
      <alignment horizontal="center"/>
    </xf>
    <xf numFmtId="169" fontId="2" fillId="3" borderId="77" xfId="0" applyNumberFormat="1" applyFont="1" applyFill="1" applyBorder="1" applyAlignment="1">
      <alignment horizontal="center"/>
    </xf>
    <xf numFmtId="0" fontId="6" fillId="2" borderId="81" xfId="2" applyFont="1" applyFill="1" applyBorder="1" applyAlignment="1">
      <alignment horizontal="center" vertical="center"/>
    </xf>
    <xf numFmtId="0" fontId="6" fillId="2" borderId="0" xfId="2" applyFont="1" applyFill="1" applyAlignment="1">
      <alignment horizontal="center" vertical="center"/>
    </xf>
    <xf numFmtId="0" fontId="6" fillId="4" borderId="0" xfId="2" applyFont="1" applyFill="1"/>
    <xf numFmtId="172" fontId="9" fillId="2" borderId="0" xfId="2" applyNumberFormat="1" applyFont="1" applyFill="1" applyAlignment="1">
      <alignment vertical="center"/>
    </xf>
    <xf numFmtId="172" fontId="6" fillId="4" borderId="0" xfId="2" applyNumberFormat="1" applyFont="1" applyFill="1" applyAlignment="1">
      <alignment vertical="center"/>
    </xf>
    <xf numFmtId="172" fontId="6" fillId="2" borderId="0" xfId="2" applyNumberFormat="1" applyFont="1" applyFill="1" applyAlignment="1">
      <alignment vertical="center"/>
    </xf>
    <xf numFmtId="172" fontId="9" fillId="2" borderId="44" xfId="2" applyNumberFormat="1" applyFont="1" applyFill="1" applyBorder="1" applyAlignment="1">
      <alignment vertical="center"/>
    </xf>
    <xf numFmtId="0" fontId="6" fillId="4" borderId="81" xfId="2" applyFont="1" applyFill="1" applyBorder="1" applyAlignment="1">
      <alignment vertical="center"/>
    </xf>
    <xf numFmtId="0" fontId="6" fillId="4" borderId="0" xfId="2" applyFont="1" applyFill="1" applyAlignment="1">
      <alignment vertical="center"/>
    </xf>
    <xf numFmtId="172" fontId="9" fillId="2" borderId="82" xfId="6" applyNumberFormat="1" applyFont="1" applyFill="1" applyBorder="1" applyAlignment="1">
      <alignment horizontal="center" vertical="center"/>
    </xf>
    <xf numFmtId="172" fontId="9" fillId="2" borderId="82" xfId="6" applyNumberFormat="1" applyFont="1" applyFill="1" applyBorder="1" applyAlignment="1">
      <alignment horizontal="center" vertical="center" wrapText="1"/>
    </xf>
    <xf numFmtId="172" fontId="37" fillId="2" borderId="82" xfId="6" applyNumberFormat="1" applyFont="1" applyFill="1" applyBorder="1" applyAlignment="1">
      <alignment horizontal="center" vertical="center" wrapText="1"/>
    </xf>
    <xf numFmtId="172" fontId="9" fillId="4" borderId="82" xfId="6" applyNumberFormat="1" applyFont="1" applyFill="1" applyBorder="1" applyAlignment="1">
      <alignment horizontal="center" vertical="center" wrapText="1"/>
    </xf>
    <xf numFmtId="172" fontId="37" fillId="0" borderId="82" xfId="6" applyNumberFormat="1" applyFont="1" applyFill="1" applyBorder="1" applyAlignment="1">
      <alignment horizontal="center" vertical="center" wrapText="1"/>
    </xf>
    <xf numFmtId="172" fontId="6" fillId="2" borderId="82" xfId="6" applyNumberFormat="1" applyFont="1" applyFill="1" applyBorder="1" applyAlignment="1">
      <alignment horizontal="center" vertical="center" wrapText="1"/>
    </xf>
    <xf numFmtId="172" fontId="9" fillId="0" borderId="82" xfId="6" applyNumberFormat="1" applyFont="1" applyFill="1" applyBorder="1" applyAlignment="1">
      <alignment horizontal="center" vertical="center" wrapText="1"/>
    </xf>
    <xf numFmtId="172" fontId="19" fillId="2" borderId="82" xfId="6" applyNumberFormat="1" applyFont="1" applyFill="1" applyBorder="1" applyAlignment="1">
      <alignment horizontal="center" vertical="center" wrapText="1"/>
    </xf>
    <xf numFmtId="172" fontId="6" fillId="0" borderId="82" xfId="6" applyNumberFormat="1" applyFont="1" applyFill="1" applyBorder="1" applyAlignment="1">
      <alignment horizontal="center" vertical="center" wrapText="1"/>
    </xf>
    <xf numFmtId="172" fontId="38" fillId="2" borderId="82" xfId="6" applyNumberFormat="1" applyFont="1" applyFill="1" applyBorder="1" applyAlignment="1">
      <alignment horizontal="center" vertical="center" wrapText="1"/>
    </xf>
    <xf numFmtId="174" fontId="9" fillId="2" borderId="82" xfId="6" applyNumberFormat="1" applyFont="1" applyFill="1" applyBorder="1" applyAlignment="1">
      <alignment horizontal="center" vertical="center" wrapText="1"/>
    </xf>
    <xf numFmtId="174" fontId="9" fillId="0" borderId="82" xfId="6" applyNumberFormat="1" applyFont="1" applyFill="1" applyBorder="1" applyAlignment="1">
      <alignment horizontal="center" vertical="center" wrapText="1"/>
    </xf>
    <xf numFmtId="174" fontId="37" fillId="2" borderId="82" xfId="6" applyNumberFormat="1" applyFont="1" applyFill="1" applyBorder="1" applyAlignment="1">
      <alignment horizontal="center" vertical="center" wrapText="1"/>
    </xf>
    <xf numFmtId="172" fontId="39" fillId="2" borderId="76" xfId="2" applyNumberFormat="1" applyFont="1" applyFill="1" applyBorder="1" applyAlignment="1">
      <alignment horizontal="center" vertical="center"/>
    </xf>
    <xf numFmtId="172" fontId="37" fillId="2" borderId="76" xfId="2" applyNumberFormat="1" applyFont="1" applyFill="1" applyBorder="1" applyAlignment="1">
      <alignment horizontal="center" vertical="center"/>
    </xf>
    <xf numFmtId="172" fontId="9" fillId="2" borderId="76" xfId="2" applyNumberFormat="1" applyFont="1" applyFill="1" applyBorder="1" applyAlignment="1">
      <alignment horizontal="center" vertical="center"/>
    </xf>
    <xf numFmtId="172" fontId="9" fillId="2" borderId="4" xfId="2" applyNumberFormat="1" applyFont="1" applyFill="1" applyBorder="1" applyAlignment="1">
      <alignment horizontal="center" vertical="center"/>
    </xf>
    <xf numFmtId="0" fontId="0" fillId="0" borderId="0" xfId="0" applyAlignment="1">
      <alignment vertical="center"/>
    </xf>
    <xf numFmtId="172" fontId="9" fillId="20" borderId="76" xfId="2" applyNumberFormat="1" applyFont="1" applyFill="1" applyBorder="1" applyAlignment="1">
      <alignment horizontal="center" vertical="center"/>
    </xf>
    <xf numFmtId="172" fontId="9" fillId="4" borderId="76" xfId="2" applyNumberFormat="1" applyFont="1" applyFill="1" applyBorder="1" applyAlignment="1">
      <alignment horizontal="center" vertical="center"/>
    </xf>
    <xf numFmtId="172" fontId="9" fillId="20" borderId="4" xfId="2" applyNumberFormat="1" applyFont="1" applyFill="1" applyBorder="1" applyAlignment="1">
      <alignment horizontal="center" vertical="center"/>
    </xf>
    <xf numFmtId="0" fontId="0" fillId="4" borderId="1" xfId="1" applyFont="1" applyFill="1" applyBorder="1" applyAlignment="1">
      <alignment horizontal="center"/>
    </xf>
    <xf numFmtId="166" fontId="17" fillId="0" borderId="1" xfId="1" applyNumberFormat="1" applyFont="1" applyBorder="1" applyAlignment="1">
      <alignment horizontal="center"/>
    </xf>
    <xf numFmtId="169" fontId="17" fillId="0" borderId="1" xfId="3" applyNumberFormat="1" applyFont="1" applyBorder="1" applyAlignment="1">
      <alignment horizontal="center"/>
    </xf>
    <xf numFmtId="170" fontId="16" fillId="0" borderId="1" xfId="3" applyNumberFormat="1" applyFont="1" applyBorder="1" applyAlignment="1">
      <alignment horizontal="center" vertical="center"/>
    </xf>
    <xf numFmtId="0" fontId="0" fillId="0" borderId="70" xfId="0" applyBorder="1" applyAlignment="1">
      <alignment horizontal="center" vertical="center"/>
    </xf>
    <xf numFmtId="0" fontId="0" fillId="0" borderId="71" xfId="0" applyBorder="1" applyAlignment="1">
      <alignment horizontal="center" vertical="center"/>
    </xf>
    <xf numFmtId="0" fontId="0" fillId="0" borderId="73" xfId="0" applyBorder="1" applyAlignment="1">
      <alignment horizontal="center" vertical="center"/>
    </xf>
    <xf numFmtId="0" fontId="0" fillId="0" borderId="18" xfId="0" applyBorder="1" applyAlignment="1">
      <alignment horizontal="center" vertical="center" wrapText="1"/>
    </xf>
    <xf numFmtId="0" fontId="0" fillId="0" borderId="47" xfId="0" applyBorder="1" applyAlignment="1">
      <alignment horizontal="center" vertical="center" wrapText="1"/>
    </xf>
    <xf numFmtId="0" fontId="0" fillId="0" borderId="24" xfId="0" applyBorder="1" applyAlignment="1">
      <alignment horizontal="center" vertical="center" wrapText="1"/>
    </xf>
    <xf numFmtId="0" fontId="0" fillId="0" borderId="49" xfId="0" applyBorder="1" applyAlignment="1">
      <alignment horizontal="center" vertical="center" wrapText="1"/>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49" xfId="0" applyBorder="1" applyAlignment="1">
      <alignment horizontal="center" vertical="center"/>
    </xf>
    <xf numFmtId="0" fontId="0" fillId="0" borderId="0" xfId="0" applyAlignment="1">
      <alignment horizontal="center" vertical="center"/>
    </xf>
    <xf numFmtId="0" fontId="0" fillId="0" borderId="25" xfId="0" applyBorder="1" applyAlignment="1">
      <alignment horizontal="center" vertical="center"/>
    </xf>
    <xf numFmtId="0" fontId="0" fillId="0" borderId="70" xfId="0" applyBorder="1" applyAlignment="1">
      <alignment horizontal="center" vertical="center" wrapText="1"/>
    </xf>
    <xf numFmtId="0" fontId="0" fillId="0" borderId="71" xfId="0" applyBorder="1" applyAlignment="1">
      <alignment horizontal="center" vertical="center" wrapText="1"/>
    </xf>
    <xf numFmtId="0" fontId="0" fillId="0" borderId="73" xfId="0" applyBorder="1" applyAlignment="1">
      <alignment horizontal="center" vertical="center" wrapText="1"/>
    </xf>
    <xf numFmtId="0" fontId="30" fillId="6" borderId="0" xfId="0" applyFont="1" applyFill="1" applyAlignment="1">
      <alignment horizontal="center" vertical="center"/>
    </xf>
    <xf numFmtId="0" fontId="32" fillId="0" borderId="62" xfId="0" applyFont="1" applyBorder="1" applyAlignment="1">
      <alignment horizontal="center" vertical="center" wrapText="1"/>
    </xf>
    <xf numFmtId="0" fontId="32" fillId="0" borderId="65" xfId="0" applyFont="1" applyBorder="1" applyAlignment="1">
      <alignment horizontal="center" vertical="center" wrapText="1"/>
    </xf>
    <xf numFmtId="0" fontId="32" fillId="0" borderId="68" xfId="0" applyFont="1" applyBorder="1" applyAlignment="1">
      <alignment horizontal="center" vertical="center" wrapText="1"/>
    </xf>
    <xf numFmtId="0" fontId="32" fillId="0" borderId="63" xfId="0" applyFont="1" applyBorder="1" applyAlignment="1">
      <alignment horizontal="center" vertical="center" wrapText="1"/>
    </xf>
    <xf numFmtId="0" fontId="32" fillId="0" borderId="66" xfId="0" applyFont="1" applyBorder="1" applyAlignment="1">
      <alignment horizontal="center" vertical="center" wrapText="1"/>
    </xf>
    <xf numFmtId="0" fontId="32" fillId="0" borderId="69" xfId="0" applyFont="1" applyBorder="1" applyAlignment="1">
      <alignment horizontal="center" vertical="center" wrapText="1"/>
    </xf>
    <xf numFmtId="0" fontId="33" fillId="13" borderId="60" xfId="0" applyFont="1" applyFill="1" applyBorder="1" applyAlignment="1">
      <alignment horizontal="center" vertical="center" wrapText="1"/>
    </xf>
    <xf numFmtId="0" fontId="33" fillId="13" borderId="0" xfId="0" applyFont="1" applyFill="1" applyAlignment="1">
      <alignment horizontal="center" vertical="center" wrapText="1"/>
    </xf>
    <xf numFmtId="0" fontId="33" fillId="13" borderId="72" xfId="0" applyFont="1" applyFill="1" applyBorder="1" applyAlignment="1">
      <alignment horizontal="center" vertical="center" wrapText="1"/>
    </xf>
    <xf numFmtId="0" fontId="26" fillId="12" borderId="18" xfId="0" applyFont="1" applyFill="1" applyBorder="1" applyAlignment="1">
      <alignment horizontal="center" vertical="center"/>
    </xf>
    <xf numFmtId="0" fontId="26" fillId="12" borderId="47" xfId="0" applyFont="1" applyFill="1" applyBorder="1" applyAlignment="1">
      <alignment horizontal="center" vertical="center"/>
    </xf>
    <xf numFmtId="0" fontId="26" fillId="12" borderId="24" xfId="0" applyFont="1" applyFill="1" applyBorder="1" applyAlignment="1">
      <alignment horizontal="center" vertical="center"/>
    </xf>
    <xf numFmtId="0" fontId="26" fillId="12" borderId="38" xfId="0" applyFont="1" applyFill="1" applyBorder="1" applyAlignment="1">
      <alignment horizontal="center" vertical="center" wrapText="1"/>
    </xf>
    <xf numFmtId="0" fontId="26" fillId="12" borderId="39" xfId="0" applyFont="1" applyFill="1" applyBorder="1" applyAlignment="1">
      <alignment horizontal="center" vertical="center" wrapText="1"/>
    </xf>
    <xf numFmtId="0" fontId="26" fillId="12" borderId="35" xfId="0" applyFont="1" applyFill="1" applyBorder="1" applyAlignment="1">
      <alignment horizontal="center" vertical="center" wrapText="1"/>
    </xf>
    <xf numFmtId="0" fontId="26" fillId="12" borderId="38" xfId="0" applyFont="1" applyFill="1" applyBorder="1" applyAlignment="1">
      <alignment horizontal="center" vertical="center"/>
    </xf>
    <xf numFmtId="0" fontId="26" fillId="12" borderId="39" xfId="0" applyFont="1" applyFill="1" applyBorder="1" applyAlignment="1">
      <alignment horizontal="center" vertical="center"/>
    </xf>
    <xf numFmtId="0" fontId="26" fillId="12" borderId="35" xfId="0" applyFont="1" applyFill="1" applyBorder="1" applyAlignment="1">
      <alignment horizontal="center" vertical="center"/>
    </xf>
    <xf numFmtId="0" fontId="26" fillId="12" borderId="49" xfId="0" applyFont="1" applyFill="1" applyBorder="1" applyAlignment="1">
      <alignment horizontal="center" vertical="center"/>
    </xf>
    <xf numFmtId="0" fontId="26" fillId="12" borderId="0" xfId="0" applyFont="1" applyFill="1" applyAlignment="1">
      <alignment horizontal="center" vertical="center"/>
    </xf>
    <xf numFmtId="0" fontId="26" fillId="12" borderId="25" xfId="0" applyFont="1" applyFill="1" applyBorder="1" applyAlignment="1">
      <alignment horizontal="center" vertical="center"/>
    </xf>
    <xf numFmtId="0" fontId="26" fillId="12" borderId="49" xfId="0" applyFont="1" applyFill="1" applyBorder="1" applyAlignment="1">
      <alignment horizontal="center" vertical="center" wrapText="1"/>
    </xf>
    <xf numFmtId="0" fontId="26" fillId="12" borderId="0" xfId="0" applyFont="1" applyFill="1" applyAlignment="1">
      <alignment horizontal="center" vertical="center" wrapText="1"/>
    </xf>
    <xf numFmtId="0" fontId="26" fillId="12" borderId="25" xfId="0" applyFont="1" applyFill="1" applyBorder="1" applyAlignment="1">
      <alignment horizontal="center" vertical="center" wrapText="1"/>
    </xf>
    <xf numFmtId="0" fontId="26" fillId="12" borderId="42" xfId="0" applyFont="1" applyFill="1" applyBorder="1" applyAlignment="1">
      <alignment horizontal="center"/>
    </xf>
    <xf numFmtId="0" fontId="26" fillId="12" borderId="77" xfId="0" applyFont="1" applyFill="1" applyBorder="1" applyAlignment="1">
      <alignment horizontal="center"/>
    </xf>
    <xf numFmtId="0" fontId="29" fillId="12" borderId="28" xfId="0" applyFont="1" applyFill="1" applyBorder="1" applyAlignment="1">
      <alignment horizontal="center" vertical="center" readingOrder="1"/>
    </xf>
    <xf numFmtId="0" fontId="29" fillId="12" borderId="4" xfId="0" applyFont="1" applyFill="1" applyBorder="1" applyAlignment="1">
      <alignment horizontal="center" vertical="center" readingOrder="1"/>
    </xf>
    <xf numFmtId="0" fontId="29" fillId="12" borderId="37" xfId="0" applyFont="1" applyFill="1" applyBorder="1" applyAlignment="1">
      <alignment horizontal="center" vertical="center" readingOrder="1"/>
    </xf>
    <xf numFmtId="0" fontId="27" fillId="12" borderId="42" xfId="0" applyFont="1" applyFill="1" applyBorder="1" applyAlignment="1">
      <alignment horizontal="center" vertical="center" readingOrder="1"/>
    </xf>
    <xf numFmtId="0" fontId="27" fillId="12" borderId="43" xfId="0" applyFont="1" applyFill="1" applyBorder="1" applyAlignment="1">
      <alignment horizontal="center" vertical="center" readingOrder="1"/>
    </xf>
    <xf numFmtId="0" fontId="29" fillId="12" borderId="31" xfId="0" applyFont="1" applyFill="1" applyBorder="1" applyAlignment="1">
      <alignment horizontal="center" vertical="center" readingOrder="1"/>
    </xf>
    <xf numFmtId="0" fontId="29" fillId="12" borderId="45" xfId="0" applyFont="1" applyFill="1" applyBorder="1" applyAlignment="1">
      <alignment horizontal="center" vertical="center" readingOrder="1"/>
    </xf>
    <xf numFmtId="0" fontId="29" fillId="12" borderId="59" xfId="0" applyFont="1" applyFill="1" applyBorder="1" applyAlignment="1">
      <alignment horizontal="center" vertical="center" readingOrder="1"/>
    </xf>
    <xf numFmtId="0" fontId="21" fillId="8" borderId="12" xfId="0" applyFont="1" applyFill="1" applyBorder="1" applyAlignment="1">
      <alignment horizontal="center" vertical="center" readingOrder="1"/>
    </xf>
    <xf numFmtId="0" fontId="22" fillId="7" borderId="12" xfId="0" applyFont="1" applyFill="1" applyBorder="1" applyAlignment="1">
      <alignment horizontal="center" vertical="center" readingOrder="1"/>
    </xf>
    <xf numFmtId="0" fontId="21" fillId="9" borderId="12" xfId="0" applyFont="1" applyFill="1" applyBorder="1" applyAlignment="1">
      <alignment horizontal="center" vertical="center" readingOrder="1"/>
    </xf>
    <xf numFmtId="0" fontId="21" fillId="8" borderId="22" xfId="0" applyFont="1" applyFill="1" applyBorder="1" applyAlignment="1">
      <alignment horizontal="center" vertical="center" readingOrder="1"/>
    </xf>
    <xf numFmtId="0" fontId="21" fillId="8" borderId="11" xfId="0" applyFont="1" applyFill="1" applyBorder="1" applyAlignment="1">
      <alignment horizontal="center" vertical="center" readingOrder="1"/>
    </xf>
    <xf numFmtId="0" fontId="21" fillId="8" borderId="30" xfId="0" applyFont="1" applyFill="1" applyBorder="1" applyAlignment="1">
      <alignment horizontal="center" vertical="center" readingOrder="1"/>
    </xf>
    <xf numFmtId="0" fontId="21" fillId="8" borderId="23" xfId="0" applyFont="1" applyFill="1" applyBorder="1" applyAlignment="1">
      <alignment horizontal="center" vertical="center" readingOrder="1"/>
    </xf>
    <xf numFmtId="0" fontId="21" fillId="8" borderId="31" xfId="0" applyFont="1" applyFill="1" applyBorder="1" applyAlignment="1">
      <alignment horizontal="center" vertical="center" readingOrder="1"/>
    </xf>
    <xf numFmtId="0" fontId="22" fillId="7" borderId="23" xfId="0" applyFont="1" applyFill="1" applyBorder="1" applyAlignment="1">
      <alignment horizontal="center" vertical="center" readingOrder="1"/>
    </xf>
    <xf numFmtId="0" fontId="22" fillId="7" borderId="31" xfId="0" applyFont="1" applyFill="1" applyBorder="1" applyAlignment="1">
      <alignment horizontal="center" vertical="center" readingOrder="1"/>
    </xf>
    <xf numFmtId="0" fontId="21" fillId="9" borderId="29" xfId="0" applyFont="1" applyFill="1" applyBorder="1" applyAlignment="1">
      <alignment horizontal="center" vertical="center" readingOrder="1"/>
    </xf>
    <xf numFmtId="0" fontId="21" fillId="9" borderId="14" xfId="0" applyFont="1" applyFill="1" applyBorder="1" applyAlignment="1">
      <alignment horizontal="center" vertical="center" readingOrder="1"/>
    </xf>
    <xf numFmtId="0" fontId="21" fillId="9" borderId="32" xfId="0" applyFont="1" applyFill="1" applyBorder="1" applyAlignment="1">
      <alignment horizontal="center" vertical="center" readingOrder="1"/>
    </xf>
    <xf numFmtId="0" fontId="0" fillId="0" borderId="0" xfId="0" applyAlignment="1">
      <alignment horizontal="center"/>
    </xf>
    <xf numFmtId="0" fontId="26" fillId="12" borderId="18" xfId="0" applyFont="1" applyFill="1" applyBorder="1" applyAlignment="1">
      <alignment horizontal="center" vertical="center" wrapText="1"/>
    </xf>
    <xf numFmtId="0" fontId="26" fillId="12" borderId="24" xfId="0" applyFont="1" applyFill="1" applyBorder="1" applyAlignment="1">
      <alignment horizontal="center" vertical="center" wrapText="1"/>
    </xf>
    <xf numFmtId="0" fontId="26" fillId="12" borderId="70" xfId="0" applyFont="1" applyFill="1" applyBorder="1" applyAlignment="1">
      <alignment horizontal="center" vertical="center" wrapText="1"/>
    </xf>
    <xf numFmtId="0" fontId="26" fillId="12" borderId="73"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4" xfId="0" applyFont="1" applyBorder="1" applyAlignment="1">
      <alignment horizontal="center" vertical="center"/>
    </xf>
    <xf numFmtId="0" fontId="2" fillId="0" borderId="49" xfId="0" applyFont="1" applyBorder="1" applyAlignment="1">
      <alignment horizontal="center" vertical="center"/>
    </xf>
    <xf numFmtId="0" fontId="2" fillId="0" borderId="25" xfId="0" applyFont="1" applyBorder="1" applyAlignment="1">
      <alignment horizontal="center" vertical="center"/>
    </xf>
    <xf numFmtId="0" fontId="2" fillId="0" borderId="70" xfId="0" applyFont="1" applyBorder="1" applyAlignment="1">
      <alignment horizontal="center" vertical="center"/>
    </xf>
    <xf numFmtId="0" fontId="2" fillId="0" borderId="73" xfId="0" applyFont="1" applyBorder="1" applyAlignment="1">
      <alignment horizontal="center" vertical="center"/>
    </xf>
    <xf numFmtId="0" fontId="26" fillId="12" borderId="70" xfId="0" applyFont="1" applyFill="1" applyBorder="1" applyAlignment="1">
      <alignment horizontal="center" vertical="center"/>
    </xf>
    <xf numFmtId="0" fontId="26" fillId="12" borderId="73" xfId="0" applyFont="1" applyFill="1" applyBorder="1" applyAlignment="1">
      <alignment horizontal="center" vertical="center"/>
    </xf>
  </cellXfs>
  <cellStyles count="7">
    <cellStyle name="Hipervínculo 2" xfId="4" xr:uid="{A25DEB78-0E32-48C0-88DD-4F8F798A2C99}"/>
    <cellStyle name="Millares [0] 12" xfId="3" xr:uid="{3644C3E0-3A2C-461A-9DA9-8DCE3F487309}"/>
    <cellStyle name="Millares 2 2" xfId="6" xr:uid="{DE610ADB-C8F8-4D44-8E78-ED41FA01F2C9}"/>
    <cellStyle name="Normal" xfId="0" builtinId="0"/>
    <cellStyle name="Normal 10 2 3 11" xfId="2" xr:uid="{391E0CF8-668D-40E6-813C-CE58F6957991}"/>
    <cellStyle name="Normal 5 22 3" xfId="1" xr:uid="{79967447-6D81-4405-8FD2-5993DE4BDE06}"/>
    <cellStyle name="Porcentaje" xfId="5" builtinId="5"/>
  </cellStyles>
  <dxfs count="0"/>
  <tableStyles count="0" defaultTableStyle="TableStyleMedium2" defaultPivotStyle="PivotStyleLight16"/>
  <colors>
    <mruColors>
      <color rgb="FFFF66CC"/>
      <color rgb="FF00FFCC"/>
      <color rgb="FFFF33CC"/>
      <color rgb="FF003A81"/>
      <color rgb="FF00CCFF"/>
      <color rgb="FFCC66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styles" Target="styles.xml"/><Relationship Id="rId50" Type="http://schemas.openxmlformats.org/officeDocument/2006/relationships/calcChain" Target="calcChain.xml"/><Relationship Id="rId55" Type="http://schemas.microsoft.com/office/2017/10/relationships/person" Target="persons/person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53" Type="http://schemas.openxmlformats.org/officeDocument/2006/relationships/customXml" Target="../customXml/item3.xml"/><Relationship Id="rId58" Type="http://schemas.microsoft.com/office/2017/10/relationships/person" Target="persons/person3.xml"/><Relationship Id="rId5" Type="http://schemas.openxmlformats.org/officeDocument/2006/relationships/worksheet" Target="worksheets/sheet5.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sharedStrings" Target="sharedStrings.xml"/><Relationship Id="rId56" Type="http://schemas.microsoft.com/office/2017/10/relationships/person" Target="persons/person2.xml"/><Relationship Id="rId8" Type="http://schemas.openxmlformats.org/officeDocument/2006/relationships/externalLink" Target="externalLinks/externalLink1.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theme" Target="theme/theme1.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54"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microsoft.com/office/2017/10/relationships/person" Target="persons/person.xml"/><Relationship Id="rId57" Type="http://schemas.microsoft.com/office/2017/10/relationships/person" Target="persons/person4.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SI (14 pies)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019848790473319E-2"/>
          <c:y val="0.26322741503278724"/>
          <c:w val="0.76544042966540893"/>
          <c:h val="0.64893541379866593"/>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F023-4957-96CA-F7F4CDB3CB4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BE3-4921-85FF-3D1722D73D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BE3-4921-85FF-3D1722D73D2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BE3-4921-85FF-3D1722D73D2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F023-4957-96CA-F7F4CDB3CB4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BE3-4921-85FF-3D1722D73D2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BE3-4921-85FF-3D1722D73D2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BE3-4921-85FF-3D1722D73D2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F023-4957-96CA-F7F4CDB3CB4A}"/>
              </c:ext>
            </c:extLst>
          </c:dPt>
          <c:dLbls>
            <c:dLbl>
              <c:idx val="0"/>
              <c:layout>
                <c:manualLayout>
                  <c:x val="9.0082352792322795E-2"/>
                  <c:y val="9.94501269359494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023-4957-96CA-F7F4CDB3CB4A}"/>
                </c:ext>
              </c:extLst>
            </c:dLbl>
            <c:dLbl>
              <c:idx val="4"/>
              <c:layout>
                <c:manualLayout>
                  <c:x val="6.817042914013624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23-4957-96CA-F7F4CDB3CB4A}"/>
                </c:ext>
              </c:extLst>
            </c:dLbl>
            <c:dLbl>
              <c:idx val="8"/>
              <c:layout>
                <c:manualLayout>
                  <c:x val="0.29314664808913832"/>
                  <c:y val="1.989002538718988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278708933355163"/>
                      <c:h val="0.14442601615320647"/>
                    </c:manualLayout>
                  </c15:layout>
                </c:ext>
                <c:ext xmlns:c16="http://schemas.microsoft.com/office/drawing/2014/chart" uri="{C3380CC4-5D6E-409C-BE32-E72D297353CC}">
                  <c16:uniqueId val="{00000002-F023-4957-96CA-F7F4CDB3CB4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'ANALISIS DE AVANCE'!$L$10:$L$18</c:f>
              <c:strCache>
                <c:ptCount val="9"/>
                <c:pt idx="0">
                  <c:v>Perforacion</c:v>
                </c:pt>
                <c:pt idx="1">
                  <c:v>Voladura</c:v>
                </c:pt>
                <c:pt idx="2">
                  <c:v>Inspección + Iluminación+ Regadio</c:v>
                </c:pt>
                <c:pt idx="3">
                  <c:v>Carguio y Acarreo</c:v>
                </c:pt>
                <c:pt idx="4">
                  <c:v>Desate de Rocas + Mapeo Geomecanico de frente</c:v>
                </c:pt>
                <c:pt idx="5">
                  <c:v>Levantamiento Topografico</c:v>
                </c:pt>
                <c:pt idx="6">
                  <c:v>Sosteniemiento</c:v>
                </c:pt>
                <c:pt idx="7">
                  <c:v>Instalacion de Servicios</c:v>
                </c:pt>
                <c:pt idx="8">
                  <c:v>Otros tiempos / esperas</c:v>
                </c:pt>
              </c:strCache>
            </c:strRef>
          </c:cat>
          <c:val>
            <c:numRef>
              <c:f>'ANALISIS DE AVANCE'!$M$10:$M$18</c:f>
              <c:numCache>
                <c:formatCode>_-#,##0.0_-;\-#,##0.0_-;_-"-"_-;_-@_-</c:formatCode>
                <c:ptCount val="9"/>
                <c:pt idx="0">
                  <c:v>3.0451612903225804</c:v>
                </c:pt>
                <c:pt idx="1">
                  <c:v>1.43</c:v>
                </c:pt>
                <c:pt idx="2">
                  <c:v>0.5</c:v>
                </c:pt>
                <c:pt idx="3">
                  <c:v>1.0547086666666663</c:v>
                </c:pt>
                <c:pt idx="4">
                  <c:v>0.77089333333333332</c:v>
                </c:pt>
                <c:pt idx="5">
                  <c:v>0.66666666666666663</c:v>
                </c:pt>
                <c:pt idx="6" formatCode="#,##0.00_ ;\-#,##0.00\ ">
                  <c:v>1.6125828333333332</c:v>
                </c:pt>
                <c:pt idx="7">
                  <c:v>0</c:v>
                </c:pt>
                <c:pt idx="8">
                  <c:v>0.5</c:v>
                </c:pt>
              </c:numCache>
            </c:numRef>
          </c:val>
          <c:extLst>
            <c:ext xmlns:c16="http://schemas.microsoft.com/office/drawing/2014/chart" uri="{C3380CC4-5D6E-409C-BE32-E72D297353CC}">
              <c16:uniqueId val="{00000000-F023-4957-96CA-F7F4CDB3CB4A}"/>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SI (18 pies)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019848790473319E-2"/>
          <c:y val="0.26322741503278724"/>
          <c:w val="0.76544042966540893"/>
          <c:h val="0.64893541379866593"/>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620-444D-BFDA-5AC3DFFBA22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620-444D-BFDA-5AC3DFFBA22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620-444D-BFDA-5AC3DFFBA22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620-444D-BFDA-5AC3DFFBA22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620-444D-BFDA-5AC3DFFBA22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620-444D-BFDA-5AC3DFFBA22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620-444D-BFDA-5AC3DFFBA22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620-444D-BFDA-5AC3DFFBA22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620-444D-BFDA-5AC3DFFBA220}"/>
              </c:ext>
            </c:extLst>
          </c:dPt>
          <c:dLbls>
            <c:dLbl>
              <c:idx val="8"/>
              <c:layout>
                <c:manualLayout>
                  <c:x val="8.8523479357942428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620-444D-BFDA-5AC3DFFBA22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'ANALISIS DE AVANCE (2)'!$L$10:$L$18</c:f>
              <c:strCache>
                <c:ptCount val="9"/>
                <c:pt idx="0">
                  <c:v>Perforacion</c:v>
                </c:pt>
                <c:pt idx="1">
                  <c:v>Voladura</c:v>
                </c:pt>
                <c:pt idx="2">
                  <c:v>Inspección + Iluminación+ Regadio</c:v>
                </c:pt>
                <c:pt idx="3">
                  <c:v>Carguio y Acarreo</c:v>
                </c:pt>
                <c:pt idx="4">
                  <c:v>Desate de Rocas + Mapeo Geomecanico de frente</c:v>
                </c:pt>
                <c:pt idx="5">
                  <c:v>Levantamiento Topografico</c:v>
                </c:pt>
                <c:pt idx="6">
                  <c:v>Sosteniemiento</c:v>
                </c:pt>
                <c:pt idx="7">
                  <c:v>Instalacion de Servicios</c:v>
                </c:pt>
                <c:pt idx="8">
                  <c:v>Otros tiempos / esperas</c:v>
                </c:pt>
              </c:strCache>
            </c:strRef>
          </c:cat>
          <c:val>
            <c:numRef>
              <c:f>'ANALISIS DE AVANCE (2)'!$O$10:$O$18</c:f>
              <c:numCache>
                <c:formatCode>_-#,##0.0_-;\-#,##0.0_-;_-"-"_-;_-@_-</c:formatCode>
                <c:ptCount val="9"/>
                <c:pt idx="0">
                  <c:v>2.9937037037037038</c:v>
                </c:pt>
                <c:pt idx="1">
                  <c:v>1.3316666666666668</c:v>
                </c:pt>
                <c:pt idx="2">
                  <c:v>0.5</c:v>
                </c:pt>
                <c:pt idx="3">
                  <c:v>1.1710258230452673</c:v>
                </c:pt>
                <c:pt idx="4">
                  <c:v>0.82031016666666667</c:v>
                </c:pt>
                <c:pt idx="5">
                  <c:v>1.1666666666666667</c:v>
                </c:pt>
                <c:pt idx="6" formatCode="#,##0.00_ ;\-#,##0.00\ ">
                  <c:v>2.5238063238095236</c:v>
                </c:pt>
                <c:pt idx="7">
                  <c:v>0</c:v>
                </c:pt>
                <c:pt idx="8">
                  <c:v>0.5</c:v>
                </c:pt>
              </c:numCache>
            </c:numRef>
          </c:val>
          <c:extLst>
            <c:ext xmlns:c16="http://schemas.microsoft.com/office/drawing/2014/chart" uri="{C3380CC4-5D6E-409C-BE32-E72D297353CC}">
              <c16:uniqueId val="{00000012-1620-444D-BFDA-5AC3DFFBA22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plotArea>
      <c:layout/>
      <c:barChart>
        <c:barDir val="col"/>
        <c:grouping val="clustered"/>
        <c:varyColors val="0"/>
        <c:ser>
          <c:idx val="0"/>
          <c:order val="0"/>
          <c:tx>
            <c:strRef>
              <c:f>'ANALISIS DE AVANCE (2)'!$L$19</c:f>
              <c:strCache>
                <c:ptCount val="1"/>
                <c:pt idx="0">
                  <c:v>Tiempo Ciclo Total [hr]</c:v>
                </c:pt>
              </c:strCache>
            </c:strRef>
          </c:tx>
          <c:spPr>
            <a:solidFill>
              <a:schemeClr val="accent4">
                <a:lumMod val="60000"/>
                <a:lumOff val="4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DE AVANCE (2)'!$M$8:$O$9</c:f>
              <c:strCache>
                <c:ptCount val="3"/>
                <c:pt idx="0">
                  <c:v>BASE ( 14 pies)</c:v>
                </c:pt>
                <c:pt idx="1">
                  <c:v>SI ( 16 pies)</c:v>
                </c:pt>
                <c:pt idx="2">
                  <c:v>SI ( 18 pies)</c:v>
                </c:pt>
              </c:strCache>
            </c:strRef>
          </c:cat>
          <c:val>
            <c:numRef>
              <c:f>'ANALISIS DE AVANCE (2)'!$M$19:$O$19</c:f>
              <c:numCache>
                <c:formatCode>_-#,##0.0_-;\-#,##0.0_-;_-"-"_-;_-@_-</c:formatCode>
                <c:ptCount val="3"/>
                <c:pt idx="0">
                  <c:v>0</c:v>
                </c:pt>
                <c:pt idx="1">
                  <c:v>0</c:v>
                </c:pt>
                <c:pt idx="2">
                  <c:v>0</c:v>
                </c:pt>
              </c:numCache>
            </c:numRef>
          </c:val>
          <c:extLst>
            <c:ext xmlns:c16="http://schemas.microsoft.com/office/drawing/2014/chart" uri="{C3380CC4-5D6E-409C-BE32-E72D297353CC}">
              <c16:uniqueId val="{00000000-7BC7-4867-8EE5-5D42D46D622D}"/>
            </c:ext>
          </c:extLst>
        </c:ser>
        <c:dLbls>
          <c:dLblPos val="outEnd"/>
          <c:showLegendKey val="0"/>
          <c:showVal val="1"/>
          <c:showCatName val="0"/>
          <c:showSerName val="0"/>
          <c:showPercent val="0"/>
          <c:showBubbleSize val="0"/>
        </c:dLbls>
        <c:gapWidth val="219"/>
        <c:overlap val="-27"/>
        <c:axId val="1445049696"/>
        <c:axId val="1445050112"/>
      </c:barChart>
      <c:catAx>
        <c:axId val="14450496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445050112"/>
        <c:crosses val="autoZero"/>
        <c:auto val="1"/>
        <c:lblAlgn val="ctr"/>
        <c:lblOffset val="100"/>
        <c:noMultiLvlLbl val="0"/>
      </c:catAx>
      <c:valAx>
        <c:axId val="1445050112"/>
        <c:scaling>
          <c:orientation val="minMax"/>
        </c:scaling>
        <c:delete val="0"/>
        <c:axPos val="l"/>
        <c:majorGridlines>
          <c:spPr>
            <a:ln w="9525" cap="flat" cmpd="sng" algn="ctr">
              <a:noFill/>
              <a:round/>
            </a:ln>
            <a:effectLst/>
          </c:spPr>
        </c:majorGridlines>
        <c:numFmt formatCode="_-#,##0.0_-;\-#,##0.0_-;_-&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44504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Ratio Vs Tiempo</a:t>
            </a:r>
            <a:r>
              <a:rPr lang="es-PE" baseline="0"/>
              <a:t> por ciclo</a:t>
            </a:r>
            <a:endParaRPr lang="es-PE"/>
          </a:p>
        </c:rich>
      </c:tx>
      <c:layout>
        <c:manualLayout>
          <c:xMode val="edge"/>
          <c:yMode val="edge"/>
          <c:x val="0.1980932111366894"/>
          <c:y val="2.49175464653381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plotArea>
      <c:layout/>
      <c:barChart>
        <c:barDir val="col"/>
        <c:grouping val="clustered"/>
        <c:varyColors val="0"/>
        <c:ser>
          <c:idx val="0"/>
          <c:order val="0"/>
          <c:tx>
            <c:strRef>
              <c:f>'ANALISIS DE AVANCE (2)'!$L$19</c:f>
              <c:strCache>
                <c:ptCount val="1"/>
                <c:pt idx="0">
                  <c:v>Tiempo Ciclo Total [hr]</c:v>
                </c:pt>
              </c:strCache>
            </c:strRef>
          </c:tx>
          <c:spPr>
            <a:solidFill>
              <a:schemeClr val="accent4">
                <a:lumMod val="60000"/>
                <a:lumOff val="40000"/>
              </a:schemeClr>
            </a:solidFill>
            <a:ln>
              <a:solidFill>
                <a:schemeClr val="tx1"/>
              </a:solidFill>
            </a:ln>
            <a:effectLst/>
          </c:spPr>
          <c:invertIfNegative val="0"/>
          <c:cat>
            <c:strRef>
              <c:f>'ANALISIS DE AVANCE (2)'!$M$8:$O$9</c:f>
              <c:strCache>
                <c:ptCount val="3"/>
                <c:pt idx="0">
                  <c:v>BASE ( 14 pies)</c:v>
                </c:pt>
                <c:pt idx="1">
                  <c:v>SI ( 16 pies)</c:v>
                </c:pt>
                <c:pt idx="2">
                  <c:v>SI ( 18 pies)</c:v>
                </c:pt>
              </c:strCache>
            </c:strRef>
          </c:cat>
          <c:val>
            <c:numRef>
              <c:f>'ANALISIS DE AVANCE (2)'!$M$19:$O$19</c:f>
              <c:numCache>
                <c:formatCode>_-#,##0.0_-;\-#,##0.0_-;_-"-"_-;_-@_-</c:formatCode>
                <c:ptCount val="3"/>
                <c:pt idx="0">
                  <c:v>0</c:v>
                </c:pt>
                <c:pt idx="1">
                  <c:v>0</c:v>
                </c:pt>
                <c:pt idx="2">
                  <c:v>0</c:v>
                </c:pt>
              </c:numCache>
            </c:numRef>
          </c:val>
          <c:extLst>
            <c:ext xmlns:c16="http://schemas.microsoft.com/office/drawing/2014/chart" uri="{C3380CC4-5D6E-409C-BE32-E72D297353CC}">
              <c16:uniqueId val="{00000000-0806-48CB-84F0-81A47EB7EE53}"/>
            </c:ext>
          </c:extLst>
        </c:ser>
        <c:dLbls>
          <c:showLegendKey val="0"/>
          <c:showVal val="0"/>
          <c:showCatName val="0"/>
          <c:showSerName val="0"/>
          <c:showPercent val="0"/>
          <c:showBubbleSize val="0"/>
        </c:dLbls>
        <c:gapWidth val="219"/>
        <c:axId val="1392974016"/>
        <c:axId val="1392974432"/>
      </c:barChart>
      <c:lineChart>
        <c:grouping val="standard"/>
        <c:varyColors val="0"/>
        <c:ser>
          <c:idx val="1"/>
          <c:order val="1"/>
          <c:tx>
            <c:strRef>
              <c:f>'ANALISIS DE AVANCE (2)'!$L$21</c:f>
              <c:strCache>
                <c:ptCount val="1"/>
                <c:pt idx="0">
                  <c:v>Ratio (m/mes)</c:v>
                </c:pt>
              </c:strCache>
            </c:strRef>
          </c:tx>
          <c:spPr>
            <a:ln w="25400" cap="rnd">
              <a:solidFill>
                <a:srgbClr val="002060"/>
              </a:solidFill>
              <a:round/>
            </a:ln>
            <a:effectLst/>
          </c:spPr>
          <c:marker>
            <c:symbol val="diamond"/>
            <c:size val="6"/>
            <c:spPr>
              <a:solidFill>
                <a:srgbClr val="0070C0"/>
              </a:solidFill>
              <a:ln w="9525">
                <a:solidFill>
                  <a:schemeClr val="accent2"/>
                </a:solidFill>
              </a:ln>
              <a:effectLst/>
            </c:spPr>
          </c:marker>
          <c:dLbls>
            <c:dLbl>
              <c:idx val="0"/>
              <c:layout>
                <c:manualLayout>
                  <c:x val="-5.0000000000000024E-2"/>
                  <c:y val="-6.01851851851851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06-48CB-84F0-81A47EB7EE53}"/>
                </c:ext>
              </c:extLst>
            </c:dLbl>
            <c:dLbl>
              <c:idx val="1"/>
              <c:layout>
                <c:manualLayout>
                  <c:x val="-4.7222222222222221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06-48CB-84F0-81A47EB7EE53}"/>
                </c:ext>
              </c:extLst>
            </c:dLbl>
            <c:dLbl>
              <c:idx val="2"/>
              <c:layout>
                <c:manualLayout>
                  <c:x val="-4.1666666666666664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06-48CB-84F0-81A47EB7EE53}"/>
                </c:ext>
              </c:extLst>
            </c:dLbl>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DE AVANCE (2)'!$M$8:$O$9</c:f>
              <c:strCache>
                <c:ptCount val="3"/>
                <c:pt idx="0">
                  <c:v>BASE ( 14 pies)</c:v>
                </c:pt>
                <c:pt idx="1">
                  <c:v>SI ( 16 pies)</c:v>
                </c:pt>
                <c:pt idx="2">
                  <c:v>SI ( 18 pies)</c:v>
                </c:pt>
              </c:strCache>
            </c:strRef>
          </c:cat>
          <c:val>
            <c:numRef>
              <c:f>'ANALISIS DE AVANCE (2)'!$M$21:$O$21</c:f>
              <c:numCache>
                <c:formatCode>0</c:formatCode>
                <c:ptCount val="3"/>
                <c:pt idx="0">
                  <c:v>0</c:v>
                </c:pt>
                <c:pt idx="1">
                  <c:v>0</c:v>
                </c:pt>
                <c:pt idx="2">
                  <c:v>0</c:v>
                </c:pt>
              </c:numCache>
            </c:numRef>
          </c:val>
          <c:smooth val="0"/>
          <c:extLst>
            <c:ext xmlns:c16="http://schemas.microsoft.com/office/drawing/2014/chart" uri="{C3380CC4-5D6E-409C-BE32-E72D297353CC}">
              <c16:uniqueId val="{00000004-0806-48CB-84F0-81A47EB7EE53}"/>
            </c:ext>
          </c:extLst>
        </c:ser>
        <c:dLbls>
          <c:showLegendKey val="0"/>
          <c:showVal val="0"/>
          <c:showCatName val="0"/>
          <c:showSerName val="0"/>
          <c:showPercent val="0"/>
          <c:showBubbleSize val="0"/>
        </c:dLbls>
        <c:marker val="1"/>
        <c:smooth val="0"/>
        <c:axId val="805757360"/>
        <c:axId val="805758192"/>
      </c:lineChart>
      <c:catAx>
        <c:axId val="139297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392974432"/>
        <c:crosses val="autoZero"/>
        <c:auto val="1"/>
        <c:lblAlgn val="ctr"/>
        <c:lblOffset val="100"/>
        <c:noMultiLvlLbl val="0"/>
      </c:catAx>
      <c:valAx>
        <c:axId val="139297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s-PE"/>
                  <a:t>Longitud de Perforacion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title>
        <c:numFmt formatCode="_-#,##0.0_-;\-#,##0.0_-;_-&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392974016"/>
        <c:crosses val="autoZero"/>
        <c:crossBetween val="between"/>
      </c:valAx>
      <c:valAx>
        <c:axId val="805758192"/>
        <c:scaling>
          <c:orientation val="minMax"/>
        </c:scaling>
        <c:delete val="0"/>
        <c:axPos val="r"/>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s-PE"/>
                  <a:t>m/mes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805757360"/>
        <c:crosses val="max"/>
        <c:crossBetween val="between"/>
      </c:valAx>
      <c:catAx>
        <c:axId val="805757360"/>
        <c:scaling>
          <c:orientation val="minMax"/>
        </c:scaling>
        <c:delete val="1"/>
        <c:axPos val="b"/>
        <c:numFmt formatCode="General" sourceLinked="1"/>
        <c:majorTickMark val="out"/>
        <c:minorTickMark val="none"/>
        <c:tickLblPos val="nextTo"/>
        <c:crossAx val="8057581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plotArea>
      <c:layout/>
      <c:barChart>
        <c:barDir val="col"/>
        <c:grouping val="clustered"/>
        <c:varyColors val="0"/>
        <c:ser>
          <c:idx val="0"/>
          <c:order val="0"/>
          <c:tx>
            <c:strRef>
              <c:f>'ANALISIS DE AVANCE (2)'!$L$63</c:f>
              <c:strCache>
                <c:ptCount val="1"/>
                <c:pt idx="0">
                  <c:v>Tiempo Ciclo Total [hr]</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DE AVANCE (2)'!$M$52:$O$53</c:f>
              <c:strCache>
                <c:ptCount val="3"/>
                <c:pt idx="0">
                  <c:v>BASE ( 12 pies)</c:v>
                </c:pt>
                <c:pt idx="1">
                  <c:v>SI ( 14 pies)</c:v>
                </c:pt>
                <c:pt idx="2">
                  <c:v>SI ( 16 pies)</c:v>
                </c:pt>
              </c:strCache>
            </c:strRef>
          </c:cat>
          <c:val>
            <c:numRef>
              <c:f>'ANALISIS DE AVANCE (2)'!$M$63:$O$63</c:f>
              <c:numCache>
                <c:formatCode>_-#,##0.0_-;\-#,##0.0_-;_-"-"_-;_-@_-</c:formatCode>
                <c:ptCount val="3"/>
                <c:pt idx="0">
                  <c:v>0</c:v>
                </c:pt>
                <c:pt idx="1">
                  <c:v>0</c:v>
                </c:pt>
                <c:pt idx="2">
                  <c:v>0</c:v>
                </c:pt>
              </c:numCache>
            </c:numRef>
          </c:val>
          <c:extLst>
            <c:ext xmlns:c16="http://schemas.microsoft.com/office/drawing/2014/chart" uri="{C3380CC4-5D6E-409C-BE32-E72D297353CC}">
              <c16:uniqueId val="{00000000-225A-42F3-856B-46394DAD0372}"/>
            </c:ext>
          </c:extLst>
        </c:ser>
        <c:dLbls>
          <c:dLblPos val="outEnd"/>
          <c:showLegendKey val="0"/>
          <c:showVal val="1"/>
          <c:showCatName val="0"/>
          <c:showSerName val="0"/>
          <c:showPercent val="0"/>
          <c:showBubbleSize val="0"/>
        </c:dLbls>
        <c:gapWidth val="219"/>
        <c:overlap val="-27"/>
        <c:axId val="1445049696"/>
        <c:axId val="1445050112"/>
      </c:barChart>
      <c:catAx>
        <c:axId val="14450496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445050112"/>
        <c:crosses val="autoZero"/>
        <c:auto val="1"/>
        <c:lblAlgn val="ctr"/>
        <c:lblOffset val="100"/>
        <c:noMultiLvlLbl val="0"/>
      </c:catAx>
      <c:valAx>
        <c:axId val="1445050112"/>
        <c:scaling>
          <c:orientation val="minMax"/>
        </c:scaling>
        <c:delete val="0"/>
        <c:axPos val="l"/>
        <c:majorGridlines>
          <c:spPr>
            <a:ln w="9525" cap="flat" cmpd="sng" algn="ctr">
              <a:noFill/>
              <a:round/>
            </a:ln>
            <a:effectLst/>
          </c:spPr>
        </c:majorGridlines>
        <c:numFmt formatCode="_-#,##0.0_-;\-#,##0.0_-;_-&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44504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Ratio Vs Tiempo</a:t>
            </a:r>
            <a:r>
              <a:rPr lang="es-PE" baseline="0"/>
              <a:t> por ciclo</a:t>
            </a:r>
            <a:endParaRPr lang="es-PE"/>
          </a:p>
        </c:rich>
      </c:tx>
      <c:layout>
        <c:manualLayout>
          <c:xMode val="edge"/>
          <c:yMode val="edge"/>
          <c:x val="0.1980932111366894"/>
          <c:y val="2.49175464653381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plotArea>
      <c:layout/>
      <c:barChart>
        <c:barDir val="col"/>
        <c:grouping val="clustered"/>
        <c:varyColors val="0"/>
        <c:ser>
          <c:idx val="0"/>
          <c:order val="0"/>
          <c:tx>
            <c:strRef>
              <c:f>'ANALISIS DE AVANCE (2)'!$L$63</c:f>
              <c:strCache>
                <c:ptCount val="1"/>
                <c:pt idx="0">
                  <c:v>Tiempo Ciclo Total [hr]</c:v>
                </c:pt>
              </c:strCache>
            </c:strRef>
          </c:tx>
          <c:spPr>
            <a:solidFill>
              <a:schemeClr val="accent6">
                <a:lumMod val="40000"/>
                <a:lumOff val="60000"/>
                <a:alpha val="64000"/>
              </a:schemeClr>
            </a:solidFill>
            <a:ln>
              <a:solidFill>
                <a:schemeClr val="tx1"/>
              </a:solidFill>
            </a:ln>
            <a:effectLst/>
          </c:spPr>
          <c:invertIfNegative val="0"/>
          <c:cat>
            <c:strRef>
              <c:f>'ANALISIS DE AVANCE (2)'!$M$52:$O$53</c:f>
              <c:strCache>
                <c:ptCount val="3"/>
                <c:pt idx="0">
                  <c:v>BASE ( 12 pies)</c:v>
                </c:pt>
                <c:pt idx="1">
                  <c:v>SI ( 14 pies)</c:v>
                </c:pt>
                <c:pt idx="2">
                  <c:v>SI ( 16 pies)</c:v>
                </c:pt>
              </c:strCache>
            </c:strRef>
          </c:cat>
          <c:val>
            <c:numRef>
              <c:f>'ANALISIS DE AVANCE (2)'!$M$63:$O$63</c:f>
              <c:numCache>
                <c:formatCode>_-#,##0.0_-;\-#,##0.0_-;_-"-"_-;_-@_-</c:formatCode>
                <c:ptCount val="3"/>
                <c:pt idx="0">
                  <c:v>0</c:v>
                </c:pt>
                <c:pt idx="1">
                  <c:v>0</c:v>
                </c:pt>
                <c:pt idx="2">
                  <c:v>0</c:v>
                </c:pt>
              </c:numCache>
            </c:numRef>
          </c:val>
          <c:extLst>
            <c:ext xmlns:c16="http://schemas.microsoft.com/office/drawing/2014/chart" uri="{C3380CC4-5D6E-409C-BE32-E72D297353CC}">
              <c16:uniqueId val="{00000000-161C-4D35-9E52-8CA587A8A020}"/>
            </c:ext>
          </c:extLst>
        </c:ser>
        <c:dLbls>
          <c:showLegendKey val="0"/>
          <c:showVal val="0"/>
          <c:showCatName val="0"/>
          <c:showSerName val="0"/>
          <c:showPercent val="0"/>
          <c:showBubbleSize val="0"/>
        </c:dLbls>
        <c:gapWidth val="219"/>
        <c:axId val="1392974016"/>
        <c:axId val="1392974432"/>
      </c:barChart>
      <c:lineChart>
        <c:grouping val="standard"/>
        <c:varyColors val="0"/>
        <c:ser>
          <c:idx val="1"/>
          <c:order val="1"/>
          <c:tx>
            <c:strRef>
              <c:f>'ANALISIS DE AVANCE (2)'!$L$65</c:f>
              <c:strCache>
                <c:ptCount val="1"/>
                <c:pt idx="0">
                  <c:v>Ratio (m/mes)</c:v>
                </c:pt>
              </c:strCache>
            </c:strRef>
          </c:tx>
          <c:spPr>
            <a:ln w="28575" cap="rnd">
              <a:solidFill>
                <a:srgbClr val="002060"/>
              </a:solidFill>
              <a:round/>
            </a:ln>
            <a:effectLst/>
          </c:spPr>
          <c:marker>
            <c:symbol val="diamond"/>
            <c:size val="6"/>
            <c:spPr>
              <a:solidFill>
                <a:srgbClr val="0070C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P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DE AVANCE (2)'!$M$8:$O$9</c:f>
              <c:strCache>
                <c:ptCount val="3"/>
                <c:pt idx="0">
                  <c:v>BASE ( 14 pies)</c:v>
                </c:pt>
                <c:pt idx="1">
                  <c:v>SI ( 16 pies)</c:v>
                </c:pt>
                <c:pt idx="2">
                  <c:v>SI ( 18 pies)</c:v>
                </c:pt>
              </c:strCache>
            </c:strRef>
          </c:cat>
          <c:val>
            <c:numRef>
              <c:f>'ANALISIS DE AVANCE (2)'!$M$65:$O$65</c:f>
              <c:numCache>
                <c:formatCode>0</c:formatCode>
                <c:ptCount val="3"/>
                <c:pt idx="0">
                  <c:v>0</c:v>
                </c:pt>
                <c:pt idx="1">
                  <c:v>0</c:v>
                </c:pt>
                <c:pt idx="2">
                  <c:v>0</c:v>
                </c:pt>
              </c:numCache>
            </c:numRef>
          </c:val>
          <c:smooth val="0"/>
          <c:extLst>
            <c:ext xmlns:c16="http://schemas.microsoft.com/office/drawing/2014/chart" uri="{C3380CC4-5D6E-409C-BE32-E72D297353CC}">
              <c16:uniqueId val="{00000001-161C-4D35-9E52-8CA587A8A020}"/>
            </c:ext>
          </c:extLst>
        </c:ser>
        <c:dLbls>
          <c:showLegendKey val="0"/>
          <c:showVal val="0"/>
          <c:showCatName val="0"/>
          <c:showSerName val="0"/>
          <c:showPercent val="0"/>
          <c:showBubbleSize val="0"/>
        </c:dLbls>
        <c:marker val="1"/>
        <c:smooth val="0"/>
        <c:axId val="805757360"/>
        <c:axId val="805758192"/>
      </c:lineChart>
      <c:catAx>
        <c:axId val="139297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392974432"/>
        <c:crosses val="autoZero"/>
        <c:auto val="1"/>
        <c:lblAlgn val="ctr"/>
        <c:lblOffset val="100"/>
        <c:noMultiLvlLbl val="0"/>
      </c:catAx>
      <c:valAx>
        <c:axId val="139297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s-PE"/>
                  <a:t>Longitud de Perforacion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title>
        <c:numFmt formatCode="_-#,##0.0_-;\-#,##0.0_-;_-&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392974016"/>
        <c:crosses val="autoZero"/>
        <c:crossBetween val="between"/>
      </c:valAx>
      <c:valAx>
        <c:axId val="805758192"/>
        <c:scaling>
          <c:orientation val="minMax"/>
        </c:scaling>
        <c:delete val="0"/>
        <c:axPos val="r"/>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s-PE"/>
                  <a:t>m/mes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805757360"/>
        <c:crosses val="max"/>
        <c:crossBetween val="between"/>
      </c:valAx>
      <c:catAx>
        <c:axId val="805757360"/>
        <c:scaling>
          <c:orientation val="minMax"/>
        </c:scaling>
        <c:delete val="1"/>
        <c:axPos val="b"/>
        <c:numFmt formatCode="General" sourceLinked="1"/>
        <c:majorTickMark val="out"/>
        <c:minorTickMark val="none"/>
        <c:tickLblPos val="nextTo"/>
        <c:crossAx val="8057581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SI (16 pies)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019848790473319E-2"/>
          <c:y val="0.26322741503278724"/>
          <c:w val="0.76544042966540893"/>
          <c:h val="0.64893541379866593"/>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421-48BD-9369-C6E71BBAAED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421-48BD-9369-C6E71BBAAED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421-48BD-9369-C6E71BBAAED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421-48BD-9369-C6E71BBAAED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421-48BD-9369-C6E71BBAAED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421-48BD-9369-C6E71BBAAED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421-48BD-9369-C6E71BBAAED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421-48BD-9369-C6E71BBAAED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421-48BD-9369-C6E71BBAAEDA}"/>
              </c:ext>
            </c:extLst>
          </c:dPt>
          <c:dLbls>
            <c:dLbl>
              <c:idx val="8"/>
              <c:layout>
                <c:manualLayout>
                  <c:x val="0.10483043608177398"/>
                  <c:y val="3.717065192640562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21-48BD-9369-C6E71BBAAE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'ANALISIS DE AVANCE'!$L$10:$L$18</c:f>
              <c:strCache>
                <c:ptCount val="9"/>
                <c:pt idx="0">
                  <c:v>Perforacion</c:v>
                </c:pt>
                <c:pt idx="1">
                  <c:v>Voladura</c:v>
                </c:pt>
                <c:pt idx="2">
                  <c:v>Inspección + Iluminación+ Regadio</c:v>
                </c:pt>
                <c:pt idx="3">
                  <c:v>Carguio y Acarreo</c:v>
                </c:pt>
                <c:pt idx="4">
                  <c:v>Desate de Rocas + Mapeo Geomecanico de frente</c:v>
                </c:pt>
                <c:pt idx="5">
                  <c:v>Levantamiento Topografico</c:v>
                </c:pt>
                <c:pt idx="6">
                  <c:v>Sosteniemiento</c:v>
                </c:pt>
                <c:pt idx="7">
                  <c:v>Instalacion de Servicios</c:v>
                </c:pt>
                <c:pt idx="8">
                  <c:v>Otros tiempos / esperas</c:v>
                </c:pt>
              </c:strCache>
            </c:strRef>
          </c:cat>
          <c:val>
            <c:numRef>
              <c:f>'ANALISIS DE AVANCE'!$N$10:$N$18</c:f>
              <c:numCache>
                <c:formatCode>_-#,##0.0_-;\-#,##0.0_-;_-"-"_-;_-@_-</c:formatCode>
                <c:ptCount val="9"/>
                <c:pt idx="0">
                  <c:v>2.6222222222222218</c:v>
                </c:pt>
                <c:pt idx="1">
                  <c:v>1.2333333333333334</c:v>
                </c:pt>
                <c:pt idx="2">
                  <c:v>0.5</c:v>
                </c:pt>
                <c:pt idx="3">
                  <c:v>1.0257160493827155</c:v>
                </c:pt>
                <c:pt idx="4">
                  <c:v>0.77539333333333338</c:v>
                </c:pt>
                <c:pt idx="5">
                  <c:v>1</c:v>
                </c:pt>
                <c:pt idx="6" formatCode="#,##0.00_ ;\-#,##0.00\ ">
                  <c:v>2.2101346666666668</c:v>
                </c:pt>
                <c:pt idx="7">
                  <c:v>0</c:v>
                </c:pt>
                <c:pt idx="8">
                  <c:v>0.5</c:v>
                </c:pt>
              </c:numCache>
            </c:numRef>
          </c:val>
          <c:extLst>
            <c:ext xmlns:c16="http://schemas.microsoft.com/office/drawing/2014/chart" uri="{C3380CC4-5D6E-409C-BE32-E72D297353CC}">
              <c16:uniqueId val="{00000012-C421-48BD-9369-C6E71BBAAEDA}"/>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SI (18 pies)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019848790473319E-2"/>
          <c:y val="0.26322741503278724"/>
          <c:w val="0.76544042966540893"/>
          <c:h val="0.64893541379866593"/>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555-46A7-9795-D7A4E4C2625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555-46A7-9795-D7A4E4C2625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555-46A7-9795-D7A4E4C2625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555-46A7-9795-D7A4E4C2625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555-46A7-9795-D7A4E4C2625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555-46A7-9795-D7A4E4C2625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555-46A7-9795-D7A4E4C2625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555-46A7-9795-D7A4E4C2625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555-46A7-9795-D7A4E4C26259}"/>
              </c:ext>
            </c:extLst>
          </c:dPt>
          <c:dLbls>
            <c:dLbl>
              <c:idx val="8"/>
              <c:layout>
                <c:manualLayout>
                  <c:x val="8.8523479357942428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555-46A7-9795-D7A4E4C2625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'ANALISIS DE AVANCE'!$L$10:$L$18</c:f>
              <c:strCache>
                <c:ptCount val="9"/>
                <c:pt idx="0">
                  <c:v>Perforacion</c:v>
                </c:pt>
                <c:pt idx="1">
                  <c:v>Voladura</c:v>
                </c:pt>
                <c:pt idx="2">
                  <c:v>Inspección + Iluminación+ Regadio</c:v>
                </c:pt>
                <c:pt idx="3">
                  <c:v>Carguio y Acarreo</c:v>
                </c:pt>
                <c:pt idx="4">
                  <c:v>Desate de Rocas + Mapeo Geomecanico de frente</c:v>
                </c:pt>
                <c:pt idx="5">
                  <c:v>Levantamiento Topografico</c:v>
                </c:pt>
                <c:pt idx="6">
                  <c:v>Sosteniemiento</c:v>
                </c:pt>
                <c:pt idx="7">
                  <c:v>Instalacion de Servicios</c:v>
                </c:pt>
                <c:pt idx="8">
                  <c:v>Otros tiempos / esperas</c:v>
                </c:pt>
              </c:strCache>
            </c:strRef>
          </c:cat>
          <c:val>
            <c:numRef>
              <c:f>'ANALISIS DE AVANCE'!$O$10:$O$18</c:f>
              <c:numCache>
                <c:formatCode>_-#,##0.0_-;\-#,##0.0_-;_-"-"_-;_-@_-</c:formatCode>
                <c:ptCount val="9"/>
                <c:pt idx="0">
                  <c:v>2.9937037037037038</c:v>
                </c:pt>
                <c:pt idx="1">
                  <c:v>1.3316666666666668</c:v>
                </c:pt>
                <c:pt idx="2">
                  <c:v>0.5</c:v>
                </c:pt>
                <c:pt idx="3">
                  <c:v>1.1710258230452673</c:v>
                </c:pt>
                <c:pt idx="4">
                  <c:v>0.82031016666666667</c:v>
                </c:pt>
                <c:pt idx="5">
                  <c:v>1.1666666666666667</c:v>
                </c:pt>
                <c:pt idx="6" formatCode="#,##0.00_ ;\-#,##0.00\ ">
                  <c:v>2.5238063238095236</c:v>
                </c:pt>
                <c:pt idx="7">
                  <c:v>0</c:v>
                </c:pt>
                <c:pt idx="8">
                  <c:v>0.5</c:v>
                </c:pt>
              </c:numCache>
            </c:numRef>
          </c:val>
          <c:extLst>
            <c:ext xmlns:c16="http://schemas.microsoft.com/office/drawing/2014/chart" uri="{C3380CC4-5D6E-409C-BE32-E72D297353CC}">
              <c16:uniqueId val="{00000012-8555-46A7-9795-D7A4E4C26259}"/>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plotArea>
      <c:layout/>
      <c:barChart>
        <c:barDir val="col"/>
        <c:grouping val="clustered"/>
        <c:varyColors val="0"/>
        <c:ser>
          <c:idx val="0"/>
          <c:order val="0"/>
          <c:tx>
            <c:strRef>
              <c:f>'ANALISIS DE AVANCE'!$L$19</c:f>
              <c:strCache>
                <c:ptCount val="1"/>
                <c:pt idx="0">
                  <c:v>Tiempo Ciclo Total [hr]</c:v>
                </c:pt>
              </c:strCache>
            </c:strRef>
          </c:tx>
          <c:spPr>
            <a:solidFill>
              <a:schemeClr val="accent4">
                <a:lumMod val="60000"/>
                <a:lumOff val="4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DE AVANCE'!$M$8:$O$9</c:f>
              <c:strCache>
                <c:ptCount val="3"/>
                <c:pt idx="0">
                  <c:v>BASE ( 14 pies)/ 3.5m Eefectivos</c:v>
                </c:pt>
                <c:pt idx="1">
                  <c:v>SI ( 16 pies)/ 4m efectivos</c:v>
                </c:pt>
                <c:pt idx="2">
                  <c:v>SI ( 18 pies)/4.5m efectivos</c:v>
                </c:pt>
              </c:strCache>
            </c:strRef>
          </c:cat>
          <c:val>
            <c:numRef>
              <c:f>'ANALISIS DE AVANCE'!$M$19:$O$19</c:f>
              <c:numCache>
                <c:formatCode>_-#,##0.0_-;\-#,##0.0_-;_-"-"_-;_-@_-</c:formatCode>
                <c:ptCount val="3"/>
                <c:pt idx="0">
                  <c:v>0</c:v>
                </c:pt>
                <c:pt idx="1">
                  <c:v>0</c:v>
                </c:pt>
                <c:pt idx="2">
                  <c:v>0</c:v>
                </c:pt>
              </c:numCache>
            </c:numRef>
          </c:val>
          <c:extLst>
            <c:ext xmlns:c16="http://schemas.microsoft.com/office/drawing/2014/chart" uri="{C3380CC4-5D6E-409C-BE32-E72D297353CC}">
              <c16:uniqueId val="{00000000-3705-4205-BC57-B8B301E4911A}"/>
            </c:ext>
          </c:extLst>
        </c:ser>
        <c:dLbls>
          <c:dLblPos val="outEnd"/>
          <c:showLegendKey val="0"/>
          <c:showVal val="1"/>
          <c:showCatName val="0"/>
          <c:showSerName val="0"/>
          <c:showPercent val="0"/>
          <c:showBubbleSize val="0"/>
        </c:dLbls>
        <c:gapWidth val="219"/>
        <c:overlap val="-27"/>
        <c:axId val="1445049696"/>
        <c:axId val="1445050112"/>
      </c:barChart>
      <c:catAx>
        <c:axId val="14450496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445050112"/>
        <c:crosses val="autoZero"/>
        <c:auto val="1"/>
        <c:lblAlgn val="ctr"/>
        <c:lblOffset val="100"/>
        <c:noMultiLvlLbl val="0"/>
      </c:catAx>
      <c:valAx>
        <c:axId val="1445050112"/>
        <c:scaling>
          <c:orientation val="minMax"/>
        </c:scaling>
        <c:delete val="0"/>
        <c:axPos val="l"/>
        <c:majorGridlines>
          <c:spPr>
            <a:ln w="9525" cap="flat" cmpd="sng" algn="ctr">
              <a:noFill/>
              <a:round/>
            </a:ln>
            <a:effectLst/>
          </c:spPr>
        </c:majorGridlines>
        <c:numFmt formatCode="_-#,##0.0_-;\-#,##0.0_-;_-&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44504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Ratio Vs Tiempo</a:t>
            </a:r>
            <a:r>
              <a:rPr lang="es-PE" baseline="0"/>
              <a:t> por ciclo</a:t>
            </a:r>
            <a:endParaRPr lang="es-PE"/>
          </a:p>
        </c:rich>
      </c:tx>
      <c:layout>
        <c:manualLayout>
          <c:xMode val="edge"/>
          <c:yMode val="edge"/>
          <c:x val="0.288358676896226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plotArea>
      <c:layout>
        <c:manualLayout>
          <c:layoutTarget val="inner"/>
          <c:xMode val="edge"/>
          <c:yMode val="edge"/>
          <c:x val="0.14093771840807415"/>
          <c:y val="0.15403196639989852"/>
          <c:w val="0.73436010629686521"/>
          <c:h val="0.65462874490776246"/>
        </c:manualLayout>
      </c:layout>
      <c:barChart>
        <c:barDir val="col"/>
        <c:grouping val="clustered"/>
        <c:varyColors val="0"/>
        <c:ser>
          <c:idx val="0"/>
          <c:order val="0"/>
          <c:tx>
            <c:strRef>
              <c:f>'ANALISIS DE AVANCE'!$L$19</c:f>
              <c:strCache>
                <c:ptCount val="1"/>
                <c:pt idx="0">
                  <c:v>Tiempo Ciclo Total [hr]</c:v>
                </c:pt>
              </c:strCache>
            </c:strRef>
          </c:tx>
          <c:spPr>
            <a:solidFill>
              <a:schemeClr val="accent4">
                <a:lumMod val="60000"/>
                <a:lumOff val="40000"/>
              </a:schemeClr>
            </a:solidFill>
            <a:ln>
              <a:solidFill>
                <a:schemeClr val="tx1"/>
              </a:solidFill>
            </a:ln>
            <a:effectLst/>
          </c:spPr>
          <c:invertIfNegative val="0"/>
          <c:cat>
            <c:strRef>
              <c:f>'ANALISIS DE AVANCE'!$M$8:$O$9</c:f>
              <c:strCache>
                <c:ptCount val="3"/>
                <c:pt idx="0">
                  <c:v>BASE ( 14 pies)/ 3.5m Eefectivos</c:v>
                </c:pt>
                <c:pt idx="1">
                  <c:v>SI ( 16 pies)/ 4m efectivos</c:v>
                </c:pt>
                <c:pt idx="2">
                  <c:v>SI ( 18 pies)/4.5m efectivos</c:v>
                </c:pt>
              </c:strCache>
            </c:strRef>
          </c:cat>
          <c:val>
            <c:numRef>
              <c:f>'ANALISIS DE AVANCE'!$M$19:$O$19</c:f>
              <c:numCache>
                <c:formatCode>_-#,##0.0_-;\-#,##0.0_-;_-"-"_-;_-@_-</c:formatCode>
                <c:ptCount val="3"/>
                <c:pt idx="0">
                  <c:v>0</c:v>
                </c:pt>
                <c:pt idx="1">
                  <c:v>0</c:v>
                </c:pt>
                <c:pt idx="2">
                  <c:v>0</c:v>
                </c:pt>
              </c:numCache>
            </c:numRef>
          </c:val>
          <c:extLst>
            <c:ext xmlns:c16="http://schemas.microsoft.com/office/drawing/2014/chart" uri="{C3380CC4-5D6E-409C-BE32-E72D297353CC}">
              <c16:uniqueId val="{00000000-A5DD-48C6-BBFC-71BB3535589C}"/>
            </c:ext>
          </c:extLst>
        </c:ser>
        <c:dLbls>
          <c:showLegendKey val="0"/>
          <c:showVal val="0"/>
          <c:showCatName val="0"/>
          <c:showSerName val="0"/>
          <c:showPercent val="0"/>
          <c:showBubbleSize val="0"/>
        </c:dLbls>
        <c:gapWidth val="219"/>
        <c:axId val="1392974016"/>
        <c:axId val="1392974432"/>
      </c:barChart>
      <c:lineChart>
        <c:grouping val="standard"/>
        <c:varyColors val="0"/>
        <c:ser>
          <c:idx val="1"/>
          <c:order val="1"/>
          <c:tx>
            <c:strRef>
              <c:f>'ANALISIS DE AVANCE'!$L$21</c:f>
              <c:strCache>
                <c:ptCount val="1"/>
                <c:pt idx="0">
                  <c:v>Ratio (m/mes)</c:v>
                </c:pt>
              </c:strCache>
            </c:strRef>
          </c:tx>
          <c:spPr>
            <a:ln w="25400" cap="rnd">
              <a:solidFill>
                <a:srgbClr val="002060"/>
              </a:solidFill>
              <a:round/>
            </a:ln>
            <a:effectLst/>
          </c:spPr>
          <c:marker>
            <c:symbol val="diamond"/>
            <c:size val="6"/>
            <c:spPr>
              <a:solidFill>
                <a:srgbClr val="0070C0"/>
              </a:solidFill>
              <a:ln w="9525">
                <a:solidFill>
                  <a:schemeClr val="accent2"/>
                </a:solidFill>
              </a:ln>
              <a:effectLst/>
            </c:spPr>
          </c:marker>
          <c:dLbls>
            <c:dLbl>
              <c:idx val="0"/>
              <c:layout>
                <c:manualLayout>
                  <c:x val="-5.0000000000000024E-2"/>
                  <c:y val="-6.01851851851851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DD-48C6-BBFC-71BB3535589C}"/>
                </c:ext>
              </c:extLst>
            </c:dLbl>
            <c:dLbl>
              <c:idx val="1"/>
              <c:layout>
                <c:manualLayout>
                  <c:x val="-4.4714771394613294E-2"/>
                  <c:y val="-6.3182984389582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DD-48C6-BBFC-71BB3535589C}"/>
                </c:ext>
              </c:extLst>
            </c:dLbl>
            <c:dLbl>
              <c:idx val="2"/>
              <c:layout>
                <c:manualLayout>
                  <c:x val="-4.1666666666666664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DD-48C6-BBFC-71BB3535589C}"/>
                </c:ext>
              </c:extLst>
            </c:dLbl>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DE AVANCE'!$M$8:$O$9</c:f>
              <c:strCache>
                <c:ptCount val="3"/>
                <c:pt idx="0">
                  <c:v>BASE ( 14 pies)/ 3.5m Eefectivos</c:v>
                </c:pt>
                <c:pt idx="1">
                  <c:v>SI ( 16 pies)/ 4m efectivos</c:v>
                </c:pt>
                <c:pt idx="2">
                  <c:v>SI ( 18 pies)/4.5m efectivos</c:v>
                </c:pt>
              </c:strCache>
            </c:strRef>
          </c:cat>
          <c:val>
            <c:numRef>
              <c:f>'ANALISIS DE AVANCE'!$M$21:$O$21</c:f>
              <c:numCache>
                <c:formatCode>0</c:formatCode>
                <c:ptCount val="3"/>
                <c:pt idx="0">
                  <c:v>151.75757148636478</c:v>
                </c:pt>
                <c:pt idx="1">
                  <c:v>186.06106067880202</c:v>
                </c:pt>
                <c:pt idx="2">
                  <c:v>190.4123348270559</c:v>
                </c:pt>
              </c:numCache>
            </c:numRef>
          </c:val>
          <c:smooth val="0"/>
          <c:extLst>
            <c:ext xmlns:c16="http://schemas.microsoft.com/office/drawing/2014/chart" uri="{C3380CC4-5D6E-409C-BE32-E72D297353CC}">
              <c16:uniqueId val="{00000002-A5DD-48C6-BBFC-71BB3535589C}"/>
            </c:ext>
          </c:extLst>
        </c:ser>
        <c:dLbls>
          <c:showLegendKey val="0"/>
          <c:showVal val="0"/>
          <c:showCatName val="0"/>
          <c:showSerName val="0"/>
          <c:showPercent val="0"/>
          <c:showBubbleSize val="0"/>
        </c:dLbls>
        <c:marker val="1"/>
        <c:smooth val="0"/>
        <c:axId val="805757360"/>
        <c:axId val="805758192"/>
      </c:lineChart>
      <c:catAx>
        <c:axId val="139297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392974432"/>
        <c:crosses val="autoZero"/>
        <c:auto val="1"/>
        <c:lblAlgn val="ctr"/>
        <c:lblOffset val="100"/>
        <c:noMultiLvlLbl val="0"/>
      </c:catAx>
      <c:valAx>
        <c:axId val="139297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s-PE"/>
                  <a:t>Longitud de Perforacion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title>
        <c:numFmt formatCode="_-#,##0.0_-;\-#,##0.0_-;_-&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392974016"/>
        <c:crosses val="autoZero"/>
        <c:crossBetween val="between"/>
      </c:valAx>
      <c:valAx>
        <c:axId val="805758192"/>
        <c:scaling>
          <c:orientation val="minMax"/>
        </c:scaling>
        <c:delete val="0"/>
        <c:axPos val="r"/>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s-PE"/>
                  <a:t>m/mes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805757360"/>
        <c:crosses val="max"/>
        <c:crossBetween val="between"/>
      </c:valAx>
      <c:catAx>
        <c:axId val="805757360"/>
        <c:scaling>
          <c:orientation val="minMax"/>
        </c:scaling>
        <c:delete val="1"/>
        <c:axPos val="b"/>
        <c:numFmt formatCode="General" sourceLinked="1"/>
        <c:majorTickMark val="out"/>
        <c:minorTickMark val="none"/>
        <c:tickLblPos val="nextTo"/>
        <c:crossAx val="8057581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plotArea>
      <c:layout/>
      <c:barChart>
        <c:barDir val="col"/>
        <c:grouping val="clustered"/>
        <c:varyColors val="0"/>
        <c:ser>
          <c:idx val="0"/>
          <c:order val="0"/>
          <c:tx>
            <c:strRef>
              <c:f>'ANALISIS DE AVANCE'!$L$63</c:f>
              <c:strCache>
                <c:ptCount val="1"/>
                <c:pt idx="0">
                  <c:v>Tiempo Ciclo Total [hr]</c:v>
                </c:pt>
              </c:strCache>
            </c:strRef>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DE AVANCE'!$M$52:$O$53</c:f>
              <c:strCache>
                <c:ptCount val="3"/>
                <c:pt idx="0">
                  <c:v>BASE ( 12 pies)/ 3.0 m Avance efectivo</c:v>
                </c:pt>
                <c:pt idx="1">
                  <c:v>SI ( 14 pies) / 3.0 m Avance efectivo</c:v>
                </c:pt>
                <c:pt idx="2">
                  <c:v>SI ( 16 pies) / 3.0 m Avance efectivo</c:v>
                </c:pt>
              </c:strCache>
            </c:strRef>
          </c:cat>
          <c:val>
            <c:numRef>
              <c:f>'ANALISIS DE AVANCE'!$M$63:$O$63</c:f>
              <c:numCache>
                <c:formatCode>_-#,##0.0_-;\-#,##0.0_-;_-"-"_-;_-@_-</c:formatCode>
                <c:ptCount val="3"/>
                <c:pt idx="0">
                  <c:v>0</c:v>
                </c:pt>
                <c:pt idx="1">
                  <c:v>0</c:v>
                </c:pt>
                <c:pt idx="2">
                  <c:v>0</c:v>
                </c:pt>
              </c:numCache>
            </c:numRef>
          </c:val>
          <c:extLst>
            <c:ext xmlns:c16="http://schemas.microsoft.com/office/drawing/2014/chart" uri="{C3380CC4-5D6E-409C-BE32-E72D297353CC}">
              <c16:uniqueId val="{00000000-25CF-48E6-81CF-042BE3CA50B8}"/>
            </c:ext>
          </c:extLst>
        </c:ser>
        <c:dLbls>
          <c:dLblPos val="outEnd"/>
          <c:showLegendKey val="0"/>
          <c:showVal val="1"/>
          <c:showCatName val="0"/>
          <c:showSerName val="0"/>
          <c:showPercent val="0"/>
          <c:showBubbleSize val="0"/>
        </c:dLbls>
        <c:gapWidth val="219"/>
        <c:overlap val="-27"/>
        <c:axId val="1445049696"/>
        <c:axId val="1445050112"/>
      </c:barChart>
      <c:catAx>
        <c:axId val="14450496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445050112"/>
        <c:crosses val="autoZero"/>
        <c:auto val="1"/>
        <c:lblAlgn val="ctr"/>
        <c:lblOffset val="100"/>
        <c:noMultiLvlLbl val="0"/>
      </c:catAx>
      <c:valAx>
        <c:axId val="1445050112"/>
        <c:scaling>
          <c:orientation val="minMax"/>
        </c:scaling>
        <c:delete val="0"/>
        <c:axPos val="l"/>
        <c:majorGridlines>
          <c:spPr>
            <a:ln w="9525" cap="flat" cmpd="sng" algn="ctr">
              <a:noFill/>
              <a:round/>
            </a:ln>
            <a:effectLst/>
          </c:spPr>
        </c:majorGridlines>
        <c:numFmt formatCode="_-#,##0.0_-;\-#,##0.0_-;_-&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44504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Ratio Vs Tiempo</a:t>
            </a:r>
            <a:r>
              <a:rPr lang="es-PE" baseline="0"/>
              <a:t> por ciclo</a:t>
            </a:r>
            <a:endParaRPr lang="es-PE"/>
          </a:p>
        </c:rich>
      </c:tx>
      <c:layout>
        <c:manualLayout>
          <c:xMode val="edge"/>
          <c:yMode val="edge"/>
          <c:x val="0.1980932111366894"/>
          <c:y val="2.49175464653381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plotArea>
      <c:layout/>
      <c:barChart>
        <c:barDir val="col"/>
        <c:grouping val="clustered"/>
        <c:varyColors val="0"/>
        <c:ser>
          <c:idx val="0"/>
          <c:order val="0"/>
          <c:tx>
            <c:strRef>
              <c:f>'ANALISIS DE AVANCE'!$L$63</c:f>
              <c:strCache>
                <c:ptCount val="1"/>
                <c:pt idx="0">
                  <c:v>Tiempo Ciclo Total [hr]</c:v>
                </c:pt>
              </c:strCache>
            </c:strRef>
          </c:tx>
          <c:spPr>
            <a:solidFill>
              <a:schemeClr val="accent6">
                <a:lumMod val="40000"/>
                <a:lumOff val="60000"/>
                <a:alpha val="64000"/>
              </a:schemeClr>
            </a:solidFill>
            <a:ln>
              <a:solidFill>
                <a:schemeClr val="tx1"/>
              </a:solidFill>
            </a:ln>
            <a:effectLst/>
          </c:spPr>
          <c:invertIfNegative val="0"/>
          <c:cat>
            <c:strRef>
              <c:f>'ANALISIS DE AVANCE'!$M$52:$O$53</c:f>
              <c:strCache>
                <c:ptCount val="3"/>
                <c:pt idx="0">
                  <c:v>BASE ( 12 pies)/ 3.0 m Avance efectivo</c:v>
                </c:pt>
                <c:pt idx="1">
                  <c:v>SI ( 14 pies) / 3.0 m Avance efectivo</c:v>
                </c:pt>
                <c:pt idx="2">
                  <c:v>SI ( 16 pies) / 3.0 m Avance efectivo</c:v>
                </c:pt>
              </c:strCache>
            </c:strRef>
          </c:cat>
          <c:val>
            <c:numRef>
              <c:f>'ANALISIS DE AVANCE'!$M$63:$O$63</c:f>
              <c:numCache>
                <c:formatCode>_-#,##0.0_-;\-#,##0.0_-;_-"-"_-;_-@_-</c:formatCode>
                <c:ptCount val="3"/>
                <c:pt idx="0">
                  <c:v>0</c:v>
                </c:pt>
                <c:pt idx="1">
                  <c:v>0</c:v>
                </c:pt>
                <c:pt idx="2">
                  <c:v>0</c:v>
                </c:pt>
              </c:numCache>
            </c:numRef>
          </c:val>
          <c:extLst>
            <c:ext xmlns:c16="http://schemas.microsoft.com/office/drawing/2014/chart" uri="{C3380CC4-5D6E-409C-BE32-E72D297353CC}">
              <c16:uniqueId val="{00000000-56E9-49A2-83B1-CCA9853795E4}"/>
            </c:ext>
          </c:extLst>
        </c:ser>
        <c:dLbls>
          <c:showLegendKey val="0"/>
          <c:showVal val="0"/>
          <c:showCatName val="0"/>
          <c:showSerName val="0"/>
          <c:showPercent val="0"/>
          <c:showBubbleSize val="0"/>
        </c:dLbls>
        <c:gapWidth val="219"/>
        <c:axId val="1392974016"/>
        <c:axId val="1392974432"/>
      </c:barChart>
      <c:lineChart>
        <c:grouping val="standard"/>
        <c:varyColors val="0"/>
        <c:ser>
          <c:idx val="1"/>
          <c:order val="1"/>
          <c:tx>
            <c:strRef>
              <c:f>'ANALISIS DE AVANCE'!$L$65</c:f>
              <c:strCache>
                <c:ptCount val="1"/>
                <c:pt idx="0">
                  <c:v>Ratio (m/mes)</c:v>
                </c:pt>
              </c:strCache>
            </c:strRef>
          </c:tx>
          <c:spPr>
            <a:ln w="28575" cap="rnd">
              <a:solidFill>
                <a:srgbClr val="002060"/>
              </a:solidFill>
              <a:round/>
            </a:ln>
            <a:effectLst/>
          </c:spPr>
          <c:marker>
            <c:symbol val="diamond"/>
            <c:size val="6"/>
            <c:spPr>
              <a:solidFill>
                <a:srgbClr val="0070C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P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 DE AVANCE'!$M$8:$O$9</c:f>
              <c:strCache>
                <c:ptCount val="3"/>
                <c:pt idx="0">
                  <c:v>BASE ( 14 pies)/ 3.5m Eefectivos</c:v>
                </c:pt>
                <c:pt idx="1">
                  <c:v>SI ( 16 pies)/ 4m efectivos</c:v>
                </c:pt>
                <c:pt idx="2">
                  <c:v>SI ( 18 pies)/4.5m efectivos</c:v>
                </c:pt>
              </c:strCache>
            </c:strRef>
          </c:cat>
          <c:val>
            <c:numRef>
              <c:f>'ANALISIS DE AVANCE'!$M$65:$O$65</c:f>
              <c:numCache>
                <c:formatCode>0</c:formatCode>
                <c:ptCount val="3"/>
                <c:pt idx="0">
                  <c:v>146.53934766468845</c:v>
                </c:pt>
                <c:pt idx="1">
                  <c:v>151.75757148636478</c:v>
                </c:pt>
                <c:pt idx="2">
                  <c:v>151.75757148636478</c:v>
                </c:pt>
              </c:numCache>
            </c:numRef>
          </c:val>
          <c:smooth val="0"/>
          <c:extLst>
            <c:ext xmlns:c16="http://schemas.microsoft.com/office/drawing/2014/chart" uri="{C3380CC4-5D6E-409C-BE32-E72D297353CC}">
              <c16:uniqueId val="{00000004-56E9-49A2-83B1-CCA9853795E4}"/>
            </c:ext>
          </c:extLst>
        </c:ser>
        <c:dLbls>
          <c:showLegendKey val="0"/>
          <c:showVal val="0"/>
          <c:showCatName val="0"/>
          <c:showSerName val="0"/>
          <c:showPercent val="0"/>
          <c:showBubbleSize val="0"/>
        </c:dLbls>
        <c:marker val="1"/>
        <c:smooth val="0"/>
        <c:axId val="805757360"/>
        <c:axId val="805758192"/>
      </c:lineChart>
      <c:catAx>
        <c:axId val="139297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392974432"/>
        <c:crosses val="autoZero"/>
        <c:auto val="1"/>
        <c:lblAlgn val="ctr"/>
        <c:lblOffset val="100"/>
        <c:noMultiLvlLbl val="0"/>
      </c:catAx>
      <c:valAx>
        <c:axId val="139297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s-PE"/>
                  <a:t>Longitud de Perforacion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title>
        <c:numFmt formatCode="_-#,##0.0_-;\-#,##0.0_-;_-&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1392974016"/>
        <c:crosses val="autoZero"/>
        <c:crossBetween val="between"/>
      </c:valAx>
      <c:valAx>
        <c:axId val="805758192"/>
        <c:scaling>
          <c:orientation val="minMax"/>
          <c:max val="160"/>
          <c:min val="80"/>
        </c:scaling>
        <c:delete val="0"/>
        <c:axPos val="r"/>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s-PE"/>
                  <a:t>m/mes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P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crossAx val="805757360"/>
        <c:crosses val="max"/>
        <c:crossBetween val="between"/>
      </c:valAx>
      <c:catAx>
        <c:axId val="805757360"/>
        <c:scaling>
          <c:orientation val="minMax"/>
        </c:scaling>
        <c:delete val="1"/>
        <c:axPos val="b"/>
        <c:numFmt formatCode="General" sourceLinked="1"/>
        <c:majorTickMark val="out"/>
        <c:minorTickMark val="none"/>
        <c:tickLblPos val="nextTo"/>
        <c:crossAx val="8057581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SI (14 pies)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019848790473319E-2"/>
          <c:y val="0.26322741503278724"/>
          <c:w val="0.76544042966540893"/>
          <c:h val="0.64893541379866593"/>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5C3-4C3C-A1D6-4F6FD3D0FBD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5C3-4C3C-A1D6-4F6FD3D0FBD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5C3-4C3C-A1D6-4F6FD3D0FBD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5C3-4C3C-A1D6-4F6FD3D0FBD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5C3-4C3C-A1D6-4F6FD3D0FBD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5C3-4C3C-A1D6-4F6FD3D0FBD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5C3-4C3C-A1D6-4F6FD3D0FBD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5C3-4C3C-A1D6-4F6FD3D0FBD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5C3-4C3C-A1D6-4F6FD3D0FBD3}"/>
              </c:ext>
            </c:extLst>
          </c:dPt>
          <c:dLbls>
            <c:dLbl>
              <c:idx val="0"/>
              <c:layout>
                <c:manualLayout>
                  <c:x val="9.0082352792322795E-2"/>
                  <c:y val="9.94501269359494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C3-4C3C-A1D6-4F6FD3D0FBD3}"/>
                </c:ext>
              </c:extLst>
            </c:dLbl>
            <c:dLbl>
              <c:idx val="4"/>
              <c:layout>
                <c:manualLayout>
                  <c:x val="6.817042914013624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5C3-4C3C-A1D6-4F6FD3D0FBD3}"/>
                </c:ext>
              </c:extLst>
            </c:dLbl>
            <c:dLbl>
              <c:idx val="8"/>
              <c:layout>
                <c:manualLayout>
                  <c:x val="0.29314664808913832"/>
                  <c:y val="1.989002538718988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278708933355163"/>
                      <c:h val="0.14442601615320647"/>
                    </c:manualLayout>
                  </c15:layout>
                </c:ext>
                <c:ext xmlns:c16="http://schemas.microsoft.com/office/drawing/2014/chart" uri="{C3380CC4-5D6E-409C-BE32-E72D297353CC}">
                  <c16:uniqueId val="{00000011-25C3-4C3C-A1D6-4F6FD3D0FBD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'ANALISIS DE AVANCE (2)'!$L$10:$L$18</c:f>
              <c:strCache>
                <c:ptCount val="9"/>
                <c:pt idx="0">
                  <c:v>Perforacion</c:v>
                </c:pt>
                <c:pt idx="1">
                  <c:v>Voladura</c:v>
                </c:pt>
                <c:pt idx="2">
                  <c:v>Inspección + Iluminación+ Regadio</c:v>
                </c:pt>
                <c:pt idx="3">
                  <c:v>Carguio y Acarreo</c:v>
                </c:pt>
                <c:pt idx="4">
                  <c:v>Desate de Rocas + Mapeo Geomecanico de frente</c:v>
                </c:pt>
                <c:pt idx="5">
                  <c:v>Levantamiento Topografico</c:v>
                </c:pt>
                <c:pt idx="6">
                  <c:v>Sosteniemiento</c:v>
                </c:pt>
                <c:pt idx="7">
                  <c:v>Instalacion de Servicios</c:v>
                </c:pt>
                <c:pt idx="8">
                  <c:v>Otros tiempos / esperas</c:v>
                </c:pt>
              </c:strCache>
            </c:strRef>
          </c:cat>
          <c:val>
            <c:numRef>
              <c:f>'ANALISIS DE AVANCE (2)'!$M$10:$M$18</c:f>
              <c:numCache>
                <c:formatCode>_-#,##0.0_-;\-#,##0.0_-;_-"-"_-;_-@_-</c:formatCode>
                <c:ptCount val="9"/>
                <c:pt idx="0">
                  <c:v>3.0451612903225804</c:v>
                </c:pt>
                <c:pt idx="1">
                  <c:v>1.43</c:v>
                </c:pt>
                <c:pt idx="2">
                  <c:v>0.5</c:v>
                </c:pt>
                <c:pt idx="3">
                  <c:v>1.0547086666666663</c:v>
                </c:pt>
                <c:pt idx="4">
                  <c:v>0.77089333333333332</c:v>
                </c:pt>
                <c:pt idx="5">
                  <c:v>0.66666666666666663</c:v>
                </c:pt>
                <c:pt idx="6" formatCode="#,##0.00_ ;\-#,##0.00\ ">
                  <c:v>1.6125828333333332</c:v>
                </c:pt>
                <c:pt idx="7">
                  <c:v>0</c:v>
                </c:pt>
                <c:pt idx="8">
                  <c:v>0.5</c:v>
                </c:pt>
              </c:numCache>
            </c:numRef>
          </c:val>
          <c:extLst>
            <c:ext xmlns:c16="http://schemas.microsoft.com/office/drawing/2014/chart" uri="{C3380CC4-5D6E-409C-BE32-E72D297353CC}">
              <c16:uniqueId val="{00000012-25C3-4C3C-A1D6-4F6FD3D0FBD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PE"/>
              <a:t>SI (16 pies)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P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019848790473319E-2"/>
          <c:y val="0.26322741503278724"/>
          <c:w val="0.76544042966540893"/>
          <c:h val="0.64893541379866593"/>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908-4F4D-B7C0-3EBE80A277F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908-4F4D-B7C0-3EBE80A277F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908-4F4D-B7C0-3EBE80A277F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908-4F4D-B7C0-3EBE80A277F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908-4F4D-B7C0-3EBE80A277F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908-4F4D-B7C0-3EBE80A277F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908-4F4D-B7C0-3EBE80A277F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908-4F4D-B7C0-3EBE80A277F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908-4F4D-B7C0-3EBE80A277FC}"/>
              </c:ext>
            </c:extLst>
          </c:dPt>
          <c:dLbls>
            <c:dLbl>
              <c:idx val="8"/>
              <c:layout>
                <c:manualLayout>
                  <c:x val="0.10483043608177398"/>
                  <c:y val="3.717065192640562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2908-4F4D-B7C0-3EBE80A277F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ysClr val="windowText" lastClr="000000"/>
                    </a:solidFill>
                    <a:latin typeface="+mn-lt"/>
                    <a:ea typeface="+mn-ea"/>
                    <a:cs typeface="+mn-cs"/>
                  </a:defRPr>
                </a:pPr>
                <a:endParaRPr lang="es-P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'ANALISIS DE AVANCE (2)'!$L$10:$L$18</c:f>
              <c:strCache>
                <c:ptCount val="9"/>
                <c:pt idx="0">
                  <c:v>Perforacion</c:v>
                </c:pt>
                <c:pt idx="1">
                  <c:v>Voladura</c:v>
                </c:pt>
                <c:pt idx="2">
                  <c:v>Inspección + Iluminación+ Regadio</c:v>
                </c:pt>
                <c:pt idx="3">
                  <c:v>Carguio y Acarreo</c:v>
                </c:pt>
                <c:pt idx="4">
                  <c:v>Desate de Rocas + Mapeo Geomecanico de frente</c:v>
                </c:pt>
                <c:pt idx="5">
                  <c:v>Levantamiento Topografico</c:v>
                </c:pt>
                <c:pt idx="6">
                  <c:v>Sosteniemiento</c:v>
                </c:pt>
                <c:pt idx="7">
                  <c:v>Instalacion de Servicios</c:v>
                </c:pt>
                <c:pt idx="8">
                  <c:v>Otros tiempos / esperas</c:v>
                </c:pt>
              </c:strCache>
            </c:strRef>
          </c:cat>
          <c:val>
            <c:numRef>
              <c:f>'ANALISIS DE AVANCE (2)'!$N$10:$N$18</c:f>
              <c:numCache>
                <c:formatCode>_-#,##0.0_-;\-#,##0.0_-;_-"-"_-;_-@_-</c:formatCode>
                <c:ptCount val="9"/>
                <c:pt idx="0">
                  <c:v>2.6222222222222218</c:v>
                </c:pt>
                <c:pt idx="1">
                  <c:v>1.2333333333333334</c:v>
                </c:pt>
                <c:pt idx="2">
                  <c:v>0.5</c:v>
                </c:pt>
                <c:pt idx="3">
                  <c:v>1.0257160493827155</c:v>
                </c:pt>
                <c:pt idx="4">
                  <c:v>0.77539333333333338</c:v>
                </c:pt>
                <c:pt idx="5">
                  <c:v>1</c:v>
                </c:pt>
                <c:pt idx="6" formatCode="#,##0.00_ ;\-#,##0.00\ ">
                  <c:v>2.2101346666666668</c:v>
                </c:pt>
                <c:pt idx="7">
                  <c:v>0</c:v>
                </c:pt>
                <c:pt idx="8">
                  <c:v>0.5</c:v>
                </c:pt>
              </c:numCache>
            </c:numRef>
          </c:val>
          <c:extLst>
            <c:ext xmlns:c16="http://schemas.microsoft.com/office/drawing/2014/chart" uri="{C3380CC4-5D6E-409C-BE32-E72D297353CC}">
              <c16:uniqueId val="{00000012-2908-4F4D-B7C0-3EBE80A277FC}"/>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12</xdr:col>
      <xdr:colOff>561975</xdr:colOff>
      <xdr:row>5</xdr:row>
      <xdr:rowOff>114866</xdr:rowOff>
    </xdr:from>
    <xdr:to>
      <xdr:col>21</xdr:col>
      <xdr:colOff>341939</xdr:colOff>
      <xdr:row>27</xdr:row>
      <xdr:rowOff>170785</xdr:rowOff>
    </xdr:to>
    <xdr:pic>
      <xdr:nvPicPr>
        <xdr:cNvPr id="2" name="Imagen 1">
          <a:extLst>
            <a:ext uri="{FF2B5EF4-FFF2-40B4-BE49-F238E27FC236}">
              <a16:creationId xmlns:a16="http://schemas.microsoft.com/office/drawing/2014/main" id="{B0454DDC-CF56-477A-AE05-F60BCD3C8F50}"/>
            </a:ext>
          </a:extLst>
        </xdr:cNvPr>
        <xdr:cNvPicPr>
          <a:picLocks noChangeAspect="1"/>
        </xdr:cNvPicPr>
      </xdr:nvPicPr>
      <xdr:blipFill>
        <a:blip xmlns:r="http://schemas.openxmlformats.org/officeDocument/2006/relationships" r:embed="rId1"/>
        <a:stretch>
          <a:fillRect/>
        </a:stretch>
      </xdr:blipFill>
      <xdr:spPr>
        <a:xfrm>
          <a:off x="11249025" y="1067366"/>
          <a:ext cx="6637964" cy="4589819"/>
        </a:xfrm>
        <a:prstGeom prst="rect">
          <a:avLst/>
        </a:prstGeom>
      </xdr:spPr>
    </xdr:pic>
    <xdr:clientData/>
  </xdr:twoCellAnchor>
  <xdr:twoCellAnchor editAs="oneCell">
    <xdr:from>
      <xdr:col>6</xdr:col>
      <xdr:colOff>323851</xdr:colOff>
      <xdr:row>4</xdr:row>
      <xdr:rowOff>142875</xdr:rowOff>
    </xdr:from>
    <xdr:to>
      <xdr:col>10</xdr:col>
      <xdr:colOff>717098</xdr:colOff>
      <xdr:row>24</xdr:row>
      <xdr:rowOff>139888</xdr:rowOff>
    </xdr:to>
    <xdr:pic>
      <xdr:nvPicPr>
        <xdr:cNvPr id="3" name="Imagen 2">
          <a:extLst>
            <a:ext uri="{FF2B5EF4-FFF2-40B4-BE49-F238E27FC236}">
              <a16:creationId xmlns:a16="http://schemas.microsoft.com/office/drawing/2014/main" id="{2E6047FA-E877-4164-8EAA-758DAF9F3AE8}"/>
            </a:ext>
          </a:extLst>
        </xdr:cNvPr>
        <xdr:cNvPicPr>
          <a:picLocks noChangeAspect="1"/>
        </xdr:cNvPicPr>
      </xdr:nvPicPr>
      <xdr:blipFill>
        <a:blip xmlns:r="http://schemas.openxmlformats.org/officeDocument/2006/relationships" r:embed="rId2"/>
        <a:stretch>
          <a:fillRect/>
        </a:stretch>
      </xdr:blipFill>
      <xdr:spPr>
        <a:xfrm>
          <a:off x="5286376" y="904875"/>
          <a:ext cx="4593772" cy="4121338"/>
        </a:xfrm>
        <a:prstGeom prst="rect">
          <a:avLst/>
        </a:prstGeom>
      </xdr:spPr>
    </xdr:pic>
    <xdr:clientData/>
  </xdr:twoCellAnchor>
  <xdr:twoCellAnchor editAs="oneCell">
    <xdr:from>
      <xdr:col>0</xdr:col>
      <xdr:colOff>0</xdr:colOff>
      <xdr:row>48</xdr:row>
      <xdr:rowOff>123825</xdr:rowOff>
    </xdr:from>
    <xdr:to>
      <xdr:col>6</xdr:col>
      <xdr:colOff>46999</xdr:colOff>
      <xdr:row>76</xdr:row>
      <xdr:rowOff>142206</xdr:rowOff>
    </xdr:to>
    <xdr:pic>
      <xdr:nvPicPr>
        <xdr:cNvPr id="4" name="Imagen 3">
          <a:extLst>
            <a:ext uri="{FF2B5EF4-FFF2-40B4-BE49-F238E27FC236}">
              <a16:creationId xmlns:a16="http://schemas.microsoft.com/office/drawing/2014/main" id="{AE7BD80C-90D0-4CDF-9888-B71FC324C3EE}"/>
            </a:ext>
          </a:extLst>
        </xdr:cNvPr>
        <xdr:cNvPicPr>
          <a:picLocks noChangeAspect="1"/>
        </xdr:cNvPicPr>
      </xdr:nvPicPr>
      <xdr:blipFill>
        <a:blip xmlns:r="http://schemas.openxmlformats.org/officeDocument/2006/relationships" r:embed="rId3"/>
        <a:stretch>
          <a:fillRect/>
        </a:stretch>
      </xdr:blipFill>
      <xdr:spPr>
        <a:xfrm>
          <a:off x="0" y="12744450"/>
          <a:ext cx="5009524" cy="53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218514</xdr:colOff>
      <xdr:row>28</xdr:row>
      <xdr:rowOff>169209</xdr:rowOff>
    </xdr:from>
    <xdr:to>
      <xdr:col>13</xdr:col>
      <xdr:colOff>705969</xdr:colOff>
      <xdr:row>46</xdr:row>
      <xdr:rowOff>134472</xdr:rowOff>
    </xdr:to>
    <xdr:graphicFrame macro="">
      <xdr:nvGraphicFramePr>
        <xdr:cNvPr id="2" name="Gráfico 1">
          <a:extLst>
            <a:ext uri="{FF2B5EF4-FFF2-40B4-BE49-F238E27FC236}">
              <a16:creationId xmlns:a16="http://schemas.microsoft.com/office/drawing/2014/main" id="{C34BB17B-1BD2-4FFD-AED2-33E54AA82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22412</xdr:colOff>
      <xdr:row>30</xdr:row>
      <xdr:rowOff>179294</xdr:rowOff>
    </xdr:from>
    <xdr:to>
      <xdr:col>22</xdr:col>
      <xdr:colOff>140073</xdr:colOff>
      <xdr:row>48</xdr:row>
      <xdr:rowOff>144557</xdr:rowOff>
    </xdr:to>
    <xdr:graphicFrame macro="">
      <xdr:nvGraphicFramePr>
        <xdr:cNvPr id="3" name="Gráfico 2">
          <a:extLst>
            <a:ext uri="{FF2B5EF4-FFF2-40B4-BE49-F238E27FC236}">
              <a16:creationId xmlns:a16="http://schemas.microsoft.com/office/drawing/2014/main" id="{21F2E3BE-9775-483C-8DB7-68450E187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24</xdr:row>
      <xdr:rowOff>0</xdr:rowOff>
    </xdr:from>
    <xdr:to>
      <xdr:col>30</xdr:col>
      <xdr:colOff>117661</xdr:colOff>
      <xdr:row>41</xdr:row>
      <xdr:rowOff>166968</xdr:rowOff>
    </xdr:to>
    <xdr:graphicFrame macro="">
      <xdr:nvGraphicFramePr>
        <xdr:cNvPr id="4" name="Gráfico 3">
          <a:extLst>
            <a:ext uri="{FF2B5EF4-FFF2-40B4-BE49-F238E27FC236}">
              <a16:creationId xmlns:a16="http://schemas.microsoft.com/office/drawing/2014/main" id="{749AF6C2-62D7-4459-AF3D-F845F3DB5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459441</xdr:colOff>
      <xdr:row>6</xdr:row>
      <xdr:rowOff>45944</xdr:rowOff>
    </xdr:from>
    <xdr:to>
      <xdr:col>21</xdr:col>
      <xdr:colOff>459441</xdr:colOff>
      <xdr:row>20</xdr:row>
      <xdr:rowOff>54909</xdr:rowOff>
    </xdr:to>
    <xdr:graphicFrame macro="">
      <xdr:nvGraphicFramePr>
        <xdr:cNvPr id="5" name="Gráfico 4">
          <a:extLst>
            <a:ext uri="{FF2B5EF4-FFF2-40B4-BE49-F238E27FC236}">
              <a16:creationId xmlns:a16="http://schemas.microsoft.com/office/drawing/2014/main" id="{948D0CE4-C1BC-4B21-B990-5D73C9E5A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112058</xdr:colOff>
      <xdr:row>4</xdr:row>
      <xdr:rowOff>156882</xdr:rowOff>
    </xdr:from>
    <xdr:to>
      <xdr:col>29</xdr:col>
      <xdr:colOff>605118</xdr:colOff>
      <xdr:row>20</xdr:row>
      <xdr:rowOff>99733</xdr:rowOff>
    </xdr:to>
    <xdr:graphicFrame macro="">
      <xdr:nvGraphicFramePr>
        <xdr:cNvPr id="7" name="Gráfico 6">
          <a:extLst>
            <a:ext uri="{FF2B5EF4-FFF2-40B4-BE49-F238E27FC236}">
              <a16:creationId xmlns:a16="http://schemas.microsoft.com/office/drawing/2014/main" id="{68929FC2-E396-4108-ABCD-41E418212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52</xdr:row>
      <xdr:rowOff>0</xdr:rowOff>
    </xdr:from>
    <xdr:to>
      <xdr:col>22</xdr:col>
      <xdr:colOff>0</xdr:colOff>
      <xdr:row>66</xdr:row>
      <xdr:rowOff>31376</xdr:rowOff>
    </xdr:to>
    <xdr:graphicFrame macro="">
      <xdr:nvGraphicFramePr>
        <xdr:cNvPr id="8" name="Gráfico 7">
          <a:extLst>
            <a:ext uri="{FF2B5EF4-FFF2-40B4-BE49-F238E27FC236}">
              <a16:creationId xmlns:a16="http://schemas.microsoft.com/office/drawing/2014/main" id="{1FEA2E1B-286E-4E4B-A8A6-E04C55B52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638735</xdr:colOff>
      <xdr:row>50</xdr:row>
      <xdr:rowOff>112059</xdr:rowOff>
    </xdr:from>
    <xdr:to>
      <xdr:col>29</xdr:col>
      <xdr:colOff>369795</xdr:colOff>
      <xdr:row>66</xdr:row>
      <xdr:rowOff>66116</xdr:rowOff>
    </xdr:to>
    <xdr:graphicFrame macro="">
      <xdr:nvGraphicFramePr>
        <xdr:cNvPr id="9" name="Gráfico 8">
          <a:extLst>
            <a:ext uri="{FF2B5EF4-FFF2-40B4-BE49-F238E27FC236}">
              <a16:creationId xmlns:a16="http://schemas.microsoft.com/office/drawing/2014/main" id="{B246C5DD-A603-40A0-B5D0-E388BE114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577103</xdr:colOff>
      <xdr:row>23</xdr:row>
      <xdr:rowOff>124385</xdr:rowOff>
    </xdr:from>
    <xdr:to>
      <xdr:col>13</xdr:col>
      <xdr:colOff>302558</xdr:colOff>
      <xdr:row>41</xdr:row>
      <xdr:rowOff>89647</xdr:rowOff>
    </xdr:to>
    <xdr:graphicFrame macro="">
      <xdr:nvGraphicFramePr>
        <xdr:cNvPr id="2" name="Gráfico 1">
          <a:extLst>
            <a:ext uri="{FF2B5EF4-FFF2-40B4-BE49-F238E27FC236}">
              <a16:creationId xmlns:a16="http://schemas.microsoft.com/office/drawing/2014/main" id="{AF303817-5DD5-4867-9EBE-8986FED37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24</xdr:row>
      <xdr:rowOff>0</xdr:rowOff>
    </xdr:from>
    <xdr:to>
      <xdr:col>22</xdr:col>
      <xdr:colOff>117661</xdr:colOff>
      <xdr:row>41</xdr:row>
      <xdr:rowOff>166968</xdr:rowOff>
    </xdr:to>
    <xdr:graphicFrame macro="">
      <xdr:nvGraphicFramePr>
        <xdr:cNvPr id="3" name="Gráfico 2">
          <a:extLst>
            <a:ext uri="{FF2B5EF4-FFF2-40B4-BE49-F238E27FC236}">
              <a16:creationId xmlns:a16="http://schemas.microsoft.com/office/drawing/2014/main" id="{21E86386-CC5F-40DE-A38B-7C1FE2B1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24</xdr:row>
      <xdr:rowOff>0</xdr:rowOff>
    </xdr:from>
    <xdr:to>
      <xdr:col>30</xdr:col>
      <xdr:colOff>117661</xdr:colOff>
      <xdr:row>41</xdr:row>
      <xdr:rowOff>166968</xdr:rowOff>
    </xdr:to>
    <xdr:graphicFrame macro="">
      <xdr:nvGraphicFramePr>
        <xdr:cNvPr id="4" name="Gráfico 3">
          <a:extLst>
            <a:ext uri="{FF2B5EF4-FFF2-40B4-BE49-F238E27FC236}">
              <a16:creationId xmlns:a16="http://schemas.microsoft.com/office/drawing/2014/main" id="{F7F8D367-0814-4D12-AB50-27D0B8D58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459441</xdr:colOff>
      <xdr:row>6</xdr:row>
      <xdr:rowOff>45944</xdr:rowOff>
    </xdr:from>
    <xdr:to>
      <xdr:col>21</xdr:col>
      <xdr:colOff>459441</xdr:colOff>
      <xdr:row>20</xdr:row>
      <xdr:rowOff>54909</xdr:rowOff>
    </xdr:to>
    <xdr:graphicFrame macro="">
      <xdr:nvGraphicFramePr>
        <xdr:cNvPr id="5" name="Gráfico 4">
          <a:extLst>
            <a:ext uri="{FF2B5EF4-FFF2-40B4-BE49-F238E27FC236}">
              <a16:creationId xmlns:a16="http://schemas.microsoft.com/office/drawing/2014/main" id="{76EDA6CE-8B24-4C84-AF07-C77893163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112058</xdr:colOff>
      <xdr:row>4</xdr:row>
      <xdr:rowOff>156882</xdr:rowOff>
    </xdr:from>
    <xdr:to>
      <xdr:col>29</xdr:col>
      <xdr:colOff>605118</xdr:colOff>
      <xdr:row>20</xdr:row>
      <xdr:rowOff>99733</xdr:rowOff>
    </xdr:to>
    <xdr:graphicFrame macro="">
      <xdr:nvGraphicFramePr>
        <xdr:cNvPr id="6" name="Gráfico 5">
          <a:extLst>
            <a:ext uri="{FF2B5EF4-FFF2-40B4-BE49-F238E27FC236}">
              <a16:creationId xmlns:a16="http://schemas.microsoft.com/office/drawing/2014/main" id="{94194DA6-83B9-4999-9D78-323261883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52</xdr:row>
      <xdr:rowOff>0</xdr:rowOff>
    </xdr:from>
    <xdr:to>
      <xdr:col>22</xdr:col>
      <xdr:colOff>0</xdr:colOff>
      <xdr:row>66</xdr:row>
      <xdr:rowOff>31376</xdr:rowOff>
    </xdr:to>
    <xdr:graphicFrame macro="">
      <xdr:nvGraphicFramePr>
        <xdr:cNvPr id="7" name="Gráfico 6">
          <a:extLst>
            <a:ext uri="{FF2B5EF4-FFF2-40B4-BE49-F238E27FC236}">
              <a16:creationId xmlns:a16="http://schemas.microsoft.com/office/drawing/2014/main" id="{CA474702-FAD4-49C8-A45F-A7030C1E9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638735</xdr:colOff>
      <xdr:row>50</xdr:row>
      <xdr:rowOff>112059</xdr:rowOff>
    </xdr:from>
    <xdr:to>
      <xdr:col>29</xdr:col>
      <xdr:colOff>369795</xdr:colOff>
      <xdr:row>66</xdr:row>
      <xdr:rowOff>66116</xdr:rowOff>
    </xdr:to>
    <xdr:graphicFrame macro="">
      <xdr:nvGraphicFramePr>
        <xdr:cNvPr id="8" name="Gráfico 7">
          <a:extLst>
            <a:ext uri="{FF2B5EF4-FFF2-40B4-BE49-F238E27FC236}">
              <a16:creationId xmlns:a16="http://schemas.microsoft.com/office/drawing/2014/main" id="{61101461-7F73-417C-B502-B718D9164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carrilloq\estudio%20de%20propuestas\Documents%20and%20Settings\jvera\Configuraci&#243;n%20local\Archivos%20temporales%20de%20Internet\OLK32\DOCUME~1\JAIMEV~1\CONFIG~1\Temp\IncrediMail\PPP_Indir_rev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HI-OF\OFERTA\EDAR\SUECA\PIEZSU.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pizzarottieu-my.sharepoint.com/MickNico/Documents/ciclos%20de%20tyrabajo/MNR/tdrb/Ciclo%20de%20Trabajo%20Roca%20Tipo%205a%20TDRB%20Rev%201;%207%20hora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ABENSUR\HI-OF\OFERTA\EDAR\BARCARRO\MEMORIA\CALCBAR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VCO\SDC\DEP\Orientaciones%20Comerciales\2001\Param_Cu_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pizzarottieu-my.sharepoint.com/Users/Roberto/AppData/Local/Microsoft/Windows/Temporary%20Internet%20Files/Content.Outlook/CBD5680V/BUDGET/BUDGET%20ChuquicamataRevA%2004%20-%20copia%20(3).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schinchilla/OneDrive%20-%20ACCIONA%20S.A/Desktop/600-CC110/01-Trabajo/01-Programa/Analisis%20Permanencia%20UPB/E-T%20CC-0110%20Rev%20A.23.18.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HI-OF\OFERTA\EDAR\NOVELDA\NOVELDA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Z:\Users\rle-feau\AppData\Local\Microsoft\Windows\Temporary%20Internet%20Files\OLK43A4\Calculo%20de%20insumos%20y%20materiale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pizzarottieu-my.sharepoint.com/Users/ssgarcia/Documents/1.-%20Chuquicamata/1.-%20CC010/15-05-25%20Analisis%20Maquinaria%20Proyecto%20Chuqui%20CC-013.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pizzarottieu-my.sharepoint.com/54.-%20Programa%20de%20Obras%20Mineras%20-%20Versi&#243;n%2010/Planillas/Documents%20and%20Settings/rle-feau/Local%20Settings/Temporary%20Internet%20Files/Content.Outlook/1D02JSNV/Sket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RV_ARCHIVOS\PUBLICO\windows\TEMP\Report%20gerencial%20Anaconca-MLP%20V.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latino\chuqsubt\Documents%20and%20Settings\Administrador\Configuraci&#243;n%20local\Temp\Directorio%20temporal%201%20para%20inv_chan120.zip\Inv%20Mina%20Correas%200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HI-OF\OFERTA\EDAR\VALLADO\CFVALLA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ABENSUR\HI-OF\OFERTA\EDAR\SUECA\PIEZSU.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pizzarottieu-my.sharepoint.com/54.-%20Programa%20de%20Obras%20Mineras%20-%20Versi&#243;n%2010/Planillas/YJIN/YJ01366/GLopez/CHS/Modelo%20Costos%20de%20Operaci&#243;n/CAL-0000-CO-30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HI-OF\OFERTA\EDAR\NOVELDA\NOVELD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acciona365-my.sharepoint.com/Users/manuelbarrachinaroman/Library/Application%20Support/Microsoft/Office/Office%202011%20AutoRecovery/PPP_Indir_rev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pizzarottieu-my.sharepoint.com/Users/Luca/AppData/Local/Temp/Rar$DIa0.074/04%20OIM%20-%20Personal%20Directo.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pizzarottieu-my.sharepoint.com/Users/Luca/Desktop/Commerciale/Licitazione%205/Carta%20Oferta%2026%2002%202013/Fogli%20di%20lavoro/ECO-08_rev2.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RV_ARCHIVOS\PUBLICO\Mis%20Documentos\Div.Minera\Informes%20mensuales\Report%20gerencial%20LP%20V.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pizzarottieu-my.sharepoint.com/personal/r_silva_pizzarotti_it/Documents/PZChile/1%20Licitacione/2019-11%20CC110b/06%20Estudio/Programa/2020%2007%2022%20Programa%20CC-110%20Rev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RENDS\TRND_RPT\TRND981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pelambres/CostosL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Mis%20documentos/01%20NAC%2014/00%20CERRADAS%20N/48163%20CONSTyEXPLOT%20CANAL%20NAVARRA/05%20ESTUDIO/04%20ESTUDIO%2010%20DIC%20REV/Estudio%20Canal%20de%20Navarra%20INTIA%202013_12_10.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larrain4\administracion\TEMP\DOCUME~1\PVERGARL\CONFIG~1\Temp\Prog%202004%20-%20Rev.0-5-27-08-03.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Users\Patricio\AppData\Local\Microsoft\Windows\Temporary%20Internet%20Files\Content.Outlook\FG44Z9MG\DIESEL%20OCTUBRE%202012.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Bonandin\shared\AA_GEN\99_CONS\ACQUISIZ\ACQ_C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olmo\DISCO_D\TRASPASO\cubicaci&#243;n%20limar&#237;%20seg&#250;n%20proyecto%2004(vol1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Documents%20and%20Settings\lcoqui\Desktop\trabajo%201292\SGOPERAC\DPCA\CONTROL\C-990\Control\Control%20HH%20C99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E:\Documents%20and%20Settings\lcoqui\Desktop\trabajo%201292\SGOPERAC\DPCA\CONTROL\C-1090\Estados%20de%20Pago\EDP%2001%20Jul-200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pizzarottieu-my.sharepoint.com/Documents%20and%20Settings/lcoqui/Desktop/trabajo%201292/SGOPERAC/DPCA/CONTROL/C-1090/Estados%20de%20Pago/EDP%2001%20Jul-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izzarottieu-my.sharepoint.com/WINDOWS/Archivos%20temporales%20de%20Internet/Content.IE5/4TAJWH27/WINDOWS/TEMP/GE1AB.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latino\chuqsubt\Documents%20and%20Settings\Administrador\Configuraci&#243;n%20local\Temp\Directorio%20temporal%201%20para%20inv_chan120.zip\Valorizacion%20Mina%20R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638D7AFB\Estreito%20Crystal%20Ball.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Mis%20documentos/02%20INT%2014/47248%20METRO%20DE%20QUITO%20II%20FASE/05%20ESTUDIO/18%20ESTUDIO%20CIERRE%2026%20MAYO/OPTIMIZACIONES/Z/WORKAREA/TT/_Taweelah%20A1/Model/3rd%20June%20subm/TF-T/Copy%20of%20TA1CdB%200106%20final.xls?9E51A477" TargetMode="External"/><Relationship Id="rId1" Type="http://schemas.openxmlformats.org/officeDocument/2006/relationships/externalLinkPath" Target="file:///\\9E51A477\Copy%20of%20TA1CdB%200106%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a_jupiter\sc_salvador\Apoyo%202006\Ctto%20Econ&#243;mico\Analisis%20de%20Precios%20Unitarios.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ESBAS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G_Cliente"/>
      <sheetName val="VariosIndir"/>
      <sheetName val="CINDIREC"/>
      <sheetName val="Resumen para Financiero"/>
      <sheetName val="Hoja2"/>
    </sheetNames>
    <sheetDataSet>
      <sheetData sheetId="0"/>
      <sheetData sheetId="1"/>
      <sheetData sheetId="2"/>
      <sheetData sheetId="3"/>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LEGADA"/>
      <sheetName val="Hoja1"/>
      <sheetName val="Hoja2"/>
      <sheetName val="Hoja3"/>
      <sheetName val="DESBASTE"/>
      <sheetName val="PIEZSU"/>
      <sheetName val="Curvas Manpow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nería"/>
      <sheetName val="minería sin fort"/>
      <sheetName val="2 frentes"/>
      <sheetName val="2 frentes SF"/>
      <sheetName val="marina frente"/>
      <sheetName val="carguio"/>
      <sheetName val="transporte"/>
      <sheetName val="explosivos"/>
      <sheetName val="explosivos-Anfo"/>
      <sheetName val="perno"/>
      <sheetName val="Split Set"/>
      <sheetName val="malla"/>
      <sheetName val="shotcrete"/>
      <sheetName val="marco"/>
      <sheetName val="Perno Parrilla"/>
      <sheetName val="refuerzo"/>
      <sheetName val="shotcrete revest"/>
    </sheetNames>
    <sheetDataSet>
      <sheetData sheetId="0">
        <row r="15">
          <cell r="D15">
            <v>4.24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LEGADA"/>
      <sheetName val="Hoja1"/>
      <sheetName val="Hoja2"/>
      <sheetName val="Hoja3"/>
      <sheetName val="DESBAST"/>
      <sheetName val="Curvas Manpower"/>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U REF (Cát's y Raf)"/>
      <sheetName val="CU NO REF (Blister y Cucons)"/>
      <sheetName val="FLETES CU"/>
      <sheetName val="Agosto 2015"/>
      <sheetName val="Hoja4"/>
      <sheetName val="#REF"/>
      <sheetName val="#¡REF"/>
      <sheetName val="CONSOCOS99"/>
      <sheetName val="dotacion rajo-subt (3)"/>
      <sheetName val="CU_REF_(Cát's_y_Raf)"/>
      <sheetName val="CU_NO_REF_(Blister_y_Cucons)"/>
      <sheetName val="FLETES_CU"/>
      <sheetName val="Planif__2007_x_Unidad"/>
      <sheetName val="Param_Cu_2001"/>
      <sheetName val="A2. PROGRAMA DE AVANCE FISICO"/>
      <sheetName val="Gantt"/>
      <sheetName val="GANTT PROYECTO"/>
      <sheetName val="GANTT_PROYECTO"/>
      <sheetName val="A2__PROGRAMA_DE_AVANCE_FISICO"/>
      <sheetName val="p_unit"/>
      <sheetName val="Datos"/>
      <sheetName val="Relaves_"/>
      <sheetName val="Base_de_Datos"/>
      <sheetName val="SICAF_C-1302"/>
      <sheetName val="Data"/>
      <sheetName val="AVF"/>
      <sheetName val="INFO"/>
      <sheetName val="hed99"/>
      <sheetName val="Tapa"/>
      <sheetName val="Base"/>
      <sheetName val="Unit_prices"/>
      <sheetName val="Parametros"/>
      <sheetName val="SUMMARY"/>
      <sheetName val="Categorias"/>
      <sheetName val="SUM-$"/>
      <sheetName val="SUM-UF"/>
      <sheetName val="Basis"/>
      <sheetName val="MATER_CONCENTR_CBV99"/>
      <sheetName val="INC"/>
      <sheetName val="PARAMETROS_CORREAS"/>
      <sheetName val="COSTO-MANO-OBRA-_CBV99"/>
      <sheetName val="MATER_CBV2000"/>
      <sheetName val="RES"/>
      <sheetName val="Set_Up"/>
      <sheetName val="DISTR_MANT_ELECTRICA"/>
      <sheetName val="DOTACION_CBV99"/>
      <sheetName val="SUMMARY-SOLD"/>
      <sheetName val="Flujo"/>
      <sheetName val="EQFL$-Tes$"/>
      <sheetName val="Original"/>
      <sheetName val="oferta_03-01-06"/>
      <sheetName val="CMON"/>
      <sheetName val="Tablas_para_docto"/>
      <sheetName val="RESU"/>
      <sheetName val="STATUS_DP"/>
      <sheetName val="Caratula"/>
      <sheetName val="Estima_Dot_Inv"/>
      <sheetName val="Avances_Físicos_PDT"/>
      <sheetName val="Staffing_EP"/>
      <sheetName val="Resumen_HH"/>
      <sheetName val="SUMMARY-COM-KM"/>
      <sheetName val="Resumen_639"/>
      <sheetName val="Parámetros"/>
      <sheetName val="Budget"/>
      <sheetName val="Hoja1"/>
      <sheetName val="P3C1338"/>
      <sheetName val="Denver"/>
      <sheetName val="expats"/>
      <sheetName val="locals"/>
      <sheetName val="office4"/>
      <sheetName val="c-expats"/>
      <sheetName val="c-nationals"/>
      <sheetName val="Office7"/>
      <sheetName val="TABLAS"/>
      <sheetName val="Rates"/>
      <sheetName val="Misc"/>
      <sheetName val="DHITO"/>
      <sheetName val="Contingency"/>
      <sheetName val="100"/>
      <sheetName val="Tarifas"/>
      <sheetName val="Básica_-_Definición_de_Procesos"/>
      <sheetName val="Resumen-Tot"/>
      <sheetName val="RGL"/>
      <sheetName val="CU_REF_(Cát's_y_Raf)1"/>
      <sheetName val="CU_NO_REF_(Blister_y_Cucons)1"/>
      <sheetName val="FLETES_CU1"/>
      <sheetName val="GANTT_PROYECTO1"/>
      <sheetName val="A2__PROGRAMA_DE_AVANCE_FISICO1"/>
      <sheetName val="CU_REF_(Cát's_y_Raf)2"/>
      <sheetName val="CU_NO_REF_(Blister_y_Cucons)2"/>
      <sheetName val="FLETES_CU2"/>
      <sheetName val="GANTT_PROYECTO2"/>
      <sheetName val="A2__PROGRAMA_DE_AVANCE_FISICO2"/>
      <sheetName val="CU_REF_(Cát's_y_Raf)3"/>
      <sheetName val="CU_NO_REF_(Blister_y_Cucons)3"/>
      <sheetName val="FLETES_CU3"/>
      <sheetName val="GANTT_PROYECTO3"/>
      <sheetName val="A2__PROGRAMA_DE_AVANCE_FISICO3"/>
      <sheetName val="Avances_Físicos_PDT1"/>
      <sheetName val="DISTR_MANT_ELECTRICA1"/>
      <sheetName val="CU_REF_(Cát's_y_Raf)4"/>
      <sheetName val="CU_NO_REF_(Blister_y_Cucons)4"/>
      <sheetName val="FLETES_CU4"/>
      <sheetName val="GANTT_PROYECTO4"/>
      <sheetName val="A2__PROGRAMA_DE_AVANCE_FISICO4"/>
      <sheetName val="DISTR_MANT_ELECTRICA2"/>
      <sheetName val="Avances_Físicos_PDT2"/>
      <sheetName val="CU_REF_(Cát's_y_Raf)5"/>
      <sheetName val="CU_NO_REF_(Blister_y_Cucons)5"/>
      <sheetName val="FLETES_CU5"/>
      <sheetName val="GANTT_PROYECTO5"/>
      <sheetName val="A2__PROGRAMA_DE_AVANCE_FISICO5"/>
      <sheetName val="CU_REF_(Cát's_y_Raf)8"/>
      <sheetName val="CU_NO_REF_(Blister_y_Cucons)8"/>
      <sheetName val="FLETES_CU8"/>
      <sheetName val="GANTT_PROYECTO8"/>
      <sheetName val="A2__PROGRAMA_DE_AVANCE_FISICO8"/>
      <sheetName val="CU_REF_(Cát's_y_Raf)6"/>
      <sheetName val="CU_NO_REF_(Blister_y_Cucons)6"/>
      <sheetName val="FLETES_CU6"/>
      <sheetName val="GANTT_PROYECTO6"/>
      <sheetName val="A2__PROGRAMA_DE_AVANCE_FISICO6"/>
      <sheetName val="CU_REF_(Cát's_y_Raf)7"/>
      <sheetName val="CU_NO_REF_(Blister_y_Cucons)7"/>
      <sheetName val="FLETES_CU7"/>
      <sheetName val="GANTT_PROYECTO7"/>
      <sheetName val="A2__PROGRAMA_DE_AVANCE_FISICO7"/>
      <sheetName val="Relaves_2"/>
      <sheetName val="Base_de_Datos2"/>
      <sheetName val="SICAF_C-13022"/>
      <sheetName val="Unit_prices2"/>
      <sheetName val="Set_Up1"/>
      <sheetName val="oferta_03-01-062"/>
      <sheetName val="Tablas_para_docto2"/>
      <sheetName val="STATUS_DP1"/>
      <sheetName val="Staffing_EP2"/>
      <sheetName val="Resumen_HH2"/>
      <sheetName val="Resumen_6392"/>
      <sheetName val="Básica_-_Definición_de_Proceso2"/>
      <sheetName val="CU_REF_(Cát's_y_Raf)9"/>
      <sheetName val="CU_NO_REF_(Blister_y_Cucons)9"/>
      <sheetName val="FLETES_CU9"/>
      <sheetName val="GANTT_PROYECTO9"/>
      <sheetName val="A2__PROGRAMA_DE_AVANCE_FISICO9"/>
      <sheetName val="Relaves_3"/>
      <sheetName val="Base_de_Datos3"/>
      <sheetName val="SICAF_C-13023"/>
      <sheetName val="Unit_prices3"/>
      <sheetName val="Set_Up2"/>
      <sheetName val="oferta_03-01-063"/>
      <sheetName val="Tablas_para_docto3"/>
      <sheetName val="STATUS_DP2"/>
      <sheetName val="Staffing_EP3"/>
      <sheetName val="Resumen_HH3"/>
      <sheetName val="Resumen_6393"/>
      <sheetName val="Básica_-_Definición_de_Proceso3"/>
      <sheetName val="DISTR_MANT_ELECTRICA4"/>
      <sheetName val="Avances_Físicos_PDT4"/>
      <sheetName val="CU_REF_(Cát's_y_Raf)10"/>
      <sheetName val="CU_NO_REF_(Blister_y_Cucons)10"/>
      <sheetName val="FLETES_CU10"/>
      <sheetName val="GANTT_PROYECTO10"/>
      <sheetName val="A2__PROGRAMA_DE_AVANCE_FISICO10"/>
      <sheetName val="DISTR_MANT_ELECTRICA3"/>
      <sheetName val="Avances_Físicos_PDT3"/>
      <sheetName val="Relaves_4"/>
      <sheetName val="Base_de_Datos4"/>
      <sheetName val="SICAF_C-13024"/>
      <sheetName val="Unit_prices4"/>
      <sheetName val="Set_Up3"/>
      <sheetName val="oferta_03-01-064"/>
      <sheetName val="Tablas_para_docto4"/>
      <sheetName val="STATUS_DP3"/>
      <sheetName val="Staffing_EP4"/>
      <sheetName val="Resumen_HH4"/>
      <sheetName val="Resumen_6394"/>
      <sheetName val="Básica_-_Definición_de_Proceso4"/>
      <sheetName val="CU_REF_(Cát's_y_Raf)11"/>
      <sheetName val="CU_NO_REF_(Blister_y_Cucons)11"/>
      <sheetName val="FLETES_CU11"/>
      <sheetName val="GANTT_PROYECTO11"/>
      <sheetName val="A2__PROGRAMA_DE_AVANCE_FISICO11"/>
      <sheetName val="Evaluación"/>
      <sheetName val="CUADRO2"/>
      <sheetName val="Inversión"/>
      <sheetName val="agrup"/>
      <sheetName val="Equipo"/>
      <sheetName val="B_D_"/>
      <sheetName val="Instru_Correa"/>
      <sheetName val="NOMIN_18"/>
      <sheetName val="detalle_por_W_O_"/>
      <sheetName val="Vehículo"/>
      <sheetName val="GEN-TEC-02"/>
      <sheetName val="Flujo_(2)"/>
      <sheetName val="presupuesto"/>
      <sheetName val="UGAS_RES"/>
      <sheetName val="Inversión_4"/>
      <sheetName val="EQI"/>
      <sheetName val="MAT"/>
      <sheetName val="SA"/>
      <sheetName val="UGAS_INF"/>
      <sheetName val="Named_Lists"/>
      <sheetName val="Financiero"/>
      <sheetName val="Salary_Structure"/>
      <sheetName val="RESUMEN"/>
      <sheetName val="DISTANCIAS"/>
      <sheetName val="Cash_Flows5"/>
      <sheetName val="Sheet1"/>
      <sheetName val="Timing_&amp;_Assumptions5"/>
      <sheetName val="Schd"/>
      <sheetName val="costos"/>
      <sheetName val="ITEMS"/>
      <sheetName val="Cash_Flows1"/>
      <sheetName val="Expenditure_Profiles"/>
      <sheetName val="Configuration"/>
      <sheetName val="DISTR_MANT_ELECTRICA6"/>
      <sheetName val="D_Mes"/>
      <sheetName val="Inversiones"/>
      <sheetName val="Mine_Unit_Costs_&amp;_Consumption_C"/>
      <sheetName val="PERDIDA_ESPESOR"/>
      <sheetName val="Tarifa_-_Cade"/>
      <sheetName val="TOTALES"/>
      <sheetName val="Horas"/>
      <sheetName val="Avances_Físicos_PDT6"/>
      <sheetName val="Resumen_volumen_por_fase"/>
      <sheetName val="code"/>
      <sheetName val="Listas"/>
      <sheetName val="Flujos_e_Indices_@_85_¢"/>
      <sheetName val="FLUJO_24"/>
      <sheetName val="Pipe_ID"/>
      <sheetName val="Calca"/>
      <sheetName val="MANO"/>
      <sheetName val="Factores"/>
      <sheetName val="Milestones&amp;Weights"/>
      <sheetName val="MATRIZ"/>
      <sheetName val="EQUIPOS"/>
      <sheetName val="Mine_Plan1"/>
      <sheetName val="Milestones&amp;Weights_-_FLUOR_SMCV"/>
      <sheetName val="Home_Office_Detalle_HH"/>
      <sheetName val="Comparativa"/>
      <sheetName val="NEG_INF"/>
      <sheetName val="flujo-Objetivo"/>
      <sheetName val="P3"/>
      <sheetName val="Bryan_B-Up"/>
      <sheetName val="no_borrrar"/>
      <sheetName val="Suministros"/>
      <sheetName val="Tabla_14a"/>
      <sheetName val="Tabla_14b"/>
      <sheetName val="AREAS_2002"/>
      <sheetName val="AREAS_CONCENTRADORA_2001"/>
      <sheetName val="Prod_Concent"/>
      <sheetName val="product"/>
      <sheetName val="Perfo"/>
      <sheetName val="PALAS"/>
      <sheetName val="transporte"/>
      <sheetName val="mov_tierra"/>
      <sheetName val="FROM_P3"/>
      <sheetName val="TABLAS_MAESTRAS"/>
      <sheetName val="FLUJO_S-LEAS"/>
      <sheetName val="CU_REF_(Cát's_y_Raf)12"/>
      <sheetName val="CU_NO_REF_(Blister_y_Cucons)12"/>
      <sheetName val="FLETES_CU12"/>
      <sheetName val="GANTT_PROYECTO12"/>
      <sheetName val="A2__PROGRAMA_DE_AVANCE_FISICO12"/>
      <sheetName val="DISTR_MANT_ELECTRICA7"/>
      <sheetName val="Avances_Físicos_PDT7"/>
      <sheetName val="CU_REF_(Cát's_y_Raf)13"/>
      <sheetName val="CU_NO_REF_(Blister_y_Cucons)13"/>
      <sheetName val="FLETES_CU13"/>
      <sheetName val="GANTT_PROYECTO13"/>
      <sheetName val="A2__PROGRAMA_DE_AVANCE_FISICO13"/>
      <sheetName val="CU_REF_(Cát's_y_Raf)14"/>
      <sheetName val="CU_NO_REF_(Blister_y_Cucons)14"/>
      <sheetName val="FLETES_CU14"/>
      <sheetName val="GANTT_PROYECTO14"/>
      <sheetName val="A2__PROGRAMA_DE_AVANCE_FISICO14"/>
      <sheetName val="Relaves_1"/>
      <sheetName val="Base_de_Datos1"/>
      <sheetName val="SICAF_C-13021"/>
      <sheetName val="Unit_prices1"/>
      <sheetName val="oferta_03-01-061"/>
      <sheetName val="Tablas_para_docto1"/>
      <sheetName val="Staffing_EP1"/>
      <sheetName val="Resumen_HH1"/>
      <sheetName val="Resumen_6391"/>
      <sheetName val="Básica_-_Definición_de_Proceso1"/>
      <sheetName val="CU_REF_(Cát's_y_Raf)15"/>
      <sheetName val="CU_NO_REF_(Blister_y_Cucons)15"/>
      <sheetName val="FLETES_CU15"/>
      <sheetName val="GANTT_PROYECTO15"/>
      <sheetName val="A2__PROGRAMA_DE_AVANCE_FISICO15"/>
      <sheetName val="CU_REF_(Cát's_y_Raf)16"/>
      <sheetName val="CU_NO_REF_(Blister_y_Cucons)16"/>
      <sheetName val="FLETES_CU16"/>
      <sheetName val="GANTT_PROYECTO16"/>
      <sheetName val="A2__PROGRAMA_DE_AVANCE_FISICO16"/>
      <sheetName val="Relaves_5"/>
      <sheetName val="Base_de_Datos5"/>
      <sheetName val="SICAF_C-13025"/>
      <sheetName val="Unit_prices5"/>
      <sheetName val="Set_Up4"/>
      <sheetName val="oferta_03-01-065"/>
      <sheetName val="Tablas_para_docto5"/>
      <sheetName val="STATUS_DP4"/>
      <sheetName val="Staffing_EP5"/>
      <sheetName val="Resumen_HH5"/>
      <sheetName val="Resumen_6395"/>
      <sheetName val="Básica_-_Definición_de_Proceso5"/>
      <sheetName val="Relaves_6"/>
      <sheetName val="Base_de_Datos6"/>
      <sheetName val="SICAF_C-13026"/>
      <sheetName val="Unit_prices6"/>
      <sheetName val="Set_Up5"/>
      <sheetName val="oferta_03-01-066"/>
      <sheetName val="Tablas_para_docto6"/>
      <sheetName val="STATUS_DP5"/>
      <sheetName val="Staffing_EP6"/>
      <sheetName val="Resumen_HH6"/>
      <sheetName val="Resumen_6396"/>
      <sheetName val="Básica_-_Definición_de_Proceso6"/>
      <sheetName val="CU_REF_(Cát's_y_Raf)17"/>
      <sheetName val="CU_NO_REF_(Blister_y_Cucons)17"/>
      <sheetName val="FLETES_CU17"/>
      <sheetName val="GANTT_PROYECTO17"/>
      <sheetName val="A2__PROGRAMA_DE_AVANCE_FISICO17"/>
      <sheetName val="Base_de_Datos7"/>
      <sheetName val="SICAF_C-13027"/>
      <sheetName val="DISTR_MANT_ELECTRICA8"/>
      <sheetName val="Tablas_para_docto7"/>
      <sheetName val="STATUS_DP6"/>
      <sheetName val="Avances_Físicos_PDT8"/>
      <sheetName val="CU_REF_(Cát's_y_Raf)19"/>
      <sheetName val="CU_NO_REF_(Blister_y_Cucons)19"/>
      <sheetName val="FLETES_CU19"/>
      <sheetName val="GANTT_PROYECTO19"/>
      <sheetName val="A2__PROGRAMA_DE_AVANCE_FISICO19"/>
      <sheetName val="CU_REF_(Cát's_y_Raf)18"/>
      <sheetName val="CU_NO_REF_(Blister_y_Cucons)18"/>
      <sheetName val="FLETES_CU18"/>
      <sheetName val="GANTT_PROYECTO18"/>
      <sheetName val="A2__PROGRAMA_DE_AVANCE_FISICO18"/>
      <sheetName val="DISTR_MANT_ELECTRICA5"/>
      <sheetName val="Avances_Físicos_PDT5"/>
      <sheetName val="B_D_1"/>
      <sheetName val="Instru_Correa1"/>
      <sheetName val="detalle_por_W_O_1"/>
      <sheetName val="Flujo_(2)1"/>
      <sheetName val="Named_Lists1"/>
      <sheetName val="Salary_Structure1"/>
      <sheetName val="Cash_Flows6"/>
      <sheetName val="Timing_&amp;_Assumptions6"/>
      <sheetName val="Cash_Flows2"/>
      <sheetName val="Expenditure_Profiles1"/>
      <sheetName val="DISTR_MANT_ELECTRICA10"/>
      <sheetName val="Mine_Unit_Costs_&amp;_Consumption_1"/>
      <sheetName val="Tarifa_-_Cade1"/>
      <sheetName val="Avances_Físicos_PDT10"/>
      <sheetName val="Resumen_volumen_por_fase1"/>
      <sheetName val="Flujos_e_Indices_@_85_¢1"/>
      <sheetName val="FLUJO_241"/>
      <sheetName val="Pipe_ID1"/>
      <sheetName val="Mine_Plan2"/>
      <sheetName val="Milestones&amp;Weights_-_FLUOR_SMC1"/>
      <sheetName val="Home_Office_Detalle_HH1"/>
      <sheetName val="Bryan_B-Up1"/>
      <sheetName val="no_borrrar1"/>
      <sheetName val="Tabla_14a1"/>
      <sheetName val="Tabla_14b1"/>
      <sheetName val="AREAS_20021"/>
      <sheetName val="AREAS_CONCENTRADORA_20011"/>
      <sheetName val="mov_tierra1"/>
      <sheetName val="FROM_P31"/>
      <sheetName val="TABLAS_MAESTRAS1"/>
      <sheetName val="FLUJO_S-LEAS1"/>
      <sheetName val="DISTR_MANT_ELECTRICA9"/>
      <sheetName val="Avances_Físicos_PDT9"/>
      <sheetName val="CU_REF_(Cát's_y_Raf)20"/>
      <sheetName val="CU_NO_REF_(Blister_y_Cucons)20"/>
      <sheetName val="FLETES_CU20"/>
      <sheetName val="GANTT_PROYECTO20"/>
      <sheetName val="A2__PROGRAMA_DE_AVANCE_FISICO20"/>
      <sheetName val="Relaves_8"/>
      <sheetName val="Base_de_Datos8"/>
      <sheetName val="SICAF_C-13028"/>
      <sheetName val="Unit_prices8"/>
      <sheetName val="Set_Up7"/>
      <sheetName val="oferta_03-01-068"/>
      <sheetName val="Tablas_para_docto8"/>
      <sheetName val="STATUS_DP7"/>
      <sheetName val="Staffing_EP8"/>
      <sheetName val="Resumen_HH8"/>
      <sheetName val="Resumen_6398"/>
      <sheetName val="Básica_-_Definición_de_Proceso8"/>
      <sheetName val="CU_REF_(Cát's_y_Raf)21"/>
      <sheetName val="CU_NO_REF_(Blister_y_Cucons)21"/>
      <sheetName val="FLETES_CU21"/>
      <sheetName val="GANTT_PROYECTO21"/>
      <sheetName val="A2__PROGRAMA_DE_AVANCE_FISICO21"/>
      <sheetName val="Relaves_9"/>
      <sheetName val="Base_de_Datos9"/>
      <sheetName val="SICAF_C-13029"/>
      <sheetName val="Unit_prices9"/>
      <sheetName val="Set_Up8"/>
      <sheetName val="oferta_03-01-069"/>
      <sheetName val="Tablas_para_docto9"/>
      <sheetName val="STATUS_DP8"/>
      <sheetName val="Staffing_EP9"/>
      <sheetName val="Resumen_HH9"/>
      <sheetName val="Resumen_6399"/>
      <sheetName val="Básica_-_Definición_de_Proceso9"/>
      <sheetName val="CU_REF_(Cát's_y_Raf)22"/>
      <sheetName val="CU_NO_REF_(Blister_y_Cucons)22"/>
      <sheetName val="FLETES_CU22"/>
      <sheetName val="GANTT_PROYECTO22"/>
      <sheetName val="A2__PROGRAMA_DE_AVANCE_FISICO22"/>
      <sheetName val="Curva S"/>
      <sheetName val="Entradas"/>
      <sheetName val="INDICE"/>
      <sheetName val="Mat_TM345_601570"/>
      <sheetName val="Presentación"/>
      <sheetName val="Cát Claidad Proy"/>
      <sheetName val="Restos de Cát Sulf"/>
      <sheetName val="Accidentabilidad"/>
      <sheetName val="Unidad"/>
      <sheetName val="Tabla"/>
      <sheetName val="Sectores"/>
      <sheetName val="CU_REF_(Cát's_y_Raf)23"/>
      <sheetName val="CU_NO_REF_(Blister_y_Cucons)23"/>
      <sheetName val="FLETES_CU23"/>
      <sheetName val="GANTT_PROYECTO23"/>
      <sheetName val="A2__PROGRAMA_DE_AVANCE_FISICO23"/>
      <sheetName val="Curva_S"/>
      <sheetName val="Relaves_14"/>
      <sheetName val="Base_de_Datos12"/>
      <sheetName val="SICAF_C-130214"/>
      <sheetName val="Unit_prices12"/>
      <sheetName val="Set_Up13"/>
      <sheetName val="DISTR_MANT_ELECTRICA13"/>
      <sheetName val="oferta_03-01-0612"/>
      <sheetName val="Tablas_para_docto12"/>
      <sheetName val="STATUS_DP11"/>
      <sheetName val="Avances_Físicos_PDT13"/>
      <sheetName val="Staffing_EP14"/>
      <sheetName val="Resumen_HH12"/>
      <sheetName val="Resumen_63912"/>
      <sheetName val="Básica_-_Definición_de_Proces14"/>
      <sheetName val="OperCh"/>
      <sheetName val="CU_REF_(Cát's_y_Raf)24"/>
      <sheetName val="CU_NO_REF_(Blister_y_Cucons)24"/>
      <sheetName val="FLETES_CU24"/>
      <sheetName val="GANTT_PROYECTO24"/>
      <sheetName val="A2__PROGRAMA_DE_AVANCE_FISICO24"/>
      <sheetName val="Curva_S1"/>
      <sheetName val="CU_REF_(Cát's_y_Raf)25"/>
      <sheetName val="CU_NO_REF_(Blister_y_Cucons)25"/>
      <sheetName val="FLETES_CU25"/>
      <sheetName val="GANTT_PROYECTO25"/>
      <sheetName val="A2__PROGRAMA_DE_AVANCE_FISICO25"/>
      <sheetName val="Curva_S2"/>
      <sheetName val="Cát_Claidad_Proy"/>
      <sheetName val="Restos_de_Cát_Sulf"/>
      <sheetName val="B_D_3"/>
      <sheetName val="Instru_Correa3"/>
      <sheetName val="detalle_por_W_O_3"/>
      <sheetName val="Flujo_(2)3"/>
      <sheetName val="Named_Lists3"/>
      <sheetName val="Salary_Structure3"/>
      <sheetName val="Cash_Flows8"/>
      <sheetName val="Timing_&amp;_Assumptions8"/>
      <sheetName val="Expenditure_Profiles3"/>
      <sheetName val="DISTR_MANT_ELECTRICA14"/>
      <sheetName val="Tarifa_-_Cade3"/>
      <sheetName val="Avances_Físicos_PDT14"/>
      <sheetName val="Resumen_volumen_por_fase3"/>
      <sheetName val="Flujos_e_Indices_@_85_¢3"/>
      <sheetName val="FLUJO_243"/>
      <sheetName val="Pipe_ID3"/>
      <sheetName val="Mine_Plan5"/>
      <sheetName val="Milestones&amp;Weights_-_FLUOR_SMC3"/>
      <sheetName val="Home_Office_Detalle_HH3"/>
      <sheetName val="Bryan_B-Up3"/>
      <sheetName val="no_borrrar3"/>
      <sheetName val="Tabla_14a3"/>
      <sheetName val="Tabla_14b3"/>
      <sheetName val="AREAS_20023"/>
      <sheetName val="AREAS_CONCENTRADORA_20013"/>
      <sheetName val="mov_tierra3"/>
      <sheetName val="FROM_P33"/>
      <sheetName val="TABLAS_MAESTRAS3"/>
      <sheetName val="FLUJO_S-LEAS3"/>
      <sheetName val="CU_REF_(Cát's_y_Raf)26"/>
      <sheetName val="CU_NO_REF_(Blister_y_Cucons)26"/>
      <sheetName val="FLETES_CU26"/>
      <sheetName val="GANTT_PROYECTO26"/>
      <sheetName val="A2__PROGRAMA_DE_AVANCE_FISICO26"/>
      <sheetName val="Curva_S3"/>
      <sheetName val="CU_REF_(Cát's_y_Raf)27"/>
      <sheetName val="CU_NO_REF_(Blister_y_Cucons)27"/>
      <sheetName val="FLETES_CU27"/>
      <sheetName val="GANTT_PROYECTO27"/>
      <sheetName val="A2__PROGRAMA_DE_AVANCE_FISICO27"/>
      <sheetName val="Curva_S4"/>
      <sheetName val="Cát_Claidad_Proy1"/>
      <sheetName val="Restos_de_Cát_Sulf1"/>
      <sheetName val="CU_REF_(Cát's_y_Raf)28"/>
      <sheetName val="CU_NO_REF_(Blister_y_Cucons)28"/>
      <sheetName val="FLETES_CU28"/>
      <sheetName val="GANTT_PROYECTO28"/>
      <sheetName val="A2__PROGRAMA_DE_AVANCE_FISICO28"/>
      <sheetName val="Curva_S5"/>
      <sheetName val="Cát_Claidad_Proy2"/>
      <sheetName val="Restos_de_Cát_Sulf2"/>
      <sheetName val="CU_REF_(Cát's_y_Raf)30"/>
      <sheetName val="CU_NO_REF_(Blister_y_Cucons)30"/>
      <sheetName val="FLETES_CU30"/>
      <sheetName val="GANTT_PROYECTO30"/>
      <sheetName val="A2__PROGRAMA_DE_AVANCE_FISICO30"/>
      <sheetName val="Curva_S7"/>
      <sheetName val="Cát_Claidad_Proy4"/>
      <sheetName val="Restos_de_Cát_Sulf4"/>
      <sheetName val="CU_REF_(Cát's_y_Raf)29"/>
      <sheetName val="CU_NO_REF_(Blister_y_Cucons)29"/>
      <sheetName val="FLETES_CU29"/>
      <sheetName val="GANTT_PROYECTO29"/>
      <sheetName val="A2__PROGRAMA_DE_AVANCE_FISICO29"/>
      <sheetName val="Curva_S6"/>
      <sheetName val="Cát_Claidad_Proy3"/>
      <sheetName val="Restos_de_Cát_Sulf3"/>
      <sheetName val="CU_REF_(Cát's_y_Raf)31"/>
      <sheetName val="CU_NO_REF_(Blister_y_Cucons)31"/>
      <sheetName val="FLETES_CU31"/>
      <sheetName val="GANTT_PROYECTO31"/>
      <sheetName val="A2__PROGRAMA_DE_AVANCE_FISICO31"/>
      <sheetName val="Curva_S8"/>
      <sheetName val="Cát_Claidad_Proy5"/>
      <sheetName val="Restos_de_Cát_Sulf5"/>
      <sheetName val="CU_REF_(Cát's_y_Raf)32"/>
      <sheetName val="CU_NO_REF_(Blister_y_Cucons)32"/>
      <sheetName val="FLETES_CU32"/>
      <sheetName val="GANTT_PROYECTO32"/>
      <sheetName val="A2__PROGRAMA_DE_AVANCE_FISICO32"/>
      <sheetName val="Curva_S9"/>
      <sheetName val="Cát_Claidad_Proy6"/>
      <sheetName val="Restos_de_Cát_Sulf6"/>
      <sheetName val="CU_REF_(Cát's_y_Raf)33"/>
      <sheetName val="CU_NO_REF_(Blister_y_Cucons)33"/>
      <sheetName val="FLETES_CU33"/>
      <sheetName val="GANTT_PROYECTO33"/>
      <sheetName val="A2__PROGRAMA_DE_AVANCE_FISICO33"/>
      <sheetName val="Curva_S10"/>
      <sheetName val="Cát_Claidad_Proy7"/>
      <sheetName val="Restos_de_Cát_Sulf7"/>
      <sheetName val="CU_REF_(Cát's_y_Raf)35"/>
      <sheetName val="CU_NO_REF_(Blister_y_Cucons)35"/>
      <sheetName val="FLETES_CU35"/>
      <sheetName val="GANTT_PROYECTO35"/>
      <sheetName val="A2__PROGRAMA_DE_AVANCE_FISICO35"/>
      <sheetName val="Curva_S12"/>
      <sheetName val="Cát_Claidad_Proy9"/>
      <sheetName val="Restos_de_Cát_Sulf9"/>
      <sheetName val="CU_REF_(Cát's_y_Raf)34"/>
      <sheetName val="CU_NO_REF_(Blister_y_Cucons)34"/>
      <sheetName val="FLETES_CU34"/>
      <sheetName val="GANTT_PROYECTO34"/>
      <sheetName val="A2__PROGRAMA_DE_AVANCE_FISICO34"/>
      <sheetName val="Curva_S11"/>
      <sheetName val="Cát_Claidad_Proy8"/>
      <sheetName val="Restos_de_Cát_Sulf8"/>
      <sheetName val="CU_REF_(Cát's_y_Raf)36"/>
      <sheetName val="CU_NO_REF_(Blister_y_Cucons)36"/>
      <sheetName val="FLETES_CU36"/>
      <sheetName val="GANTT_PROYECTO36"/>
      <sheetName val="A2__PROGRAMA_DE_AVANCE_FISICO36"/>
      <sheetName val="Curva_S13"/>
      <sheetName val="Cát_Claidad_Proy10"/>
      <sheetName val="Restos_de_Cát_Sulf10"/>
      <sheetName val="ANALISIS DE VARIABLES CLAVES"/>
      <sheetName val="IP y ER SEGURIDAD"/>
      <sheetName val="IP y ER S. OCUPACIONAL"/>
      <sheetName val="ASPECTO AMBIENTAL"/>
      <sheetName val="MARCO REGULATORIO (2)"/>
      <sheetName val="PRE ANALISIS TERRITORIAL"/>
      <sheetName val="PMP"/>
      <sheetName val="IP y ER S S O"/>
      <sheetName val="INVEC AMBIENTAL"/>
      <sheetName val="MARCO REGULATORIO "/>
      <sheetName val="informe territorial preliminar"/>
      <sheetName val="Dellos semana 1"/>
      <sheetName val="KMS-DETROIT LIGHT "/>
      <sheetName val="KMS CODELCO-D LIGHT "/>
      <sheetName val="KMS-DETROIT SD "/>
      <sheetName val="E.Económica"/>
      <sheetName val="Resumen Plan "/>
      <sheetName val="Ind Op MH"/>
      <sheetName val="Ind_Op_MH"/>
      <sheetName val="Ind_Op_MH1"/>
      <sheetName val="Diario "/>
      <sheetName val="COSTO M&amp;R"/>
      <sheetName val="LISTADO"/>
      <sheetName val="ANALISIS_DE_VARIABLES_CLAVES"/>
      <sheetName val="IP_y_ER_SEGURIDAD"/>
      <sheetName val="IP_y_ER_S__OCUPACIONAL"/>
      <sheetName val="ASPECTO_AMBIENTAL"/>
      <sheetName val="MARCO_REGULATORIO_(2)"/>
      <sheetName val="PRE_ANALISIS_TERRITORIAL"/>
      <sheetName val="IP_y_ER_S_S_O"/>
      <sheetName val="INVEC_AMBIENTAL"/>
      <sheetName val="MARCO_REGULATORIO_"/>
      <sheetName val="informe_territorial_preliminar"/>
      <sheetName val="KMS-DETROIT_LIGHT_"/>
      <sheetName val="KMS_CODELCO-D_LIGHT_"/>
      <sheetName val="KMS-DETROIT_SD_"/>
      <sheetName val="COSTO_M&amp;R"/>
      <sheetName val="E_Económica"/>
      <sheetName val="Resumen_Plan_"/>
      <sheetName val="Diario_"/>
      <sheetName val="Hrs Equipos Subte"/>
      <sheetName val="Param."/>
      <sheetName val="CATALOGO CNC"/>
      <sheetName val="Grafico Velocimetro"/>
      <sheetName val="Grafico_Velocimetro"/>
      <sheetName val="Dictionary"/>
      <sheetName val="Respaldo partidas ind_de_SAP"/>
      <sheetName val="APOYO"/>
      <sheetName val="Tarifas E&amp;I"/>
      <sheetName val="LISTS"/>
      <sheetName val="CU_REF_(Cát's_y_Raf)38"/>
      <sheetName val="CU_NO_REF_(Blister_y_Cucons)38"/>
      <sheetName val="FLETES_CU38"/>
      <sheetName val="GANTT_PROYECTO38"/>
      <sheetName val="A2__PROGRAMA_DE_AVANCE_FISICO38"/>
      <sheetName val="Curva_S15"/>
      <sheetName val="Cát_Claidad_Proy12"/>
      <sheetName val="Restos_de_Cát_Sulf12"/>
      <sheetName val="CU_REF_(Cát's_y_Raf)37"/>
      <sheetName val="CU_NO_REF_(Blister_y_Cucons)37"/>
      <sheetName val="FLETES_CU37"/>
      <sheetName val="GANTT_PROYECTO37"/>
      <sheetName val="A2__PROGRAMA_DE_AVANCE_FISICO37"/>
      <sheetName val="Curva_S14"/>
      <sheetName val="Cát_Claidad_Proy11"/>
      <sheetName val="Restos_de_Cát_Sulf11"/>
      <sheetName val="CARTERA DE CONTRATOS"/>
      <sheetName val="PBASE"/>
      <sheetName val="RAJO"/>
      <sheetName val="SUBTE"/>
      <sheetName val="Trisemanal K-111"/>
      <sheetName val="Mine Plan"/>
      <sheetName val="Respaldo "/>
      <sheetName val="Macro2"/>
      <sheetName val="BASE PROD. PND y PPTO-2012 SMS"/>
      <sheetName val="Tarifas_E&amp;I"/>
      <sheetName val="CU_REF_(Cát's_y_Raf)39"/>
      <sheetName val="CU_NO_REF_(Blister_y_Cucons)39"/>
      <sheetName val="FLETES_CU39"/>
      <sheetName val="GANTT_PROYECTO39"/>
      <sheetName val="A2__PROGRAMA_DE_AVANCE_FISICO39"/>
      <sheetName val="Curva_S16"/>
      <sheetName val="Cát_Claidad_Proy13"/>
      <sheetName val="Restos_de_Cát_Sulf13"/>
      <sheetName val="ANALISIS_DE_VARIABLES_CLAVES2"/>
      <sheetName val="IP_y_ER_SEGURIDAD2"/>
      <sheetName val="IP_y_ER_S__OCUPACIONAL2"/>
      <sheetName val="ASPECTO_AMBIENTAL2"/>
      <sheetName val="MARCO_REGULATORIO_(2)2"/>
      <sheetName val="PRE_ANALISIS_TERRITORIAL2"/>
      <sheetName val="Tarifas_E&amp;I2"/>
      <sheetName val="Ind_Op_MH3"/>
      <sheetName val="Agosto_20151"/>
      <sheetName val="BASE_PROD__PND_y_PPTO-2012_SMS1"/>
      <sheetName val="ANALISIS_DE_VARIABLES_CLAVES1"/>
      <sheetName val="IP_y_ER_SEGURIDAD1"/>
      <sheetName val="IP_y_ER_S__OCUPACIONAL1"/>
      <sheetName val="ASPECTO_AMBIENTAL1"/>
      <sheetName val="MARCO_REGULATORIO_(2)1"/>
      <sheetName val="PRE_ANALISIS_TERRITORIAL1"/>
      <sheetName val="Tarifas_E&amp;I1"/>
      <sheetName val="Ind_Op_MH2"/>
      <sheetName val="Agosto_2015"/>
      <sheetName val="BASE_PROD__PND_y_PPTO-2012_SMS"/>
      <sheetName val="lista"/>
      <sheetName val="0.Portada"/>
      <sheetName val="Curva S Trisemanal"/>
      <sheetName val="1. Trisemanal"/>
      <sheetName val="Semana 29"/>
      <sheetName val="CURVA S HITO 6"/>
      <sheetName val="Desviación"/>
      <sheetName val="Semana 31"/>
      <sheetName val="Semana 36"/>
      <sheetName val="Semana fail 38"/>
      <sheetName val="Semana 38"/>
      <sheetName val="Semana .31"/>
      <sheetName val="Semana 40"/>
      <sheetName val="Semana 41"/>
      <sheetName val="Semana 42"/>
      <sheetName val="Weekly"/>
      <sheetName val="PPC"/>
      <sheetName val="Cuadro de Hito"/>
      <sheetName val="Curva S Contrato1"/>
      <sheetName val="Semanas"/>
      <sheetName val="Uso de Agua"/>
      <sheetName val="NO Cumpl"/>
      <sheetName val="Avance Plan por Área"/>
      <sheetName val="Cuadro Desviaciones"/>
      <sheetName val="Incidencia"/>
      <sheetName val="Hoja2"/>
      <sheetName val="TABLAS VARIABLES"/>
      <sheetName val="Abril"/>
      <sheetName val="Valorización Valle"/>
      <sheetName val="calculos"/>
      <sheetName val="Costos 1999"/>
    </sheetNames>
    <sheetDataSet>
      <sheetData sheetId="0" refreshError="1">
        <row r="1">
          <cell r="A1" t="str">
            <v>INFORME ANÁLISIS DE VARIABLES CLAVE EN SUSTENTABILIDAD</v>
          </cell>
        </row>
        <row r="2">
          <cell r="B2">
            <v>0</v>
          </cell>
          <cell r="C2">
            <v>0</v>
          </cell>
          <cell r="D2">
            <v>0</v>
          </cell>
        </row>
        <row r="3">
          <cell r="B3">
            <v>0</v>
          </cell>
          <cell r="C3">
            <v>0</v>
          </cell>
          <cell r="D3">
            <v>0</v>
          </cell>
        </row>
        <row r="4">
          <cell r="B4">
            <v>0</v>
          </cell>
          <cell r="C4" t="str">
            <v>Relevancia</v>
          </cell>
          <cell r="D4" t="str">
            <v>Explicación / Líneas de Acción / Plazos / Recursos</v>
          </cell>
        </row>
        <row r="5">
          <cell r="B5">
            <v>0</v>
          </cell>
          <cell r="C5" t="str">
            <v>A: Alta</v>
          </cell>
          <cell r="D5">
            <v>0</v>
          </cell>
        </row>
        <row r="6">
          <cell r="B6">
            <v>0</v>
          </cell>
          <cell r="C6" t="str">
            <v>M: Media</v>
          </cell>
          <cell r="D6">
            <v>0</v>
          </cell>
        </row>
        <row r="7">
          <cell r="B7">
            <v>0</v>
          </cell>
          <cell r="C7" t="str">
            <v>B: Baja</v>
          </cell>
          <cell r="D7">
            <v>0</v>
          </cell>
        </row>
        <row r="8">
          <cell r="A8">
            <v>0</v>
          </cell>
          <cell r="B8">
            <v>0</v>
          </cell>
          <cell r="C8" t="str">
            <v>NA: No aplica</v>
          </cell>
          <cell r="D8">
            <v>0</v>
          </cell>
        </row>
        <row r="9">
          <cell r="A9" t="str">
            <v>Variables de Sustentabilidad (Complejidad)</v>
          </cell>
          <cell r="B9">
            <v>0</v>
          </cell>
          <cell r="C9">
            <v>0</v>
          </cell>
          <cell r="D9">
            <v>0</v>
          </cell>
        </row>
        <row r="10">
          <cell r="A10" t="str">
            <v xml:space="preserve">Gestión Ambiental </v>
          </cell>
          <cell r="B10">
            <v>0</v>
          </cell>
          <cell r="C10">
            <v>0</v>
          </cell>
          <cell r="D10">
            <v>0</v>
          </cell>
        </row>
        <row r="11">
          <cell r="A11" t="str">
            <v xml:space="preserve">Área de Influencia </v>
          </cell>
          <cell r="B11">
            <v>0</v>
          </cell>
          <cell r="C11">
            <v>0</v>
          </cell>
          <cell r="D11">
            <v>0</v>
          </cell>
        </row>
        <row r="12">
          <cell r="A12">
            <v>0</v>
          </cell>
          <cell r="B12" t="str">
            <v>Certidumbre en la confiabilidad de la información</v>
          </cell>
          <cell r="C12" t="str">
            <v>B</v>
          </cell>
          <cell r="D12" t="str">
            <v>Se realiza este estudio de prefactibilidad con el fin de actualizar y mejorar la información que se posee.</v>
          </cell>
        </row>
        <row r="13">
          <cell r="A13">
            <v>0</v>
          </cell>
          <cell r="B13" t="str">
            <v>Extensión Administrativa de los Impactos y/o las Obras (Proyectos Interregional – Proyecto Ínter comunal)</v>
          </cell>
          <cell r="C13" t="str">
            <v>B</v>
          </cell>
          <cell r="D13" t="str">
            <v>El proyecto se desarrolla al interior de las dependencias de Codelco Andina</v>
          </cell>
        </row>
        <row r="14">
          <cell r="A14">
            <v>0</v>
          </cell>
          <cell r="B14" t="str">
            <v>Fragilidad o riqueza ambiental: Presencia de Recursos Sensibles, sitios prioritarios para la biodiversidad (Recursos Protegidos, Valor Ambiental, Paisajístico y/o Turístico, Zonas Protegidas)</v>
          </cell>
          <cell r="C14" t="str">
            <v>B</v>
          </cell>
          <cell r="D14" t="str">
            <v>El proyecto se desarrolla al interior de las dependencias de Codelco Andina, el area autilizar no esta tipificada en el presente punto, sin perjucio de esto se identifican en el area donde se insalaran las linia arboles que generan peligros de falla en el</v>
          </cell>
        </row>
        <row r="15">
          <cell r="A15">
            <v>0</v>
          </cell>
          <cell r="B15" t="str">
            <v>Cercanía Núcleos Poblados o asentamientos humanos</v>
          </cell>
          <cell r="C15" t="str">
            <v>NA: No aplica</v>
          </cell>
          <cell r="D15">
            <v>0</v>
          </cell>
        </row>
        <row r="16">
          <cell r="A16">
            <v>0</v>
          </cell>
          <cell r="B16" t="str">
            <v>Tenencia Tierra Terceros</v>
          </cell>
          <cell r="C16" t="str">
            <v>NA: No aplica</v>
          </cell>
          <cell r="D16">
            <v>0</v>
          </cell>
        </row>
        <row r="17">
          <cell r="A17">
            <v>0</v>
          </cell>
          <cell r="B17" t="str">
            <v>Competencia por el uso de recursos</v>
          </cell>
          <cell r="C17" t="str">
            <v>NA: No aplica</v>
          </cell>
          <cell r="D17">
            <v>0</v>
          </cell>
        </row>
        <row r="18">
          <cell r="A18">
            <v>0</v>
          </cell>
          <cell r="B18" t="str">
            <v>Requerimiento Solicitud Servidumbres</v>
          </cell>
          <cell r="C18" t="str">
            <v>NA: No aplica</v>
          </cell>
          <cell r="D18">
            <v>0</v>
          </cell>
        </row>
        <row r="19">
          <cell r="A19">
            <v>0</v>
          </cell>
          <cell r="B19" t="str">
            <v>Requerimiento Cambio Uso de Suelo</v>
          </cell>
          <cell r="C19" t="str">
            <v>B</v>
          </cell>
          <cell r="D19" t="str">
            <v>Preliminarmente el sector a intervenir esta destiando para este tipo de instalaciones, no requiere cambio uso de suelos.</v>
          </cell>
        </row>
        <row r="20">
          <cell r="A20">
            <v>0</v>
          </cell>
          <cell r="B20" t="str">
            <v>Otros (Especificar)</v>
          </cell>
          <cell r="C20" t="str">
            <v>NA: No aplica</v>
          </cell>
          <cell r="D20">
            <v>0</v>
          </cell>
        </row>
        <row r="21">
          <cell r="A21" t="str">
            <v>Normativa</v>
          </cell>
          <cell r="B21" t="str">
            <v>Normativa</v>
          </cell>
          <cell r="C21">
            <v>0</v>
          </cell>
          <cell r="D21">
            <v>0</v>
          </cell>
        </row>
        <row r="22">
          <cell r="A22">
            <v>0</v>
          </cell>
          <cell r="B22" t="str">
            <v>Inexistencia Normativa</v>
          </cell>
          <cell r="C22" t="str">
            <v>B</v>
          </cell>
          <cell r="D22" t="str">
            <v>El proyecto en su diseño contempla el cumplimiento el marco legal vigente</v>
          </cell>
        </row>
        <row r="23">
          <cell r="A23">
            <v>0</v>
          </cell>
          <cell r="B23" t="str">
            <v>Normativa en elaboración y/o modificación</v>
          </cell>
          <cell r="C23" t="str">
            <v>B</v>
          </cell>
          <cell r="D23" t="str">
            <v>Revisado el sistema no se identifica nueva legislación en desarrollo para los alcances del proyecto</v>
          </cell>
        </row>
        <row r="24">
          <cell r="A24">
            <v>0</v>
          </cell>
          <cell r="B24" t="str">
            <v>Incertidumbre en relación a la Probabilidad de Cumplimiento</v>
          </cell>
          <cell r="C24" t="str">
            <v>M</v>
          </cell>
          <cell r="D24" t="str">
            <v>En la etapa anterior se indica que según los alcanses del proyectos inicialmente se contemplo el aumento de suministro o consumo de energia
Según el alcance actual el proyeco no requiere ser ingresado al SEA, dado esto es recomendable definir el alcance d</v>
          </cell>
        </row>
        <row r="25">
          <cell r="A25">
            <v>0</v>
          </cell>
          <cell r="B25" t="str">
            <v>Incertidumbre en relación a la capacidad de Monitoreo</v>
          </cell>
          <cell r="C25" t="str">
            <v>NA: No aplica</v>
          </cell>
          <cell r="D25">
            <v>0</v>
          </cell>
        </row>
        <row r="26">
          <cell r="A26">
            <v>0</v>
          </cell>
          <cell r="B26" t="str">
            <v>Existencia criterios diferenciados entre Servicios Competentes (Según temas evaluados, cruce de roles y competencias)</v>
          </cell>
          <cell r="C26" t="str">
            <v>NA: No aplica</v>
          </cell>
          <cell r="D26">
            <v>0</v>
          </cell>
        </row>
        <row r="27">
          <cell r="A27">
            <v>0</v>
          </cell>
          <cell r="B27" t="str">
            <v>Existencia Compromisos o Acuerdos Previos</v>
          </cell>
          <cell r="C27" t="str">
            <v>NA: No aplica</v>
          </cell>
          <cell r="D27">
            <v>0</v>
          </cell>
        </row>
        <row r="28">
          <cell r="A28">
            <v>0</v>
          </cell>
          <cell r="B28" t="str">
            <v>Existencia de Normativa Interna Corporativa o Divisional que pueda interferir en el desarrollo del proyecto</v>
          </cell>
          <cell r="C28" t="str">
            <v>NA: No aplica</v>
          </cell>
          <cell r="D28">
            <v>0</v>
          </cell>
        </row>
        <row r="29">
          <cell r="A29">
            <v>0</v>
          </cell>
          <cell r="B29" t="str">
            <v>Normativa o contratos con terceros que puedan interferir con la División o con el Proyecto</v>
          </cell>
          <cell r="C29" t="str">
            <v>NA: No aplica</v>
          </cell>
          <cell r="D29">
            <v>0</v>
          </cell>
        </row>
        <row r="30">
          <cell r="A30">
            <v>0</v>
          </cell>
          <cell r="B30" t="str">
            <v>Requerimiento de Identificación de Permisos tempranamente</v>
          </cell>
          <cell r="C30" t="str">
            <v>NA: No aplica</v>
          </cell>
          <cell r="D30" t="str">
            <v>se evaluará en el analisis de pertinencia</v>
          </cell>
        </row>
        <row r="31">
          <cell r="A31">
            <v>0</v>
          </cell>
          <cell r="B31" t="str">
            <v>Otros (Especificar)</v>
          </cell>
          <cell r="C31" t="str">
            <v>NA: No aplica</v>
          </cell>
          <cell r="D31">
            <v>0</v>
          </cell>
        </row>
        <row r="32">
          <cell r="A32" t="str">
            <v>Impactos</v>
          </cell>
          <cell r="B32">
            <v>0</v>
          </cell>
          <cell r="C32">
            <v>0</v>
          </cell>
          <cell r="D32">
            <v>0</v>
          </cell>
        </row>
        <row r="33">
          <cell r="A33">
            <v>0</v>
          </cell>
          <cell r="B33" t="str">
            <v>Dimensión de los Impactos</v>
          </cell>
          <cell r="C33" t="str">
            <v>B</v>
          </cell>
          <cell r="D33" t="str">
            <v>Ingenieria a determinado los alcances del API, conose el escenario y requerimientos a cumplir</v>
          </cell>
        </row>
        <row r="34">
          <cell r="A34">
            <v>0</v>
          </cell>
          <cell r="B34" t="str">
            <v>Sensibilidad previa asociada al tipo de impacto</v>
          </cell>
          <cell r="C34" t="str">
            <v>NA: No aplica</v>
          </cell>
          <cell r="D34">
            <v>0</v>
          </cell>
        </row>
        <row r="35">
          <cell r="A35">
            <v>0</v>
          </cell>
          <cell r="B35" t="str">
            <v>Incertidumbre en la predicción de los Impactos</v>
          </cell>
          <cell r="C35" t="str">
            <v>NA: No aplica</v>
          </cell>
          <cell r="D35">
            <v>0</v>
          </cell>
        </row>
        <row r="36">
          <cell r="A36">
            <v>0</v>
          </cell>
          <cell r="B36" t="str">
            <v>Incertidumbre en la Valoración de los Impactos</v>
          </cell>
          <cell r="C36" t="str">
            <v>B</v>
          </cell>
          <cell r="D36" t="str">
            <v>Existe informe tecnico que identifica las rçnecesidades tecnicas, donde se señala que las areas a intervenir requieren un saneamiento para evitar incidentes ambientales.</v>
          </cell>
        </row>
        <row r="37">
          <cell r="A37">
            <v>0</v>
          </cell>
          <cell r="B37" t="str">
            <v>Incertidumbre en Gestión de los Impactos</v>
          </cell>
          <cell r="C37" t="str">
            <v>NA: No aplica</v>
          </cell>
          <cell r="D37">
            <v>0</v>
          </cell>
        </row>
        <row r="38">
          <cell r="A38">
            <v>0</v>
          </cell>
          <cell r="B38" t="str">
            <v xml:space="preserve">Sinergia de Impactos dentro de Codelco </v>
          </cell>
          <cell r="C38" t="str">
            <v>M</v>
          </cell>
          <cell r="D38" t="str">
            <v>Ingenieria revisa las alternativas para el logro de los alcances, estos no afectan significativamente el entorn actual. Las areas a intervenir son de propiedad DAND, se debe confirmar con GSAE si el area requiere cambio usode suelo.</v>
          </cell>
        </row>
        <row r="39">
          <cell r="A39">
            <v>0</v>
          </cell>
          <cell r="B39" t="str">
            <v>Sinergia de Impactos con terceros</v>
          </cell>
          <cell r="C39" t="str">
            <v>NA: No aplica</v>
          </cell>
          <cell r="D39">
            <v>0</v>
          </cell>
        </row>
        <row r="40">
          <cell r="A40">
            <v>0</v>
          </cell>
          <cell r="B40" t="str">
            <v>Generación de Impactos Residuales</v>
          </cell>
          <cell r="C40" t="str">
            <v>NA: No aplica</v>
          </cell>
          <cell r="D40">
            <v>0</v>
          </cell>
        </row>
        <row r="41">
          <cell r="A41">
            <v>0</v>
          </cell>
          <cell r="B41" t="str">
            <v>Otros (Especificar). Consumos de energía</v>
          </cell>
          <cell r="C41" t="str">
            <v>B</v>
          </cell>
          <cell r="D41" t="str">
            <v>El proyecto consiste en permitir mayor consumo a los generados. Por tanto corresponde establecer según la legislación vigente modificar las RCA que actualmente tiene la División respecto a este ámbito.</v>
          </cell>
        </row>
        <row r="42">
          <cell r="A42" t="str">
            <v>Gestión de Riesgos Profesionales</v>
          </cell>
          <cell r="B42">
            <v>0</v>
          </cell>
          <cell r="C42">
            <v>0</v>
          </cell>
          <cell r="D42">
            <v>0</v>
          </cell>
        </row>
        <row r="43">
          <cell r="A43">
            <v>0</v>
          </cell>
          <cell r="B43" t="str">
            <v>Confiabilidad de la Información general</v>
          </cell>
          <cell r="C43" t="str">
            <v>M</v>
          </cell>
          <cell r="D43" t="str">
            <v>El proyecto en esta etapà cuenta con antecedentes tecnicos que permiten predecir los posible peligros a las personas, en las distintas etapas del proyecto.</v>
          </cell>
        </row>
        <row r="44">
          <cell r="A44">
            <v>0</v>
          </cell>
          <cell r="B44" t="str">
            <v>Incertidumbre en la identificación de los Peligros</v>
          </cell>
          <cell r="C44" t="str">
            <v>M</v>
          </cell>
          <cell r="D44" t="str">
            <v>El riesgo de Contacto con energía eléctrica es asociado con la naturaleza del proyecto en etapa de construcción. Este será minimizado con la intervención, en cortes de energía, solo por personal calificado de DAND.</v>
          </cell>
        </row>
        <row r="45">
          <cell r="A45">
            <v>0</v>
          </cell>
          <cell r="B45" t="str">
            <v>Incertidumbre en la Valoración de los Riesgos</v>
          </cell>
          <cell r="C45" t="str">
            <v>A</v>
          </cell>
          <cell r="D45" t="str">
            <v>Existen antecedentes de Accidentes asociados en la fase de construcción es decir contacto con energía eléctrica, caída a mismo y/o diferente nivel, golpeado por y/o contra, quemaduras en las respectivas etapas del proyecto</v>
          </cell>
        </row>
        <row r="46">
          <cell r="A46">
            <v>0</v>
          </cell>
          <cell r="B46" t="str">
            <v>Incertidumbre en la Gestión de los Peligros</v>
          </cell>
          <cell r="C46" t="str">
            <v>B</v>
          </cell>
          <cell r="D46">
            <v>0</v>
          </cell>
        </row>
        <row r="47">
          <cell r="A47">
            <v>0</v>
          </cell>
          <cell r="B47" t="str">
            <v>Existencia de Accidentes fatales y/o de alto potencial asociados a la naturaleza de las actividades del Proyecto</v>
          </cell>
          <cell r="C47">
            <v>0</v>
          </cell>
          <cell r="D47">
            <v>0</v>
          </cell>
        </row>
        <row r="48">
          <cell r="A48">
            <v>0</v>
          </cell>
          <cell r="B48" t="str">
            <v>Presencia de Enfermedades Profesionales asociadas a la naturaleza de las actividades del Proyecto</v>
          </cell>
          <cell r="C48">
            <v>0</v>
          </cell>
          <cell r="D48">
            <v>0</v>
          </cell>
        </row>
        <row r="49">
          <cell r="A49">
            <v>0</v>
          </cell>
          <cell r="B49" t="str">
            <v>Otros (Especificar).</v>
          </cell>
          <cell r="C49" t="str">
            <v>NA: No aplica</v>
          </cell>
          <cell r="D49">
            <v>0</v>
          </cell>
        </row>
        <row r="50">
          <cell r="A50" t="str">
            <v>Partes Interesadas</v>
          </cell>
          <cell r="B50">
            <v>0</v>
          </cell>
          <cell r="C50">
            <v>0</v>
          </cell>
          <cell r="D50">
            <v>0</v>
          </cell>
        </row>
        <row r="51">
          <cell r="A51">
            <v>0</v>
          </cell>
          <cell r="B51" t="str">
            <v>Interferencia negativa de partes interesadas o actores relevantes. De conocerlas identifíquelas</v>
          </cell>
          <cell r="C51" t="str">
            <v>A</v>
          </cell>
          <cell r="D51" t="str">
            <v>Operación de be considerar la detención de equipos para poder normalizar las guardas y protecciones.</v>
          </cell>
        </row>
        <row r="52">
          <cell r="A52" t="str">
            <v>Percepciones, Intereses y Expectativas</v>
          </cell>
          <cell r="B52">
            <v>0</v>
          </cell>
          <cell r="C52">
            <v>0</v>
          </cell>
          <cell r="D52">
            <v>0</v>
          </cell>
        </row>
        <row r="53">
          <cell r="A53">
            <v>0</v>
          </cell>
          <cell r="B53" t="str">
            <v>Existencia de opiniones y/o percepciones de la comunidad adversas o contradictorias  sobre el proyecto</v>
          </cell>
          <cell r="C53" t="str">
            <v>NA: No aplica</v>
          </cell>
          <cell r="D53">
            <v>0</v>
          </cell>
        </row>
        <row r="54">
          <cell r="A54">
            <v>0</v>
          </cell>
          <cell r="B54" t="str">
            <v>Existencia de opiniones y/o percepciones de la autoridad adversas o contradictorias  sobre el proyecto</v>
          </cell>
          <cell r="C54" t="str">
            <v>NA: No aplica</v>
          </cell>
          <cell r="D54">
            <v>0</v>
          </cell>
        </row>
        <row r="55">
          <cell r="A55">
            <v>0</v>
          </cell>
          <cell r="B55" t="str">
            <v>Generación por parte de la autoridad y/o comunidad de expectativas de empleo, económicas y/o de desarrollo</v>
          </cell>
          <cell r="C55" t="str">
            <v>NA: No aplica</v>
          </cell>
          <cell r="D55">
            <v>0</v>
          </cell>
        </row>
        <row r="56">
          <cell r="A56">
            <v>0</v>
          </cell>
          <cell r="B56" t="str">
            <v>Existencia de opiniones y/o percepciones adversas o contradictorias  de la  autoridad sobre Codelco y/o empresa minera en general.</v>
          </cell>
          <cell r="C56" t="str">
            <v>NA: No aplica</v>
          </cell>
          <cell r="D56">
            <v>0</v>
          </cell>
        </row>
        <row r="57">
          <cell r="A57">
            <v>0</v>
          </cell>
          <cell r="B57" t="str">
            <v>Existencia de expectativas anteriormente frustradas asociadas a proyectos de Codelco</v>
          </cell>
          <cell r="C57" t="str">
            <v>NA: No aplica</v>
          </cell>
          <cell r="D57">
            <v>0</v>
          </cell>
        </row>
        <row r="58">
          <cell r="A58" t="str">
            <v>Plan de Acción de Relaciones Comunitarias</v>
          </cell>
          <cell r="B58">
            <v>0</v>
          </cell>
          <cell r="C58">
            <v>0</v>
          </cell>
          <cell r="D58">
            <v>0</v>
          </cell>
        </row>
        <row r="59">
          <cell r="A59">
            <v>0</v>
          </cell>
          <cell r="B59" t="str">
            <v>Proyecto requiere contar con un plan de acción con la comunidad desde sus inicios</v>
          </cell>
          <cell r="C59" t="str">
            <v>NA: No aplica</v>
          </cell>
          <cell r="D59">
            <v>0</v>
          </cell>
        </row>
        <row r="60">
          <cell r="A60">
            <v>0</v>
          </cell>
          <cell r="B60" t="str">
            <v>Urgencia o necesidad de un plan estratégico comunicacional del proyecto a nivel local-regional-nacional.</v>
          </cell>
          <cell r="C60" t="str">
            <v>NA: No aplica</v>
          </cell>
          <cell r="D60">
            <v>0</v>
          </cell>
        </row>
        <row r="61">
          <cell r="A61" t="str">
            <v>Gestión Territorial</v>
          </cell>
          <cell r="B61">
            <v>0</v>
          </cell>
          <cell r="C61">
            <v>0</v>
          </cell>
          <cell r="D61">
            <v>0</v>
          </cell>
        </row>
        <row r="62">
          <cell r="A62" t="str">
            <v>Área de Influencia</v>
          </cell>
          <cell r="B62">
            <v>0</v>
          </cell>
          <cell r="C62">
            <v>0</v>
          </cell>
          <cell r="D62">
            <v>0</v>
          </cell>
        </row>
        <row r="63">
          <cell r="A63">
            <v>0</v>
          </cell>
          <cell r="B63" t="str">
            <v>Existencia / Vigencia  de instrumentos de planificación territorial (Plano Regulador, etc.): Compatibilidad, necesidad de tener zonas Buffer</v>
          </cell>
          <cell r="C63" t="str">
            <v>NA: No aplica</v>
          </cell>
          <cell r="D63">
            <v>0</v>
          </cell>
        </row>
        <row r="64">
          <cell r="A64">
            <v>0</v>
          </cell>
          <cell r="B64" t="str">
            <v>Presencia Zonas Protegidas (Vegas Bofedales, sitios arqueológicos, sitios de interés patrimonial, sitios prioritarios para la biodiversidad, áreas protegidas por CONAF, sitios RAMSAR, SNASPE, etc.).</v>
          </cell>
          <cell r="C64" t="str">
            <v>NA: No aplica</v>
          </cell>
          <cell r="D64">
            <v>0</v>
          </cell>
        </row>
        <row r="65">
          <cell r="A65">
            <v>0</v>
          </cell>
          <cell r="B65" t="str">
            <v>Existencia de Planes Regionales de desarrollo sectoriales: Políticas de desarrollo local o regional en contraposición con el proyecto para el uso del territorio.</v>
          </cell>
          <cell r="C65" t="str">
            <v>NA: No aplica</v>
          </cell>
          <cell r="D65">
            <v>0</v>
          </cell>
        </row>
        <row r="66">
          <cell r="A66">
            <v>0</v>
          </cell>
          <cell r="B66" t="str">
            <v>Competencia por el uso de recursos del territorio</v>
          </cell>
          <cell r="C66" t="str">
            <v>NA: No aplica</v>
          </cell>
          <cell r="D66" t="str">
            <v>A nivel Divisional, ingenieria debe verificar posibles interferencias con las áreas operativas</v>
          </cell>
        </row>
        <row r="67">
          <cell r="A67">
            <v>0</v>
          </cell>
          <cell r="B67" t="str">
            <v>Requerimiento de compra de terrenos, debido a la Tenencia Tierra por Terceros (uno o varios)</v>
          </cell>
          <cell r="C67" t="str">
            <v>NA: No aplica</v>
          </cell>
          <cell r="D67">
            <v>0</v>
          </cell>
        </row>
        <row r="68">
          <cell r="A68">
            <v>0</v>
          </cell>
          <cell r="B68" t="str">
            <v>Requerimiento de solicitud de servidumbres, arrendamientos, concesiones mineras, propiedad minera, solicitud de derechos de agua (superficiales y/o subterráneos), etc.</v>
          </cell>
          <cell r="C68" t="str">
            <v>NA: No aplica</v>
          </cell>
          <cell r="D68">
            <v>0</v>
          </cell>
        </row>
        <row r="69">
          <cell r="A69">
            <v>0</v>
          </cell>
          <cell r="B69" t="str">
            <v>Requerimientos de conectividad vial, es decir caminos externos e internos, conectividad marítima (cercanía a puertos) y la conectividad comunicacional (redes de comunicación telefónica, satelital, fibra óptica, etc.).</v>
          </cell>
          <cell r="C69" t="str">
            <v>NA: No aplica</v>
          </cell>
          <cell r="D69">
            <v>0</v>
          </cell>
        </row>
        <row r="70">
          <cell r="A70">
            <v>0</v>
          </cell>
          <cell r="B70" t="str">
            <v>Requerimiento Cambio Uso de Suelo</v>
          </cell>
          <cell r="C70" t="str">
            <v>NA: No aplica</v>
          </cell>
          <cell r="D70">
            <v>0</v>
          </cell>
        </row>
        <row r="71">
          <cell r="A71">
            <v>0</v>
          </cell>
          <cell r="B71" t="str">
            <v>Necesidad de contar con un plan de ordenamiento territorial interno para futuros proyectos</v>
          </cell>
          <cell r="C71" t="str">
            <v>NA: No aplica</v>
          </cell>
          <cell r="D71">
            <v>0</v>
          </cell>
        </row>
        <row r="72">
          <cell r="A72">
            <v>0</v>
          </cell>
          <cell r="B72" t="str">
            <v xml:space="preserve">Requerimiento de infraestructura pública y de equipamiento colectivo (oleoductos, gaseoductos, subestaciones eléctricas, fuentes de abastecimiento de agua, plantas de tratamiento, rellenos sanitarios o sitios de disposición de residuos peligrosos, etc.). </v>
          </cell>
          <cell r="C72" t="str">
            <v>NA: No aplica</v>
          </cell>
          <cell r="D72">
            <v>0</v>
          </cell>
        </row>
        <row r="73">
          <cell r="A73">
            <v>0</v>
          </cell>
          <cell r="B73" t="str">
            <v>Otros: especificar</v>
          </cell>
          <cell r="C73" t="str">
            <v>NA: No aplica</v>
          </cell>
          <cell r="D73">
            <v>0</v>
          </cell>
        </row>
        <row r="74">
          <cell r="A74" t="str">
            <v>Variables Comunes a todos los ámbitos</v>
          </cell>
          <cell r="B74">
            <v>0</v>
          </cell>
          <cell r="C74">
            <v>0</v>
          </cell>
          <cell r="D74">
            <v>0</v>
          </cell>
        </row>
        <row r="75">
          <cell r="A75">
            <v>0</v>
          </cell>
          <cell r="B75" t="str">
            <v>Oportunidad de Ingreso al SEA más conveniente</v>
          </cell>
          <cell r="C75" t="str">
            <v>A</v>
          </cell>
          <cell r="D75" t="str">
            <v>El proyecto considera aumenta en la generación de energía en 23 KV, por tal motivo el proyecto requiere ser ingresado al SEA segun lo indicado en letra b del art 3 del DS 95, la alternativa definida por ingenieria tambien debe establecer la pertinencia de</v>
          </cell>
        </row>
        <row r="76">
          <cell r="A76">
            <v>0</v>
          </cell>
          <cell r="B76" t="str">
            <v>Indefiniciones caracterización Fase Construcción</v>
          </cell>
          <cell r="C76" t="str">
            <v>B</v>
          </cell>
          <cell r="D76" t="str">
            <v>En esta etapa no es relevante definir este tema.</v>
          </cell>
        </row>
        <row r="77">
          <cell r="A77">
            <v>0</v>
          </cell>
          <cell r="B77" t="str">
            <v>Indefiniciones Ingeniería Diseño y Etapa de Operación</v>
          </cell>
          <cell r="C77" t="str">
            <v>A</v>
          </cell>
          <cell r="D77" t="str">
            <v>Se deben definir las características técnicas y operativos para cumplir con la legislación y estándares vigentes.</v>
          </cell>
          <cell r="E77">
            <v>0</v>
          </cell>
        </row>
        <row r="78">
          <cell r="A78">
            <v>0</v>
          </cell>
          <cell r="B78" t="str">
            <v>Indefiniciones de la etapa de  Cierre</v>
          </cell>
          <cell r="C78" t="str">
            <v>B</v>
          </cell>
          <cell r="D78" t="str">
            <v>Ingenieria debe considerar este aspecto e indicar en la alternativa a definir que La División tiene considerado en su etapa de cierre la disposición de materiales y desmovilización de equipos según RCA.</v>
          </cell>
        </row>
        <row r="79">
          <cell r="A79">
            <v>0</v>
          </cell>
          <cell r="B79" t="str">
            <v>Disponibilidad de recursos: agua y energía /competencia por el uso de estos recursos</v>
          </cell>
          <cell r="C79" t="str">
            <v>M</v>
          </cell>
          <cell r="D79" t="str">
            <v>si bien esta proyecto se ejecutara para el aumento de consumo de energía, ingenieria debe considerar los requerimientos para la disponibilidad establecida por diseño.</v>
          </cell>
        </row>
        <row r="80">
          <cell r="A80">
            <v>0</v>
          </cell>
          <cell r="B80" t="str">
            <v>Plazos: requerimiento de tiempo para tramitación de permisos, EIA/DIA, monitoreos necesarios, etc.</v>
          </cell>
          <cell r="C80" t="str">
            <v>A</v>
          </cell>
          <cell r="D80" t="str">
            <v>Ingenieria en función al marco legal vigente debe considerar los plazos que la autoridad establese para el ingreso al SEA.</v>
          </cell>
        </row>
        <row r="81">
          <cell r="A81">
            <v>0</v>
          </cell>
          <cell r="B81" t="str">
            <v>Requerimiento de incorporar tempranamente a las autoridades en el proyecto (Tecnología nueva o poco conocida, proceso complicado comunitariamente, etc.)</v>
          </cell>
          <cell r="C81" t="str">
            <v>M</v>
          </cell>
          <cell r="D81" t="str">
            <v>Aplicar criterios indicados por CRITERIOS PARA DECIDIR SOBRE LA PERTINENCIA DE SOMETER AL SISTEMA DE EVALUACIÓN DE IMPACTO AMBIENTAL (SEIA) LA INTRODUCCIÓN DE “CAMBIOS” A UN PROYECTO O ACTIVIDAD</v>
          </cell>
        </row>
        <row r="82">
          <cell r="A82">
            <v>0</v>
          </cell>
          <cell r="B82" t="str">
            <v>Requerimiento Tramitación Permisos Ambientales Sectoriales</v>
          </cell>
          <cell r="C82" t="str">
            <v>A</v>
          </cell>
          <cell r="D82">
            <v>0</v>
          </cell>
        </row>
        <row r="83">
          <cell r="A83">
            <v>0</v>
          </cell>
          <cell r="B83" t="str">
            <v>Otros (Especificar)</v>
          </cell>
          <cell r="C83" t="str">
            <v>NA: No aplica</v>
          </cell>
          <cell r="D83">
            <v>0</v>
          </cell>
        </row>
        <row r="84">
          <cell r="A84" t="str">
            <v>Gestión del Negocio (Criticidad)</v>
          </cell>
          <cell r="B84">
            <v>0</v>
          </cell>
          <cell r="C84">
            <v>0</v>
          </cell>
          <cell r="D84">
            <v>0</v>
          </cell>
        </row>
        <row r="85">
          <cell r="A85">
            <v>0</v>
          </cell>
          <cell r="B85" t="str">
            <v>Certidumbre en la confiabilidad de la información</v>
          </cell>
          <cell r="C85" t="str">
            <v>B</v>
          </cell>
          <cell r="D85" t="str">
            <v>Los antecedentes recopilados indican la necesidad de ejecución del proyecto.</v>
          </cell>
        </row>
        <row r="86">
          <cell r="A86">
            <v>0</v>
          </cell>
          <cell r="B86" t="str">
            <v>Continuidad Operacional</v>
          </cell>
          <cell r="C86" t="str">
            <v>M</v>
          </cell>
          <cell r="D86" t="str">
            <v>El proyecto juega un papel fundamental para la operación y el desarrollo de la división</v>
          </cell>
        </row>
        <row r="87">
          <cell r="A87">
            <v>0</v>
          </cell>
          <cell r="B87" t="str">
            <v xml:space="preserve"> Rentabilidad  Operacional</v>
          </cell>
          <cell r="C87" t="str">
            <v>NA: No aplica</v>
          </cell>
          <cell r="D87">
            <v>0</v>
          </cell>
        </row>
        <row r="88">
          <cell r="A88">
            <v>0</v>
          </cell>
          <cell r="B88" t="str">
            <v>Cumplimiento de Normativa</v>
          </cell>
          <cell r="C88" t="str">
            <v>NA: No aplica</v>
          </cell>
          <cell r="D88">
            <v>0</v>
          </cell>
        </row>
        <row r="89">
          <cell r="A89">
            <v>0</v>
          </cell>
          <cell r="B89" t="str">
            <v>Necesario para la continuidad de otro proyecto</v>
          </cell>
          <cell r="C89" t="str">
            <v>NA: No aplica</v>
          </cell>
          <cell r="D89">
            <v>0</v>
          </cell>
        </row>
        <row r="90">
          <cell r="A90">
            <v>0</v>
          </cell>
          <cell r="B90" t="str">
            <v>Interferencia operacional</v>
          </cell>
          <cell r="C90" t="str">
            <v>A</v>
          </cell>
          <cell r="D90" t="str">
            <v>La interferencia operacional de la alternativa a definir por ingenieria quien debe considerar las áreas de seguridad de las zonas donde se emplazaran las instalaciones eléctricas del proyecto.</v>
          </cell>
        </row>
        <row r="91">
          <cell r="A91">
            <v>0</v>
          </cell>
          <cell r="B91" t="str">
            <v xml:space="preserve">Momento Político Contingente (Nacional / Regional/Comunal / Codelco) </v>
          </cell>
          <cell r="C91" t="str">
            <v>NA: No aplica</v>
          </cell>
          <cell r="D91">
            <v>0</v>
          </cell>
        </row>
        <row r="92">
          <cell r="A92">
            <v>0</v>
          </cell>
          <cell r="B92" t="str">
            <v>Asociación con Terceros (Bancabilidad Ambiental y Social)</v>
          </cell>
          <cell r="C92" t="str">
            <v>NA: No aplica</v>
          </cell>
          <cell r="D92">
            <v>0</v>
          </cell>
        </row>
        <row r="93">
          <cell r="A93">
            <v>0</v>
          </cell>
          <cell r="B93" t="str">
            <v>Otros (Especificar)</v>
          </cell>
          <cell r="C93" t="str">
            <v>NA: No aplica</v>
          </cell>
          <cell r="D93">
            <v>0</v>
          </cell>
        </row>
        <row r="94">
          <cell r="D9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 xml:space="preserve">INFORME ANÁLISIS DE VARIABLES CLAVE EN SUSTENTABILIDAD  </v>
          </cell>
        </row>
      </sheetData>
      <sheetData sheetId="30">
        <row r="1">
          <cell r="A1" t="str">
            <v xml:space="preserve">INFORME ANÁLISIS DE VARIABLES CLAVE EN SUSTENTABILIDAD  </v>
          </cell>
        </row>
      </sheetData>
      <sheetData sheetId="31">
        <row r="1">
          <cell r="A1" t="str">
            <v xml:space="preserve">INFORME ANÁLISIS DE VARIABLES CLAVE EN SUSTENTABILIDAD  </v>
          </cell>
        </row>
      </sheetData>
      <sheetData sheetId="32">
        <row r="1">
          <cell r="A1" t="str">
            <v xml:space="preserve">INFORME ANÁLISIS DE VARIABLES CLAVE EN SUSTENTABILIDAD  </v>
          </cell>
        </row>
      </sheetData>
      <sheetData sheetId="33">
        <row r="1">
          <cell r="A1" t="str">
            <v xml:space="preserve">INFORME ANÁLISIS DE VARIABLES CLAVE EN SUSTENTABILIDAD  </v>
          </cell>
        </row>
      </sheetData>
      <sheetData sheetId="34">
        <row r="1">
          <cell r="A1" t="str">
            <v xml:space="preserve">INFORME ANÁLISIS DE VARIABLES CLAVE EN SUSTENTABILIDAD  </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refreshError="1"/>
      <sheetData sheetId="286" refreshError="1"/>
      <sheetData sheetId="287" refreshError="1"/>
      <sheetData sheetId="288" refreshError="1"/>
      <sheetData sheetId="289" refreshError="1"/>
      <sheetData sheetId="290"/>
      <sheetData sheetId="291"/>
      <sheetData sheetId="292"/>
      <sheetData sheetId="293"/>
      <sheetData sheetId="294"/>
      <sheetData sheetId="295"/>
      <sheetData sheetId="296"/>
      <sheetData sheetId="297"/>
      <sheetData sheetId="298"/>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sheetData sheetId="436"/>
      <sheetData sheetId="437"/>
      <sheetData sheetId="438"/>
      <sheetData sheetId="439"/>
      <sheetData sheetId="440"/>
      <sheetData sheetId="441" refreshError="1"/>
      <sheetData sheetId="442" refreshError="1"/>
      <sheetData sheetId="443" refreshError="1"/>
      <sheetData sheetId="444" refreshError="1"/>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sheetData sheetId="552"/>
      <sheetData sheetId="553"/>
      <sheetData sheetId="554"/>
      <sheetData sheetId="555"/>
      <sheetData sheetId="556"/>
      <sheetData sheetId="557"/>
      <sheetData sheetId="558"/>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sheetData sheetId="568"/>
      <sheetData sheetId="569"/>
      <sheetData sheetId="570"/>
      <sheetData sheetId="571"/>
      <sheetData sheetId="572"/>
      <sheetData sheetId="573"/>
      <sheetData sheetId="574"/>
      <sheetData sheetId="575"/>
      <sheetData sheetId="576"/>
      <sheetData sheetId="577">
        <row r="1">
          <cell r="A1" t="str">
            <v xml:space="preserve">INFORME ANÁLISIS DE VARIABLES CLAVE EN SUSTENTABILIDAD  </v>
          </cell>
        </row>
      </sheetData>
      <sheetData sheetId="578">
        <row r="1">
          <cell r="A1" t="str">
            <v xml:space="preserve">INFORME ANÁLISIS DE VARIABLES CLAVE EN SUSTENTABILIDAD  </v>
          </cell>
        </row>
      </sheetData>
      <sheetData sheetId="579">
        <row r="1">
          <cell r="A1" t="str">
            <v xml:space="preserve">INFORME ANÁLISIS DE VARIABLES CLAVE EN SUSTENTABILIDAD  </v>
          </cell>
        </row>
      </sheetData>
      <sheetData sheetId="580">
        <row r="1">
          <cell r="A1" t="str">
            <v xml:space="preserve">INFORME ANÁLISIS DE VARIABLES CLAVE EN SUSTENTABILIDAD  </v>
          </cell>
        </row>
      </sheetData>
      <sheetData sheetId="581">
        <row r="1">
          <cell r="A1" t="str">
            <v xml:space="preserve">INFORME ANÁLISIS DE VARIABLES CLAVE EN SUSTENTABILIDAD  </v>
          </cell>
        </row>
      </sheetData>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sheetData sheetId="618" refreshError="1"/>
      <sheetData sheetId="619" refreshError="1"/>
      <sheetData sheetId="620" refreshError="1"/>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OE Directos (3)"/>
      <sheetName val="ECO-01A (CdC)"/>
      <sheetName val="ECO-01A (baan)"/>
      <sheetName val="WBS"/>
      <sheetName val="Datos Basicos"/>
      <sheetName val="Componentes de Costo"/>
      <sheetName val="ECO-01A"/>
      <sheetName val="Insumos"/>
      <sheetName val="Consolidado de PU"/>
      <sheetName val="SCOE Directos"/>
      <sheetName val="SCOE Directos (2)"/>
      <sheetName val="SCOE Directos (Qty)"/>
      <sheetName val="Raise Borer"/>
      <sheetName val="Indirectos"/>
      <sheetName val="Transporte"/>
      <sheetName val="Sistemas Varios"/>
      <sheetName val="Oferta Mecanicos"/>
      <sheetName val="Dotacion"/>
      <sheetName val="ECO-01B"/>
      <sheetName val="ECO-02"/>
      <sheetName val="2.1c"/>
      <sheetName val="2.1 (2)"/>
      <sheetName val="Rendimientos"/>
    </sheetNames>
    <sheetDataSet>
      <sheetData sheetId="0">
        <row r="2">
          <cell r="F2">
            <v>21786.67</v>
          </cell>
        </row>
      </sheetData>
      <sheetData sheetId="1"/>
      <sheetData sheetId="2"/>
      <sheetData sheetId="3">
        <row r="2">
          <cell r="H2" t="str">
            <v>Centro de Costo</v>
          </cell>
        </row>
      </sheetData>
      <sheetData sheetId="4">
        <row r="2">
          <cell r="F2">
            <v>21786.67</v>
          </cell>
        </row>
        <row r="4">
          <cell r="F4">
            <v>670</v>
          </cell>
        </row>
        <row r="5">
          <cell r="F5">
            <v>1.431</v>
          </cell>
        </row>
      </sheetData>
      <sheetData sheetId="5"/>
      <sheetData sheetId="6">
        <row r="2">
          <cell r="C2" t="str">
            <v>FORMULARIO ECO-01A</v>
          </cell>
        </row>
      </sheetData>
      <sheetData sheetId="7">
        <row r="1">
          <cell r="A1" t="str">
            <v>CONSUMO DE RECURSOS DE COSTO DIRECTO</v>
          </cell>
        </row>
      </sheetData>
      <sheetData sheetId="8"/>
      <sheetData sheetId="9"/>
      <sheetData sheetId="10"/>
      <sheetData sheetId="11"/>
      <sheetData sheetId="12">
        <row r="101">
          <cell r="AR101" t="str">
            <v>Item</v>
          </cell>
        </row>
      </sheetData>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6"/>
      <sheetName val="Mov Tie"/>
      <sheetName val="Fases"/>
      <sheetName val="Datos"/>
      <sheetName val="Rendimientos"/>
      <sheetName val="Hoja3"/>
      <sheetName val="TABLA RESUMEN"/>
      <sheetName val="Itemizado CC110_Tabla F1"/>
      <sheetName val="Ciclos de Trabajo"/>
      <sheetName val="Resumen Cantidades"/>
      <sheetName val="Metros Barrenados"/>
      <sheetName val="Reacarreo"/>
      <sheetName val="CODs"/>
      <sheetName val="Cronog"/>
      <sheetName val="MOT"/>
      <sheetName val="Programa Ref"/>
    </sheetNames>
    <sheetDataSet>
      <sheetData sheetId="0"/>
      <sheetData sheetId="1"/>
      <sheetData sheetId="2">
        <row r="1">
          <cell r="M1" t="str">
            <v>F13.1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LEGADA"/>
      <sheetName val="Hoja1"/>
      <sheetName val="Hoja2"/>
      <sheetName val="Hoja3"/>
      <sheetName val="DESBASTE"/>
      <sheetName val="Plant"/>
      <sheetName val="29-10"/>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Detalle"/>
      <sheetName val="Indicadores"/>
      <sheetName val="Diagrama MB Ch Local"/>
      <sheetName val="Insumos"/>
      <sheetName val="Ingreso Datos Extracción"/>
      <sheetName val="Ingreso Datos Reducción"/>
      <sheetName val="Ingreso Datos Traspaso"/>
      <sheetName val="Ingreso Datos Ventilación"/>
      <sheetName val="Ingreso Datos Chancado Primario"/>
      <sheetName val="Ingreso Datos Transporte Inter."/>
      <sheetName val="Ingreso Datos Transporte Princi"/>
      <sheetName val="Ingreso Datos ReparaciónArea"/>
      <sheetName val="Ingreso Datos Bus Personal"/>
      <sheetName val="Ingreso Servicios Mina"/>
      <sheetName val="Ingreso Datos RRHH"/>
      <sheetName val="Factor de Reemplazo"/>
      <sheetName val="Plan Minero"/>
      <sheetName val="Cálculo de Equipos"/>
      <sheetName val="Extracción"/>
      <sheetName val="Reducción"/>
      <sheetName val="Traspaso"/>
      <sheetName val="Ventilación"/>
      <sheetName val="Chancado Primario"/>
      <sheetName val="Transporte  Intermedio"/>
      <sheetName val="Transporte Principal"/>
      <sheetName val="Bus Personal"/>
      <sheetName val="Reparación de Áreas"/>
      <sheetName val="Servicios Mina"/>
      <sheetName val="Gasto Administración Mina"/>
      <sheetName val="Resumen Dotaciones"/>
      <sheetName val="Resumen Petróleo y Energía"/>
      <sheetName val="Resumen Gastos Para Evaluación"/>
      <sheetName val="Resumen Equipos"/>
      <sheetName val="Adquisiciones LHD"/>
      <sheetName val="Adquisiciones Jumbo Cachorrero"/>
      <sheetName val="Adquisiciones Martillos"/>
      <sheetName val="Adquisiciones LHD Servicios"/>
      <sheetName val="Adquisiciones Utilitarios Mante"/>
      <sheetName val="Adquisiciones Utilitarios Eléct"/>
      <sheetName val="Adquisiciones Utilitarios"/>
      <sheetName val="Adquisiciones Camion 15 ton"/>
      <sheetName val="Adquisiciones Mixer"/>
      <sheetName val="Adquisiciones Robot"/>
      <sheetName val="Adquisiciones Plataforma Tijera"/>
      <sheetName val="Adquisiciones Jumbo de Avance"/>
      <sheetName val="Datos Para Análisis Consumos"/>
      <sheetName val="Datos Para Analisis de Gastos"/>
      <sheetName val="Resumen de Gastos"/>
      <sheetName val="Auxiliar"/>
      <sheetName val="Auxiliar Dotación Rol A"/>
      <sheetName val="Plan Minero 100 ktpd"/>
      <sheetName val="Plan Minero 120 ktpd"/>
      <sheetName val="Plan Minero 140 ktpd"/>
      <sheetName val="Auxiliar Opciones"/>
      <sheetName val="Analisis de Precisión"/>
      <sheetName val="Escenario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5">
          <cell r="D5">
            <v>365</v>
          </cell>
        </row>
      </sheetData>
      <sheetData sheetId="17"/>
      <sheetData sheetId="18" refreshError="1"/>
      <sheetData sheetId="19"/>
      <sheetData sheetId="20"/>
      <sheetData sheetId="21"/>
      <sheetData sheetId="22"/>
      <sheetData sheetId="23"/>
      <sheetData sheetId="24"/>
      <sheetData sheetId="25"/>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va Equipos"/>
      <sheetName val="dotacion"/>
      <sheetName val="Analisis Proyecto"/>
      <sheetName val="Valor Compra"/>
      <sheetName val="Fechas Entrega"/>
    </sheetNames>
    <sheetDataSet>
      <sheetData sheetId="0"/>
      <sheetData sheetId="1">
        <row r="8">
          <cell r="G8">
            <v>42278</v>
          </cell>
        </row>
      </sheetData>
      <sheetData sheetId="2"/>
      <sheetData sheetId="3">
        <row r="2">
          <cell r="E2">
            <v>24620</v>
          </cell>
          <cell r="H2">
            <v>387</v>
          </cell>
        </row>
        <row r="3">
          <cell r="H3">
            <v>439</v>
          </cell>
        </row>
        <row r="5">
          <cell r="E5">
            <v>1.1000000000000001</v>
          </cell>
        </row>
      </sheetData>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2"/>
      <sheetName val="HATCH"/>
      <sheetName val="Hoja3"/>
      <sheetName val="Hoja4"/>
    </sheetNames>
    <sheetDataSet>
      <sheetData sheetId="0" refreshError="1"/>
      <sheetData sheetId="1" refreshError="1"/>
      <sheetData sheetId="2" refreshError="1"/>
      <sheetData sheetId="3">
        <row r="7">
          <cell r="B7" t="str">
            <v>F10</v>
          </cell>
          <cell r="C7" t="str">
            <v>7000</v>
          </cell>
          <cell r="D7" t="str">
            <v>AVF</v>
          </cell>
          <cell r="E7" t="str">
            <v>AB</v>
          </cell>
          <cell r="F7" t="str">
            <v>01</v>
          </cell>
        </row>
        <row r="8">
          <cell r="B8" t="str">
            <v>F11</v>
          </cell>
          <cell r="C8" t="str">
            <v>7110</v>
          </cell>
          <cell r="D8" t="str">
            <v>COT</v>
          </cell>
          <cell r="E8" t="str">
            <v>AC</v>
          </cell>
          <cell r="F8" t="str">
            <v>02</v>
          </cell>
        </row>
        <row r="9">
          <cell r="B9" t="str">
            <v>F12</v>
          </cell>
          <cell r="C9">
            <v>7111</v>
          </cell>
          <cell r="D9" t="str">
            <v>CRP</v>
          </cell>
          <cell r="E9" t="str">
            <v>AD</v>
          </cell>
          <cell r="F9" t="str">
            <v>03</v>
          </cell>
        </row>
        <row r="10">
          <cell r="B10" t="str">
            <v>F13</v>
          </cell>
          <cell r="C10">
            <v>7112</v>
          </cell>
          <cell r="D10" t="str">
            <v>CRT</v>
          </cell>
          <cell r="E10" t="str">
            <v>AR</v>
          </cell>
          <cell r="F10" t="str">
            <v>04</v>
          </cell>
        </row>
        <row r="11">
          <cell r="B11" t="str">
            <v>F14</v>
          </cell>
          <cell r="C11">
            <v>7113</v>
          </cell>
          <cell r="D11" t="str">
            <v>CUB</v>
          </cell>
          <cell r="E11" t="str">
            <v>AT</v>
          </cell>
          <cell r="F11" t="str">
            <v>05</v>
          </cell>
        </row>
        <row r="12">
          <cell r="B12" t="str">
            <v>F15</v>
          </cell>
          <cell r="C12">
            <v>7114</v>
          </cell>
          <cell r="D12" t="str">
            <v>EIR</v>
          </cell>
          <cell r="E12" t="str">
            <v>CA</v>
          </cell>
          <cell r="F12" t="str">
            <v>06</v>
          </cell>
        </row>
        <row r="13">
          <cell r="B13" t="str">
            <v>I11</v>
          </cell>
          <cell r="C13">
            <v>7115</v>
          </cell>
          <cell r="D13" t="str">
            <v>ESP</v>
          </cell>
          <cell r="E13" t="str">
            <v>CI</v>
          </cell>
          <cell r="F13" t="str">
            <v>07</v>
          </cell>
        </row>
        <row r="14">
          <cell r="C14">
            <v>7116</v>
          </cell>
          <cell r="D14" t="str">
            <v>IFG</v>
          </cell>
          <cell r="E14" t="str">
            <v>CM</v>
          </cell>
          <cell r="F14" t="str">
            <v>08</v>
          </cell>
        </row>
        <row r="15">
          <cell r="C15">
            <v>7119</v>
          </cell>
          <cell r="D15" t="str">
            <v>INF</v>
          </cell>
          <cell r="E15" t="str">
            <v>CN</v>
          </cell>
          <cell r="F15" t="str">
            <v>09</v>
          </cell>
        </row>
        <row r="16">
          <cell r="C16">
            <v>7120</v>
          </cell>
          <cell r="D16" t="str">
            <v>LST</v>
          </cell>
          <cell r="E16" t="str">
            <v>CO</v>
          </cell>
        </row>
        <row r="17">
          <cell r="C17">
            <v>7121</v>
          </cell>
          <cell r="D17" t="str">
            <v>M3D</v>
          </cell>
          <cell r="E17" t="str">
            <v>CT</v>
          </cell>
        </row>
        <row r="18">
          <cell r="C18">
            <v>7122</v>
          </cell>
          <cell r="D18" t="str">
            <v>M4D</v>
          </cell>
          <cell r="E18" t="str">
            <v>EE</v>
          </cell>
        </row>
        <row r="19">
          <cell r="C19">
            <v>7129</v>
          </cell>
          <cell r="D19" t="str">
            <v>MDC</v>
          </cell>
          <cell r="E19" t="str">
            <v>EG</v>
          </cell>
        </row>
        <row r="20">
          <cell r="C20">
            <v>7130</v>
          </cell>
          <cell r="D20" t="str">
            <v>MEF</v>
          </cell>
          <cell r="E20" t="str">
            <v>EL</v>
          </cell>
        </row>
        <row r="21">
          <cell r="C21">
            <v>7131</v>
          </cell>
          <cell r="D21" t="str">
            <v>MNM</v>
          </cell>
          <cell r="E21" t="str">
            <v>EV</v>
          </cell>
        </row>
        <row r="22">
          <cell r="C22">
            <v>7132</v>
          </cell>
          <cell r="D22" t="str">
            <v>PLS</v>
          </cell>
          <cell r="E22" t="str">
            <v>GM</v>
          </cell>
        </row>
        <row r="23">
          <cell r="C23">
            <v>7140</v>
          </cell>
          <cell r="D23" t="str">
            <v>PRC</v>
          </cell>
          <cell r="E23" t="str">
            <v>GP</v>
          </cell>
        </row>
        <row r="24">
          <cell r="C24">
            <v>7141</v>
          </cell>
          <cell r="D24" t="str">
            <v>PRP</v>
          </cell>
          <cell r="E24" t="str">
            <v>GT</v>
          </cell>
        </row>
        <row r="25">
          <cell r="C25">
            <v>7142</v>
          </cell>
          <cell r="D25" t="str">
            <v>PST</v>
          </cell>
          <cell r="E25" t="str">
            <v>HD</v>
          </cell>
        </row>
        <row r="26">
          <cell r="C26">
            <v>7150</v>
          </cell>
          <cell r="D26" t="str">
            <v>RQN</v>
          </cell>
          <cell r="E26" t="str">
            <v>II</v>
          </cell>
        </row>
        <row r="27">
          <cell r="C27">
            <v>7151</v>
          </cell>
          <cell r="D27" t="str">
            <v>SKT</v>
          </cell>
          <cell r="E27" t="str">
            <v>IT</v>
          </cell>
        </row>
        <row r="28">
          <cell r="C28">
            <v>7152</v>
          </cell>
          <cell r="D28" t="str">
            <v>SML</v>
          </cell>
          <cell r="E28" t="str">
            <v>ME</v>
          </cell>
        </row>
        <row r="29">
          <cell r="C29">
            <v>7159</v>
          </cell>
          <cell r="D29" t="str">
            <v>STM</v>
          </cell>
          <cell r="E29" t="str">
            <v>MI</v>
          </cell>
        </row>
        <row r="30">
          <cell r="C30">
            <v>7160</v>
          </cell>
          <cell r="D30" t="str">
            <v>SVY</v>
          </cell>
          <cell r="E30" t="str">
            <v>MN</v>
          </cell>
        </row>
        <row r="31">
          <cell r="C31">
            <v>7161</v>
          </cell>
          <cell r="D31" t="str">
            <v>VDR</v>
          </cell>
          <cell r="E31" t="str">
            <v>PC</v>
          </cell>
        </row>
        <row r="32">
          <cell r="C32">
            <v>7162</v>
          </cell>
          <cell r="D32" t="str">
            <v>WPL</v>
          </cell>
          <cell r="E32" t="str">
            <v>PR</v>
          </cell>
        </row>
        <row r="33">
          <cell r="C33">
            <v>7169</v>
          </cell>
          <cell r="D33" t="str">
            <v>WSP</v>
          </cell>
          <cell r="E33" t="str">
            <v>RI</v>
          </cell>
        </row>
        <row r="34">
          <cell r="C34">
            <v>7170</v>
          </cell>
          <cell r="E34" t="str">
            <v>SU</v>
          </cell>
        </row>
        <row r="35">
          <cell r="C35">
            <v>7171</v>
          </cell>
          <cell r="E35" t="str">
            <v>TR</v>
          </cell>
        </row>
        <row r="36">
          <cell r="C36">
            <v>7172</v>
          </cell>
          <cell r="E36" t="str">
            <v>VC</v>
          </cell>
        </row>
        <row r="37">
          <cell r="C37">
            <v>7173</v>
          </cell>
        </row>
        <row r="38">
          <cell r="C38">
            <v>7174</v>
          </cell>
        </row>
        <row r="39">
          <cell r="C39">
            <v>7175</v>
          </cell>
        </row>
        <row r="40">
          <cell r="C40">
            <v>7176</v>
          </cell>
        </row>
        <row r="41">
          <cell r="C41">
            <v>7180</v>
          </cell>
        </row>
        <row r="42">
          <cell r="C42">
            <v>7181</v>
          </cell>
        </row>
        <row r="43">
          <cell r="C43">
            <v>7182</v>
          </cell>
        </row>
        <row r="44">
          <cell r="C44">
            <v>7183</v>
          </cell>
        </row>
        <row r="45">
          <cell r="C45">
            <v>7184</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FICO A"/>
      <sheetName val="GRAFICO M"/>
      <sheetName val="Prod Mes (3)"/>
      <sheetName val="Dotación p"/>
      <sheetName val="Costos US$"/>
      <sheetName val="Itemes costo"/>
      <sheetName val="Stock"/>
      <sheetName val="Contr-Vtas"/>
      <sheetName val="Hedge"/>
      <sheetName val="BCE"/>
      <sheetName val="E.Rstdo."/>
      <sheetName val="RSTDO"/>
      <sheetName val="G and A"/>
      <sheetName val="2200TPD"/>
      <sheetName val="Hoja1"/>
      <sheetName val="412"/>
      <sheetName val="matriz"/>
      <sheetName val="Basis"/>
      <sheetName val="GRAFICO_A"/>
      <sheetName val="GRAFICO_M"/>
      <sheetName val="Prod_Mes_(3)"/>
      <sheetName val="Dotación_p"/>
      <sheetName val="Costos_US$"/>
      <sheetName val="Itemes_costo"/>
      <sheetName val="E_Rstdo_"/>
      <sheetName val="GRAFICO_A1"/>
      <sheetName val="GRAFICO_M1"/>
      <sheetName val="Prod_Mes_(3)1"/>
      <sheetName val="Dotación_p1"/>
      <sheetName val="Costos_US$1"/>
      <sheetName val="Itemes_costo1"/>
      <sheetName val="E_Rstdo_1"/>
      <sheetName val="GRAFICO_A11"/>
      <sheetName val="GRAFICO_M11"/>
      <sheetName val="Prod_Mes_(3)11"/>
      <sheetName val="Dotación_p11"/>
      <sheetName val="Costos_US$11"/>
      <sheetName val="Itemes_costo11"/>
      <sheetName val="E_Rstdo_11"/>
      <sheetName val="GRAFICO_A2"/>
      <sheetName val="GRAFICO_M2"/>
      <sheetName val="Prod_Mes_(3)2"/>
      <sheetName val="Dotación_p2"/>
      <sheetName val="Costos_US$2"/>
      <sheetName val="Itemes_costo2"/>
      <sheetName val="E_Rstdo_2"/>
      <sheetName val="GRAFICO_A3"/>
      <sheetName val="GRAFICO_M3"/>
      <sheetName val="Prod_Mes_(3)3"/>
      <sheetName val="Dotación_p3"/>
      <sheetName val="Costos_US$3"/>
      <sheetName val="Itemes_costo3"/>
      <sheetName val="E_Rstdo_3"/>
      <sheetName val="GRAFICO_A4"/>
      <sheetName val="GRAFICO_M4"/>
      <sheetName val="Prod_Mes_(3)4"/>
      <sheetName val="Dotación_p4"/>
      <sheetName val="Costos_US$4"/>
      <sheetName val="Itemes_costo4"/>
      <sheetName val="E_Rstdo_4"/>
      <sheetName val="GRAFICO_A5"/>
      <sheetName val="GRAFICO_M5"/>
      <sheetName val="Prod_Mes_(3)5"/>
      <sheetName val="Dotación_p5"/>
      <sheetName val="Costos_US$5"/>
      <sheetName val="Itemes_costo5"/>
      <sheetName val="E_Rstdo_5"/>
      <sheetName val="GRAFICO_A6"/>
      <sheetName val="GRAFICO_M6"/>
      <sheetName val="Prod_Mes_(3)6"/>
      <sheetName val="Dotación_p6"/>
      <sheetName val="Costos_US$6"/>
      <sheetName val="Itemes_costo6"/>
      <sheetName val="E_Rstdo_6"/>
      <sheetName val="GRAFICO_A8"/>
      <sheetName val="GRAFICO_M8"/>
      <sheetName val="Prod_Mes_(3)8"/>
      <sheetName val="Dotación_p8"/>
      <sheetName val="Costos_US$8"/>
      <sheetName val="Itemes_costo8"/>
      <sheetName val="E_Rstdo_8"/>
      <sheetName val="GRAFICO_A7"/>
      <sheetName val="GRAFICO_M7"/>
      <sheetName val="Prod_Mes_(3)7"/>
      <sheetName val="Dotación_p7"/>
      <sheetName val="Costos_US$7"/>
      <sheetName val="Itemes_costo7"/>
      <sheetName val="E_Rstdo_7"/>
      <sheetName val="GRAFICO_A9"/>
      <sheetName val="GRAFICO_M9"/>
      <sheetName val="Prod_Mes_(3)9"/>
      <sheetName val="Dotación_p9"/>
      <sheetName val="Costos_US$9"/>
      <sheetName val="Itemes_costo9"/>
      <sheetName val="E_Rstdo_9"/>
      <sheetName val="GRAFICO_A10"/>
      <sheetName val="GRAFICO_M10"/>
      <sheetName val="Prod_Mes_(3)10"/>
      <sheetName val="Dotación_p10"/>
      <sheetName val="Costos_US$10"/>
      <sheetName val="Itemes_costo10"/>
      <sheetName val="E_Rstdo_10"/>
      <sheetName val="G_and_A"/>
      <sheetName val="ACTIVIDADES"/>
      <sheetName val="ACTIVIDADES 2.0"/>
      <sheetName val="validacion"/>
      <sheetName val="GRAFICO_A12"/>
      <sheetName val="GRAFICO_M12"/>
      <sheetName val="Prod_Mes_(3)12"/>
      <sheetName val="Dotación_p12"/>
      <sheetName val="Costos_US$12"/>
      <sheetName val="Itemes_costo12"/>
      <sheetName val="E_Rstdo_12"/>
      <sheetName val="G_and_A1"/>
      <sheetName val="ACTIVIDADES_2_0"/>
      <sheetName val="Deuda"/>
      <sheetName val="Chancador"/>
      <sheetName val="Long Term Prices"/>
      <sheetName val="GENERAL"/>
      <sheetName val="Gantt"/>
      <sheetName val="flujo"/>
      <sheetName val="Datos Curva"/>
      <sheetName val="Long_Term_Prices"/>
      <sheetName val="Hoja de Calculos"/>
      <sheetName val="Compara"/>
      <sheetName val="6. Avance"/>
      <sheetName val="ITR4"/>
      <sheetName val="PARAMETROS"/>
      <sheetName val="Facturas"/>
      <sheetName val="Detalle personal por factura"/>
      <sheetName val="Articulo"/>
      <sheetName val="Inventario"/>
      <sheetName val="Hoja2"/>
      <sheetName val="Caminatas CC013F"/>
      <sheetName val="Programa Caminatas 14-09-2019"/>
      <sheetName val="listado_seguimiento_pec"/>
      <sheetName val="Report gerencial Anaconca-MLP V"/>
      <sheetName val="VSTS_ValidationWS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refreshError="1"/>
      <sheetData sheetId="124" refreshError="1"/>
      <sheetData sheetId="125" refreshError="1"/>
      <sheetData sheetId="126" refreshError="1"/>
      <sheetData sheetId="127" refreshError="1"/>
      <sheetData sheetId="128"/>
      <sheetData sheetId="129"/>
      <sheetData sheetId="130"/>
      <sheetData sheetId="131"/>
      <sheetData sheetId="132"/>
      <sheetData sheetId="133"/>
      <sheetData sheetId="134"/>
      <sheetData sheetId="135"/>
      <sheetData sheetId="136" refreshError="1"/>
      <sheetData sheetId="1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ntro_inver"/>
      <sheetName val="areas"/>
      <sheetName val="actividades"/>
      <sheetName val="Vent. Ref."/>
      <sheetName val="Partidas"/>
      <sheetName val="Inversiones"/>
      <sheetName val="Inversiones (2)"/>
      <sheetName val="m-año"/>
      <sheetName val="Hoja2"/>
      <sheetName val="Partidas (2)"/>
      <sheetName val="Hoja1"/>
      <sheetName val="Hoja1 (2)"/>
      <sheetName val="Cash Flows"/>
      <sheetName val="Mine Plan"/>
      <sheetName val="D_Mes"/>
      <sheetName val="Phase 810"/>
      <sheetName val="Vent__Ref_3"/>
      <sheetName val="Inversiones_(2)3"/>
      <sheetName val="Partidas_(2)3"/>
      <sheetName val="Hoja1_(2)3"/>
      <sheetName val="Cash_Flows3"/>
      <sheetName val="Mine_Plan3"/>
      <sheetName val="Phase_8103"/>
      <sheetName val="Vent__Ref_"/>
      <sheetName val="Inversiones_(2)"/>
      <sheetName val="Partidas_(2)"/>
      <sheetName val="Hoja1_(2)"/>
      <sheetName val="Cash_Flows"/>
      <sheetName val="Mine_Plan"/>
      <sheetName val="Phase_810"/>
      <sheetName val="Vent__Ref_1"/>
      <sheetName val="Inversiones_(2)1"/>
      <sheetName val="Partidas_(2)1"/>
      <sheetName val="Hoja1_(2)1"/>
      <sheetName val="Cash_Flows1"/>
      <sheetName val="Mine_Plan1"/>
      <sheetName val="Phase_8101"/>
      <sheetName val="Vent__Ref_2"/>
      <sheetName val="Inversiones_(2)2"/>
      <sheetName val="Partidas_(2)2"/>
      <sheetName val="Hoja1_(2)2"/>
      <sheetName val="Cash_Flows2"/>
      <sheetName val="Mine_Plan2"/>
      <sheetName val="Phase_8102"/>
      <sheetName val="PARAMETROS"/>
      <sheetName val="CONV.DESEMP."/>
      <sheetName val="TI860 (PRESUP)"/>
      <sheetName val="Indice"/>
      <sheetName val="Vent__Ref_4"/>
      <sheetName val="Inversiones_(2)4"/>
      <sheetName val="Partidas_(2)4"/>
      <sheetName val="Hoja1_(2)4"/>
      <sheetName val="Cash_Flows4"/>
      <sheetName val="Mine_Plan4"/>
      <sheetName val="Phase_8104"/>
      <sheetName val="CONV_DESEMP_"/>
      <sheetName val="TI860_(PRESUP)"/>
      <sheetName val="Vent__Ref_5"/>
      <sheetName val="Inversiones_(2)5"/>
      <sheetName val="Partidas_(2)5"/>
      <sheetName val="Hoja1_(2)5"/>
      <sheetName val="Cash_Flows5"/>
      <sheetName val="Mine_Plan5"/>
      <sheetName val="Phase_8105"/>
      <sheetName val="CONV_DESEMP_1"/>
      <sheetName val="TI860_(PRESUP)1"/>
      <sheetName val="Cashflow"/>
      <sheetName val="Vent__Ref_6"/>
      <sheetName val="Inversiones_(2)6"/>
      <sheetName val="Partidas_(2)6"/>
      <sheetName val="Hoja1_(2)6"/>
      <sheetName val="Cash_Flows6"/>
      <sheetName val="Mine_Plan6"/>
      <sheetName val="Phase_8106"/>
      <sheetName val="CONV_DESEMP_2"/>
      <sheetName val="TI860_(PRESUP)2"/>
      <sheetName val="Vent__Ref_7"/>
      <sheetName val="Inversiones_(2)7"/>
      <sheetName val="Partidas_(2)7"/>
      <sheetName val="Hoja1_(2)7"/>
      <sheetName val="Cash_Flows7"/>
      <sheetName val="Mine_Plan7"/>
      <sheetName val="Phase_8107"/>
      <sheetName val="CONV_DESEMP_3"/>
      <sheetName val="TI860_(PRESUP)3"/>
      <sheetName val="Hoja3"/>
      <sheetName val="Carguío"/>
      <sheetName val="#¡REF"/>
      <sheetName val="costos"/>
      <sheetName val="flujo-Objetivo"/>
      <sheetName val="Factor de Reemplazo"/>
    </sheetNames>
    <sheetDataSet>
      <sheetData sheetId="0">
        <row r="715">
          <cell r="D715">
            <v>551</v>
          </cell>
        </row>
      </sheetData>
      <sheetData sheetId="1">
        <row r="715">
          <cell r="D715">
            <v>551</v>
          </cell>
        </row>
      </sheetData>
      <sheetData sheetId="2">
        <row r="715">
          <cell r="D715">
            <v>551</v>
          </cell>
        </row>
      </sheetData>
      <sheetData sheetId="3">
        <row r="715">
          <cell r="D715">
            <v>551</v>
          </cell>
        </row>
      </sheetData>
      <sheetData sheetId="4">
        <row r="715">
          <cell r="D715">
            <v>551</v>
          </cell>
        </row>
      </sheetData>
      <sheetData sheetId="5" refreshError="1">
        <row r="715">
          <cell r="D715">
            <v>551</v>
          </cell>
        </row>
        <row r="716">
          <cell r="D716">
            <v>551</v>
          </cell>
        </row>
        <row r="717">
          <cell r="D717">
            <v>0</v>
          </cell>
        </row>
        <row r="718">
          <cell r="D718">
            <v>0</v>
          </cell>
        </row>
      </sheetData>
      <sheetData sheetId="6"/>
      <sheetData sheetId="7"/>
      <sheetData sheetId="8"/>
      <sheetData sheetId="9"/>
      <sheetData sheetId="10"/>
      <sheetData sheetId="1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DESBAST"/>
      <sheetName val="LLEGADA"/>
      <sheetName val="Hoja1"/>
      <sheetName val="Hoja2"/>
      <sheetName val="Hoja3"/>
      <sheetName val="DESBASTE"/>
      <sheetName val="Mine Unit Costs &amp; Consumption C"/>
      <sheetName val="Inveriones-Pil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EZSU"/>
      <sheetName val="LLEGADA"/>
      <sheetName val="DESBASTE"/>
      <sheetName val="MENU"/>
      <sheetName val="Basis"/>
      <sheetName val="Ord"/>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Metodología de Cálculo"/>
      <sheetName val="Detalle"/>
      <sheetName val="Diagrama MB Ch Local"/>
      <sheetName val="Insumos"/>
      <sheetName val="Plan Minero"/>
      <sheetName val="Ingreso Datos Extracción"/>
      <sheetName val="Ingreso Datos Reducción"/>
      <sheetName val="Ingreso Datos Traspaso"/>
      <sheetName val="Ingreso Datos TI Camiones"/>
      <sheetName val="Ingreso Datos TI FFCC"/>
      <sheetName val="Ingreso Datos Ventilación"/>
      <sheetName val="Ingreso Datos Chancado Primario"/>
      <sheetName val="Ingreso Datos Transporte Secund"/>
      <sheetName val="Ingreso Datos Transporte Princi"/>
      <sheetName val="Ingreso Datos Bus Personal"/>
      <sheetName val="Ingreso Servicios Mina"/>
      <sheetName val="Ingreso Datos RRHH"/>
      <sheetName val="Factor de Reemplazo"/>
      <sheetName val="Cálculo de Equipos"/>
      <sheetName val="Extracción"/>
      <sheetName val="Reducción"/>
      <sheetName val="Traspaso"/>
      <sheetName val="Transporte Intermedio"/>
      <sheetName val="Ventilación"/>
      <sheetName val="Chancado Primario"/>
      <sheetName val="Transporte Secundario"/>
      <sheetName val="Transporte Principal"/>
      <sheetName val="Bus Personal"/>
      <sheetName val="Servicios Mina"/>
      <sheetName val="Administración Directa Mina"/>
      <sheetName val="Resumen Consumos"/>
      <sheetName val="Resumen Gastos y Costos"/>
      <sheetName val="Análisis Consumos"/>
      <sheetName val="Análisis Económico"/>
      <sheetName val="Anexo Escalamient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8">
          <cell r="D38">
            <v>6.96</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LEGADA"/>
      <sheetName val="Hoja1"/>
      <sheetName val="Hoja2"/>
      <sheetName val="Hoja3"/>
      <sheetName val="412"/>
      <sheetName val="Gantt"/>
      <sheetName val="flujo"/>
      <sheetName val="01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para Financiero"/>
      <sheetName val="GG_Cliente"/>
      <sheetName val="VariosIndir"/>
      <sheetName val="CINDIREC"/>
    </sheetNames>
    <sheetDataSet>
      <sheetData sheetId="0"/>
      <sheetData sheetId="1"/>
      <sheetData sheetId="2"/>
      <sheetData sheetId="3"/>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tacion (2)"/>
      <sheetName val="Horarios"/>
      <sheetName val="Dotacion"/>
      <sheetName val="Resumen Dotacion"/>
      <sheetName val="Costo Empresa (N)"/>
      <sheetName val="Formulario Remuneracion E-6 (N)"/>
      <sheetName val="ANALISIS"/>
      <sheetName val="Oferta Mecanicos"/>
      <sheetName val="Oferta Operadores"/>
      <sheetName val="IPC"/>
      <sheetName val="IMPUESTOS"/>
      <sheetName val="Transporte"/>
      <sheetName val="Alimentacion"/>
    </sheetNames>
    <sheetDataSet>
      <sheetData sheetId="0"/>
      <sheetData sheetId="1"/>
      <sheetData sheetId="2"/>
      <sheetData sheetId="3"/>
      <sheetData sheetId="4"/>
      <sheetData sheetId="5"/>
      <sheetData sheetId="6">
        <row r="1">
          <cell r="B1">
            <v>1</v>
          </cell>
        </row>
      </sheetData>
      <sheetData sheetId="7"/>
      <sheetData sheetId="8">
        <row r="14">
          <cell r="E14">
            <v>10086.000014418994</v>
          </cell>
        </row>
      </sheetData>
      <sheetData sheetId="9"/>
      <sheetData sheetId="10">
        <row r="3">
          <cell r="B3">
            <v>22881.05</v>
          </cell>
        </row>
        <row r="5">
          <cell r="B5">
            <v>193000</v>
          </cell>
        </row>
        <row r="6">
          <cell r="B6">
            <v>67.400000000000006</v>
          </cell>
        </row>
        <row r="7">
          <cell r="B7">
            <v>101.1</v>
          </cell>
        </row>
        <row r="8">
          <cell r="B8">
            <v>1.26</v>
          </cell>
        </row>
      </sheetData>
      <sheetData sheetId="11"/>
      <sheetData sheetId="12"/>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O-8 COD"/>
      <sheetName val="ECO-8"/>
      <sheetName val="PERSONAL"/>
      <sheetName val="INDIRECTOS"/>
      <sheetName val="SCOE_rev1"/>
      <sheetName val="RM rev.1"/>
      <sheetName val="RM Dicembre"/>
      <sheetName val="SCOE_rev2"/>
      <sheetName val="SCOE DICIEMBRE"/>
    </sheetNames>
    <sheetDataSet>
      <sheetData sheetId="0">
        <row r="118">
          <cell r="F118">
            <v>27753550688.576321</v>
          </cell>
        </row>
      </sheetData>
      <sheetData sheetId="1">
        <row r="13">
          <cell r="F13">
            <v>132338810.5</v>
          </cell>
        </row>
      </sheetData>
      <sheetData sheetId="2"/>
      <sheetData sheetId="3">
        <row r="6">
          <cell r="C6">
            <v>26</v>
          </cell>
        </row>
        <row r="7">
          <cell r="C7">
            <v>21</v>
          </cell>
        </row>
      </sheetData>
      <sheetData sheetId="4">
        <row r="137">
          <cell r="Q137">
            <v>78359302170.039368</v>
          </cell>
        </row>
      </sheetData>
      <sheetData sheetId="5"/>
      <sheetData sheetId="6"/>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FICO A"/>
      <sheetName val="GRAFICO M"/>
      <sheetName val="Prod Mes (3)"/>
      <sheetName val="Dotación p"/>
      <sheetName val="Costos US$"/>
      <sheetName val="Itemes costo"/>
      <sheetName val="Stock"/>
      <sheetName val="Contr-Vtas"/>
      <sheetName val="Hedge"/>
      <sheetName val="BCE"/>
      <sheetName val="E.Rstdo."/>
      <sheetName val="RSTDO"/>
      <sheetName val="Parâmetros"/>
      <sheetName val="GRAFICO_A"/>
      <sheetName val="GRAFICO_M"/>
      <sheetName val="Prod_Mes_(3)"/>
      <sheetName val="Dotación_p"/>
      <sheetName val="Costos_US$"/>
      <sheetName val="Itemes_costo"/>
      <sheetName val="E_Rstdo_"/>
      <sheetName val="GRAFICO_A1"/>
      <sheetName val="GRAFICO_M1"/>
      <sheetName val="Prod_Mes_(3)1"/>
      <sheetName val="Dotación_p1"/>
      <sheetName val="Costos_US$1"/>
      <sheetName val="Itemes_costo1"/>
      <sheetName val="E_Rstdo_1"/>
      <sheetName val="Hoja1"/>
      <sheetName val="GRAFICO_A2"/>
      <sheetName val="GRAFICO_M2"/>
      <sheetName val="Prod_Mes_(3)2"/>
      <sheetName val="Dotación_p2"/>
      <sheetName val="Costos_US$2"/>
      <sheetName val="Itemes_costo2"/>
      <sheetName val="E_Rstdo_2"/>
      <sheetName val="Budget"/>
      <sheetName val="GRAFICO_A12"/>
      <sheetName val="GRAFICO_M12"/>
      <sheetName val="Prod_Mes_(3)12"/>
      <sheetName val="Dotación_p12"/>
      <sheetName val="Costos_US$12"/>
      <sheetName val="Itemes_costo12"/>
      <sheetName val="E_Rstdo_12"/>
      <sheetName val="GRAFICO_A3"/>
      <sheetName val="GRAFICO_M3"/>
      <sheetName val="Prod_Mes_(3)3"/>
      <sheetName val="Dotación_p3"/>
      <sheetName val="Costos_US$3"/>
      <sheetName val="Itemes_costo3"/>
      <sheetName val="E_Rstdo_3"/>
      <sheetName val="Resumen_6395"/>
      <sheetName val="GRAFICO_A4"/>
      <sheetName val="GRAFICO_M4"/>
      <sheetName val="Prod_Mes_(3)4"/>
      <sheetName val="Dotación_p4"/>
      <sheetName val="Costos_US$4"/>
      <sheetName val="Itemes_costo4"/>
      <sheetName val="E_Rstdo_4"/>
      <sheetName val="GRAFICO_A5"/>
      <sheetName val="GRAFICO_M5"/>
      <sheetName val="Prod_Mes_(3)5"/>
      <sheetName val="Dotación_p5"/>
      <sheetName val="Costos_US$5"/>
      <sheetName val="Itemes_costo5"/>
      <sheetName val="E_Rstdo_5"/>
      <sheetName val="GRAFICO_A6"/>
      <sheetName val="GRAFICO_M6"/>
      <sheetName val="Prod_Mes_(3)6"/>
      <sheetName val="Dotación_p6"/>
      <sheetName val="Costos_US$6"/>
      <sheetName val="Itemes_costo6"/>
      <sheetName val="E_Rstdo_6"/>
      <sheetName val="GRAFICO_A7"/>
      <sheetName val="GRAFICO_M7"/>
      <sheetName val="Prod_Mes_(3)7"/>
      <sheetName val="Dotación_p7"/>
      <sheetName val="Costos_US$7"/>
      <sheetName val="Itemes_costo7"/>
      <sheetName val="E_Rstdo_7"/>
      <sheetName val="GRAFICO_A9"/>
      <sheetName val="GRAFICO_M9"/>
      <sheetName val="Prod_Mes_(3)9"/>
      <sheetName val="Dotación_p9"/>
      <sheetName val="Costos_US$9"/>
      <sheetName val="Itemes_costo9"/>
      <sheetName val="E_Rstdo_9"/>
      <sheetName val="GRAFICO_A8"/>
      <sheetName val="GRAFICO_M8"/>
      <sheetName val="Prod_Mes_(3)8"/>
      <sheetName val="Dotación_p8"/>
      <sheetName val="Costos_US$8"/>
      <sheetName val="Itemes_costo8"/>
      <sheetName val="E_Rstdo_8"/>
      <sheetName val="GRAFICO_A10"/>
      <sheetName val="GRAFICO_M10"/>
      <sheetName val="Prod_Mes_(3)10"/>
      <sheetName val="Dotación_p10"/>
      <sheetName val="Costos_US$10"/>
      <sheetName val="Itemes_costo10"/>
      <sheetName val="E_Rstdo_10"/>
      <sheetName val="STATUS_DP9"/>
      <sheetName val="GRAFICO_A11"/>
      <sheetName val="GRAFICO_M11"/>
      <sheetName val="Prod_Mes_(3)11"/>
      <sheetName val="Dotación_p11"/>
      <sheetName val="Costos_US$11"/>
      <sheetName val="Itemes_costo11"/>
      <sheetName val="E_Rstdo_11"/>
      <sheetName val="STATUS_DP17"/>
      <sheetName val="CAMREVH4_LINEA_1"/>
      <sheetName val="CAMREVH4 LINEA 1"/>
      <sheetName val="GRAFICO_A13"/>
      <sheetName val="GRAFICO_M13"/>
      <sheetName val="Prod_Mes_(3)13"/>
      <sheetName val="Dotación_p13"/>
      <sheetName val="Costos_US$13"/>
      <sheetName val="Itemes_costo13"/>
      <sheetName val="E_Rstdo_13"/>
      <sheetName val="CAMREVH4_LINEA_11"/>
      <sheetName val="INDIRECTOS"/>
      <sheetName val="#REF"/>
      <sheetName val="Input Worksheet - Actual"/>
      <sheetName val="Basis"/>
      <sheetName val="Invers 1"/>
      <sheetName val="Invers 2"/>
      <sheetName val="Des"/>
      <sheetName val="RAJO"/>
      <sheetName val="CAMREVH4"/>
      <sheetName val="com @ 85"/>
      <sheetName val="COMPARATIVO HH vs EQUIPO FIJO"/>
      <sheetName val="Gantt automatica Collahuasi"/>
      <sheetName val="ECO-02B"/>
      <sheetName val="ECO-04"/>
      <sheetName val="Recursos"/>
      <sheetName val="S"/>
      <sheetName val="Recursos Res"/>
      <sheetName val="Curva S"/>
      <sheetName val="GG"/>
      <sheetName val="Presupuesto"/>
      <sheetName val="Presup detalle"/>
      <sheetName val="Desarrollo Interno"/>
      <sheetName val="Doc licitacion"/>
      <sheetName val="Precalificación"/>
      <sheetName val="Licit 1-2019"/>
      <sheetName val="Licit 2-2020"/>
      <sheetName val="Cierre"/>
      <sheetName val="Mano de Obra"/>
      <sheetName val="EPI_Directo"/>
      <sheetName val="Turno 10 x 5"/>
      <sheetName val="Movilidad"/>
      <sheetName val="Alojamiento"/>
      <sheetName val="Baños_Agua"/>
      <sheetName val="Cursos"/>
      <sheetName val="Av. Fisico &amp; Financiero"/>
      <sheetName val="MATRIZ"/>
      <sheetName val="Informe Físico"/>
      <sheetName val="Dados Orçados"/>
      <sheetName val="C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refreshError="1"/>
      <sheetData sheetId="111"/>
      <sheetData sheetId="112"/>
      <sheetData sheetId="113"/>
      <sheetData sheetId="114"/>
      <sheetData sheetId="115"/>
      <sheetData sheetId="116"/>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refreshError="1"/>
      <sheetData sheetId="156" refreshError="1"/>
      <sheetData sheetId="15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110"/>
      <sheetName val="Permanencias"/>
      <sheetName val="Cuadrillas"/>
      <sheetName val="Dotaciones CC-110"/>
      <sheetName val="Equipos CC-110"/>
      <sheetName val="Cuadrillas_anteriores"/>
    </sheetNames>
    <sheetDataSet>
      <sheetData sheetId="0">
        <row r="436">
          <cell r="P436">
            <v>580</v>
          </cell>
        </row>
      </sheetData>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ster"/>
      <sheetName val="GraphData"/>
      <sheetName val="CONTROL"/>
      <sheetName val="Basis"/>
      <sheetName val="D34jul00A"/>
      <sheetName val="FTE"/>
      <sheetName val="Project Cashflow data"/>
      <sheetName val="Jobsite"/>
      <sheetName val="NDEU"/>
      <sheetName val="Santiago"/>
      <sheetName val="Los Tortolas"/>
      <sheetName val="Confluencia"/>
      <sheetName val="Offshore"/>
      <sheetName val="Office 5"/>
      <sheetName val="Info_Rates"/>
      <sheetName val="hours"/>
      <sheetName val="Plant EQ"/>
      <sheetName val="DATOS"/>
      <sheetName val="Week Ending"/>
      <sheetName val="PARAMETROS"/>
      <sheetName val="FX-PRA_rates"/>
      <sheetName val="Lookup_Tables"/>
      <sheetName val="Project_Info"/>
      <sheetName val="D_Mes"/>
      <sheetName val="Denver"/>
      <sheetName val="expats"/>
      <sheetName val="locals"/>
      <sheetName val="office4"/>
      <sheetName val="c-expats"/>
      <sheetName val="c-nationals"/>
      <sheetName val="Office7"/>
      <sheetName val="Summary-OLD"/>
      <sheetName val="Functional_(Brisbane)_Office"/>
      <sheetName val="Montreal_Office"/>
      <sheetName val="Fig_6-7"/>
      <sheetName val="Misc"/>
      <sheetName val="Salary_Data"/>
      <sheetName val="Summary"/>
      <sheetName val="Link_In"/>
      <sheetName val="GRAPH_DATA"/>
      <sheetName val="data-FS"/>
      <sheetName val="Personnel"/>
      <sheetName val="Project COA Rev0"/>
      <sheetName val="MR Package Rev2"/>
      <sheetName val="#¡REF"/>
      <sheetName val="data"/>
      <sheetName val="List 2 Comm Code"/>
      <sheetName val="List 3 Quantity Basis"/>
      <sheetName val="List 4 PO MR SR"/>
      <sheetName val="Mo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las-cargadores"/>
      <sheetName val="Perforacion"/>
      <sheetName val=" Camiones 830"/>
      <sheetName val="Camiones 797"/>
      <sheetName val="Costos Totales"/>
      <sheetName val="TONELADAS CARGADAS"/>
      <sheetName val="Productividad"/>
      <sheetName val="BONUS-1.3MW"/>
    </sheetNames>
    <sheetDataSet>
      <sheetData sheetId="0" refreshError="1"/>
      <sheetData sheetId="1" refreshError="1"/>
      <sheetData sheetId="2" refreshError="1">
        <row r="2">
          <cell r="D2">
            <v>36526</v>
          </cell>
        </row>
        <row r="13">
          <cell r="D13">
            <v>671.40811253900256</v>
          </cell>
          <cell r="E13">
            <v>665.64465929408641</v>
          </cell>
          <cell r="F13">
            <v>717.81411156736817</v>
          </cell>
          <cell r="G13">
            <v>769.28793720098463</v>
          </cell>
          <cell r="H13">
            <v>740.65954678521086</v>
          </cell>
          <cell r="I13">
            <v>662.64146788990831</v>
          </cell>
          <cell r="J13">
            <v>706.87074074074076</v>
          </cell>
          <cell r="K13">
            <v>704.94710403894646</v>
          </cell>
        </row>
      </sheetData>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becera"/>
      <sheetName val="Tasas y Otros Gastos"/>
      <sheetName val="Resumen"/>
      <sheetName val="Cierre"/>
      <sheetName val="VERTIDO"/>
      <sheetName val="impreso"/>
      <sheetName val="ESTUDIO"/>
      <sheetName val="cons. Dragados -Acciona socios"/>
      <sheetName val="c. precios"/>
      <sheetName val="X IMPORTE"/>
      <sheetName val="INDIRECTOS"/>
      <sheetName val="c. excavaciones"/>
      <sheetName val="comp tub acero helicosol"/>
      <sheetName val="COMP.tub fundicion ductil"/>
      <sheetName val="comptub pvc"/>
      <sheetName val="comp control de redes"/>
      <sheetName val="valvulas compuerta"/>
      <sheetName val="valvulas mariposa"/>
      <sheetName val="Ventosas"/>
      <sheetName val="c. carretes"/>
      <sheetName val="PGOi"/>
      <sheetName val="eurosm2"/>
      <sheetName val="cARPETILLA"/>
      <sheetName val="Industriales consultados"/>
      <sheetName val="Pasar Datos"/>
      <sheetName val=" Camiones 83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Cu"/>
      <sheetName val="TOTAL Mo"/>
      <sheetName val="TOTAL As"/>
      <sheetName val="TOTAL CuNS"/>
      <sheetName val="TOTAL Wi"/>
      <sheetName val="SEWELL Cu"/>
      <sheetName val="SEWELL Mo"/>
      <sheetName val="SEWELL As"/>
      <sheetName val="SEWELL CuNS"/>
      <sheetName val="SEWELL Wi"/>
      <sheetName val="COLON Cu"/>
      <sheetName val="COLON Mo"/>
      <sheetName val="COLON As"/>
      <sheetName val="COLON CuNS"/>
      <sheetName val="COLON Wi"/>
      <sheetName val="Caract Met Cab"/>
      <sheetName val="Caract Met Conc"/>
      <sheetName val="calculo_leyes"/>
      <sheetName val="Alim-Ch"/>
      <sheetName val="Alim-Mol"/>
      <sheetName val="Mant-Mol"/>
      <sheetName val="Cap-Mol"/>
      <sheetName val="Flot-SEWELL"/>
      <sheetName val="Flot-SAG"/>
      <sheetName val="Flot-COLON"/>
      <sheetName val="Flot-Retrat"/>
      <sheetName val="HIDRO"/>
      <sheetName val="Estadísticas"/>
      <sheetName val="Condicion"/>
      <sheetName val="Producción"/>
      <sheetName val="Recibido"/>
      <sheetName val="Prog_Rep"/>
      <sheetName val="para_IP"/>
      <sheetName val="GMIN"/>
      <sheetName val="GFUN"/>
      <sheetName val="GPTA"/>
      <sheetName val="Div. TTE"/>
      <sheetName val="Caratula TTE"/>
      <sheetName val="BALANCE"/>
      <sheetName val="lamina"/>
      <sheetName val="CNC"/>
      <sheetName val="TOTAL_Cu"/>
      <sheetName val="TOTAL_Mo"/>
      <sheetName val="TOTAL_As"/>
      <sheetName val="TOTAL_CuNS"/>
      <sheetName val="TOTAL_Wi"/>
      <sheetName val="SEWELL_Cu"/>
      <sheetName val="SEWELL_Mo"/>
      <sheetName val="SEWELL_As"/>
      <sheetName val="SEWELL_CuNS"/>
      <sheetName val="SEWELL_Wi"/>
      <sheetName val="COLON_Cu"/>
      <sheetName val="COLON_Mo"/>
      <sheetName val="COLON_As"/>
      <sheetName val="COLON_CuNS"/>
      <sheetName val="COLON_Wi"/>
      <sheetName val="Caract_Met_Cab"/>
      <sheetName val="Caract_Met_Conc"/>
      <sheetName val="Div__TTE"/>
      <sheetName val="Caratula_TTE"/>
      <sheetName val="Page 1"/>
      <sheetName val="TOTAL_Cu1"/>
      <sheetName val="TOTAL_Mo1"/>
      <sheetName val="TOTAL_As1"/>
      <sheetName val="TOTAL_CuNS1"/>
      <sheetName val="TOTAL_Wi1"/>
      <sheetName val="SEWELL_Cu1"/>
      <sheetName val="SEWELL_Mo1"/>
      <sheetName val="SEWELL_As1"/>
      <sheetName val="SEWELL_CuNS1"/>
      <sheetName val="SEWELL_Wi1"/>
      <sheetName val="COLON_Cu1"/>
      <sheetName val="COLON_Mo1"/>
      <sheetName val="COLON_As1"/>
      <sheetName val="COLON_CuNS1"/>
      <sheetName val="COLON_Wi1"/>
      <sheetName val="Caract_Met_Cab1"/>
      <sheetName val="Caract_Met_Conc1"/>
      <sheetName val="Div__TTE1"/>
      <sheetName val="Caratula_TTE1"/>
      <sheetName val="TOTAL_Cu2"/>
      <sheetName val="TOTAL_Mo2"/>
      <sheetName val="TOTAL_As2"/>
      <sheetName val="TOTAL_CuNS2"/>
      <sheetName val="TOTAL_Wi2"/>
      <sheetName val="SEWELL_Cu2"/>
      <sheetName val="SEWELL_Mo2"/>
      <sheetName val="SEWELL_As2"/>
      <sheetName val="SEWELL_CuNS2"/>
      <sheetName val="SEWELL_Wi2"/>
      <sheetName val="COLON_Cu2"/>
      <sheetName val="COLON_Mo2"/>
      <sheetName val="COLON_As2"/>
      <sheetName val="COLON_CuNS2"/>
      <sheetName val="COLON_Wi2"/>
      <sheetName val="Caract_Met_Cab2"/>
      <sheetName val="Caract_Met_Conc2"/>
      <sheetName val="Div__TTE2"/>
      <sheetName val="Caratula_TTE2"/>
      <sheetName val="TOTAL_Cu3"/>
      <sheetName val="TOTAL_Mo3"/>
      <sheetName val="TOTAL_As3"/>
      <sheetName val="TOTAL_CuNS3"/>
      <sheetName val="TOTAL_Wi3"/>
      <sheetName val="SEWELL_Cu3"/>
      <sheetName val="SEWELL_Mo3"/>
      <sheetName val="SEWELL_As3"/>
      <sheetName val="SEWELL_CuNS3"/>
      <sheetName val="SEWELL_Wi3"/>
      <sheetName val="COLON_Cu3"/>
      <sheetName val="COLON_Mo3"/>
      <sheetName val="COLON_As3"/>
      <sheetName val="COLON_CuNS3"/>
      <sheetName val="COLON_Wi3"/>
      <sheetName val="Caract_Met_Cab3"/>
      <sheetName val="Caract_Met_Conc3"/>
      <sheetName val="Div__TTE3"/>
      <sheetName val="Caratula_TTE3"/>
      <sheetName val="MATER_CONCENTR_CBV99"/>
      <sheetName val="COSTO-MANO-OBRA-_CBV99"/>
      <sheetName val="MATER_CBV2000"/>
      <sheetName val="DISTR_MANT_ELECTRICA3"/>
      <sheetName val="DOTACION_CBV99"/>
      <sheetName val="TOTAL_Cu4"/>
      <sheetName val="TOTAL_Mo4"/>
      <sheetName val="TOTAL_As4"/>
      <sheetName val="TOTAL_CuNS4"/>
      <sheetName val="TOTAL_Wi4"/>
      <sheetName val="SEWELL_Cu4"/>
      <sheetName val="SEWELL_Mo4"/>
      <sheetName val="SEWELL_As4"/>
      <sheetName val="SEWELL_CuNS4"/>
      <sheetName val="SEWELL_Wi4"/>
      <sheetName val="COLON_Cu4"/>
      <sheetName val="COLON_Mo4"/>
      <sheetName val="COLON_As4"/>
      <sheetName val="COLON_CuNS4"/>
      <sheetName val="COLON_Wi4"/>
      <sheetName val="Caract_Met_Cab4"/>
      <sheetName val="Caract_Met_Conc4"/>
      <sheetName val="Div__TTE4"/>
      <sheetName val="Caratula_TTE4"/>
      <sheetName val="TOTAL_Cu5"/>
      <sheetName val="TOTAL_Mo5"/>
      <sheetName val="TOTAL_As5"/>
      <sheetName val="TOTAL_CuNS5"/>
      <sheetName val="TOTAL_Wi5"/>
      <sheetName val="SEWELL_Cu5"/>
      <sheetName val="SEWELL_Mo5"/>
      <sheetName val="SEWELL_As5"/>
      <sheetName val="SEWELL_CuNS5"/>
      <sheetName val="SEWELL_Wi5"/>
      <sheetName val="COLON_Cu5"/>
      <sheetName val="COLON_Mo5"/>
      <sheetName val="COLON_As5"/>
      <sheetName val="COLON_CuNS5"/>
      <sheetName val="COLON_Wi5"/>
      <sheetName val="Caract_Met_Cab5"/>
      <sheetName val="Caract_Met_Conc5"/>
      <sheetName val="Div__TTE5"/>
      <sheetName val="Caratula_TTE5"/>
      <sheetName val="TOTAL_Cu6"/>
      <sheetName val="TOTAL_Mo6"/>
      <sheetName val="TOTAL_As6"/>
      <sheetName val="TOTAL_CuNS6"/>
      <sheetName val="TOTAL_Wi6"/>
      <sheetName val="SEWELL_Cu6"/>
      <sheetName val="SEWELL_Mo6"/>
      <sheetName val="SEWELL_As6"/>
      <sheetName val="SEWELL_CuNS6"/>
      <sheetName val="SEWELL_Wi6"/>
      <sheetName val="COLON_Cu6"/>
      <sheetName val="COLON_Mo6"/>
      <sheetName val="COLON_As6"/>
      <sheetName val="COLON_CuNS6"/>
      <sheetName val="COLON_Wi6"/>
      <sheetName val="Caract_Met_Cab6"/>
      <sheetName val="Caract_Met_Conc6"/>
      <sheetName val="Div__TTE6"/>
      <sheetName val="Caratula_TTE6"/>
      <sheetName val="TOTAL_Cu7"/>
      <sheetName val="TOTAL_Mo7"/>
      <sheetName val="TOTAL_As7"/>
      <sheetName val="TOTAL_CuNS7"/>
      <sheetName val="TOTAL_Wi7"/>
      <sheetName val="SEWELL_Cu7"/>
      <sheetName val="SEWELL_Mo7"/>
      <sheetName val="SEWELL_As7"/>
      <sheetName val="SEWELL_CuNS7"/>
      <sheetName val="SEWELL_Wi7"/>
      <sheetName val="COLON_Cu7"/>
      <sheetName val="COLON_Mo7"/>
      <sheetName val="COLON_As7"/>
      <sheetName val="COLON_CuNS7"/>
      <sheetName val="COLON_Wi7"/>
      <sheetName val="Caract_Met_Cab7"/>
      <sheetName val="Caract_Met_Conc7"/>
      <sheetName val="Div__TTE7"/>
      <sheetName val="Caratula_TTE7"/>
      <sheetName val="Relaves_7"/>
      <sheetName val="TOTAL_Cu8"/>
      <sheetName val="TOTAL_Mo8"/>
      <sheetName val="TOTAL_As8"/>
      <sheetName val="TOTAL_CuNS8"/>
      <sheetName val="TOTAL_Wi8"/>
      <sheetName val="SEWELL_Cu8"/>
      <sheetName val="SEWELL_Mo8"/>
      <sheetName val="SEWELL_As8"/>
      <sheetName val="SEWELL_CuNS8"/>
      <sheetName val="SEWELL_Wi8"/>
      <sheetName val="COLON_Cu8"/>
      <sheetName val="COLON_Mo8"/>
      <sheetName val="COLON_As8"/>
      <sheetName val="COLON_CuNS8"/>
      <sheetName val="COLON_Wi8"/>
      <sheetName val="Caract_Met_Cab8"/>
      <sheetName val="Caract_Met_Conc8"/>
      <sheetName val="Div__TTE8"/>
      <sheetName val="Caratula_TTE8"/>
      <sheetName val="TOTAL_Cu9"/>
      <sheetName val="TOTAL_Mo9"/>
      <sheetName val="TOTAL_As9"/>
      <sheetName val="TOTAL_CuNS9"/>
      <sheetName val="TOTAL_Wi9"/>
      <sheetName val="SEWELL_Cu9"/>
      <sheetName val="SEWELL_Mo9"/>
      <sheetName val="SEWELL_As9"/>
      <sheetName val="SEWELL_CuNS9"/>
      <sheetName val="SEWELL_Wi9"/>
      <sheetName val="COLON_Cu9"/>
      <sheetName val="COLON_Mo9"/>
      <sheetName val="COLON_As9"/>
      <sheetName val="COLON_CuNS9"/>
      <sheetName val="COLON_Wi9"/>
      <sheetName val="Caract_Met_Cab9"/>
      <sheetName val="Caract_Met_Conc9"/>
      <sheetName val="Div__TTE9"/>
      <sheetName val="Caratula_TTE9"/>
      <sheetName val="TOTAL_Cu10"/>
      <sheetName val="TOTAL_Mo10"/>
      <sheetName val="TOTAL_As10"/>
      <sheetName val="TOTAL_CuNS10"/>
      <sheetName val="TOTAL_Wi10"/>
      <sheetName val="SEWELL_Cu10"/>
      <sheetName val="SEWELL_Mo10"/>
      <sheetName val="SEWELL_As10"/>
      <sheetName val="SEWELL_CuNS10"/>
      <sheetName val="SEWELL_Wi10"/>
      <sheetName val="COLON_Cu10"/>
      <sheetName val="COLON_Mo10"/>
      <sheetName val="COLON_As10"/>
      <sheetName val="COLON_CuNS10"/>
      <sheetName val="COLON_Wi10"/>
      <sheetName val="Caract_Met_Cab10"/>
      <sheetName val="Caract_Met_Conc10"/>
      <sheetName val="Div__TTE10"/>
      <sheetName val="Caratula_TTE10"/>
      <sheetName val="Page_1"/>
      <sheetName val="B_D_1"/>
      <sheetName val="TOTAL_Cu11"/>
      <sheetName val="TOTAL_Mo11"/>
      <sheetName val="TOTAL_As11"/>
      <sheetName val="TOTAL_CuNS11"/>
      <sheetName val="TOTAL_Wi11"/>
      <sheetName val="SEWELL_Cu11"/>
      <sheetName val="SEWELL_Mo11"/>
      <sheetName val="SEWELL_As11"/>
      <sheetName val="SEWELL_CuNS11"/>
      <sheetName val="SEWELL_Wi11"/>
      <sheetName val="COLON_Cu11"/>
      <sheetName val="COLON_Mo11"/>
      <sheetName val="COLON_As11"/>
      <sheetName val="COLON_CuNS11"/>
      <sheetName val="COLON_Wi11"/>
      <sheetName val="Caract_Met_Cab11"/>
      <sheetName val="Caract_Met_Conc11"/>
      <sheetName val="Div__TTE11"/>
      <sheetName val="Caratula_TTE11"/>
      <sheetName val="Page_11"/>
      <sheetName val="TOTAL_Cu12"/>
      <sheetName val="TOTAL_Mo12"/>
      <sheetName val="TOTAL_As12"/>
      <sheetName val="TOTAL_CuNS12"/>
      <sheetName val="TOTAL_Wi12"/>
      <sheetName val="SEWELL_Cu12"/>
      <sheetName val="SEWELL_Mo12"/>
      <sheetName val="SEWELL_As12"/>
      <sheetName val="SEWELL_CuNS12"/>
      <sheetName val="SEWELL_Wi12"/>
      <sheetName val="COLON_Cu12"/>
      <sheetName val="COLON_Mo12"/>
      <sheetName val="COLON_As12"/>
      <sheetName val="COLON_CuNS12"/>
      <sheetName val="COLON_Wi12"/>
      <sheetName val="Caract_Met_Cab12"/>
      <sheetName val="Caract_Met_Conc12"/>
      <sheetName val="Div__TTE12"/>
      <sheetName val="Caratula_TTE12"/>
      <sheetName val="TOTAL_Cu13"/>
      <sheetName val="TOTAL_Mo13"/>
      <sheetName val="TOTAL_As13"/>
      <sheetName val="TOTAL_CuNS13"/>
      <sheetName val="TOTAL_Wi13"/>
      <sheetName val="SEWELL_Cu13"/>
      <sheetName val="SEWELL_Mo13"/>
      <sheetName val="SEWELL_As13"/>
      <sheetName val="SEWELL_CuNS13"/>
      <sheetName val="SEWELL_Wi13"/>
      <sheetName val="COLON_Cu13"/>
      <sheetName val="COLON_Mo13"/>
      <sheetName val="COLON_As13"/>
      <sheetName val="COLON_CuNS13"/>
      <sheetName val="COLON_Wi13"/>
      <sheetName val="Caract_Met_Cab13"/>
      <sheetName val="Caract_Met_Conc13"/>
      <sheetName val="Div__TTE13"/>
      <sheetName val="Caratula_TTE13"/>
      <sheetName val="Page_12"/>
      <sheetName val="T-8 vC comp"/>
      <sheetName val="TOTAL_Cu15"/>
      <sheetName val="TOTAL_Mo15"/>
      <sheetName val="TOTAL_As15"/>
      <sheetName val="TOTAL_CuNS15"/>
      <sheetName val="TOTAL_Wi15"/>
      <sheetName val="SEWELL_Cu15"/>
      <sheetName val="SEWELL_Mo15"/>
      <sheetName val="SEWELL_As15"/>
      <sheetName val="SEWELL_CuNS15"/>
      <sheetName val="SEWELL_Wi15"/>
      <sheetName val="COLON_Cu15"/>
      <sheetName val="COLON_Mo15"/>
      <sheetName val="COLON_As15"/>
      <sheetName val="COLON_CuNS15"/>
      <sheetName val="COLON_Wi15"/>
      <sheetName val="Caract_Met_Cab15"/>
      <sheetName val="Caract_Met_Conc15"/>
      <sheetName val="Div__TTE15"/>
      <sheetName val="Caratula_TTE15"/>
      <sheetName val="Page_14"/>
      <sheetName val="TOTAL_Cu14"/>
      <sheetName val="TOTAL_Mo14"/>
      <sheetName val="TOTAL_As14"/>
      <sheetName val="TOTAL_CuNS14"/>
      <sheetName val="TOTAL_Wi14"/>
      <sheetName val="SEWELL_Cu14"/>
      <sheetName val="SEWELL_Mo14"/>
      <sheetName val="SEWELL_As14"/>
      <sheetName val="SEWELL_CuNS14"/>
      <sheetName val="SEWELL_Wi14"/>
      <sheetName val="COLON_Cu14"/>
      <sheetName val="COLON_Mo14"/>
      <sheetName val="COLON_As14"/>
      <sheetName val="COLON_CuNS14"/>
      <sheetName val="COLON_Wi14"/>
      <sheetName val="Caract_Met_Cab14"/>
      <sheetName val="Caract_Met_Conc14"/>
      <sheetName val="Div__TTE14"/>
      <sheetName val="Caratula_TTE14"/>
      <sheetName val="Page_13"/>
      <sheetName val="TOTAL_Cu16"/>
      <sheetName val="TOTAL_Mo16"/>
      <sheetName val="TOTAL_As16"/>
      <sheetName val="TOTAL_CuNS16"/>
      <sheetName val="TOTAL_Wi16"/>
      <sheetName val="SEWELL_Cu16"/>
      <sheetName val="SEWELL_Mo16"/>
      <sheetName val="SEWELL_As16"/>
      <sheetName val="SEWELL_CuNS16"/>
      <sheetName val="SEWELL_Wi16"/>
      <sheetName val="COLON_Cu16"/>
      <sheetName val="COLON_Mo16"/>
      <sheetName val="COLON_As16"/>
      <sheetName val="COLON_CuNS16"/>
      <sheetName val="COLON_Wi16"/>
      <sheetName val="Caract_Met_Cab16"/>
      <sheetName val="Caract_Met_Conc16"/>
      <sheetName val="Div__TTE16"/>
      <sheetName val="Caratula_TTE16"/>
      <sheetName val="Page_15"/>
      <sheetName val="TOTAL_Cu17"/>
      <sheetName val="TOTAL_Mo17"/>
      <sheetName val="TOTAL_As17"/>
      <sheetName val="TOTAL_CuNS17"/>
      <sheetName val="TOTAL_Wi17"/>
      <sheetName val="SEWELL_Cu17"/>
      <sheetName val="SEWELL_Mo17"/>
      <sheetName val="SEWELL_As17"/>
      <sheetName val="SEWELL_CuNS17"/>
      <sheetName val="SEWELL_Wi17"/>
      <sheetName val="COLON_Cu17"/>
      <sheetName val="COLON_Mo17"/>
      <sheetName val="COLON_As17"/>
      <sheetName val="COLON_CuNS17"/>
      <sheetName val="COLON_Wi17"/>
      <sheetName val="Caract_Met_Cab17"/>
      <sheetName val="Caract_Met_Conc17"/>
      <sheetName val="Div__TTE17"/>
      <sheetName val="Caratula_TTE17"/>
      <sheetName val="Page_16"/>
      <sheetName val="TOTAL_Cu18"/>
      <sheetName val="TOTAL_Mo18"/>
      <sheetName val="TOTAL_As18"/>
      <sheetName val="TOTAL_CuNS18"/>
      <sheetName val="TOTAL_Wi18"/>
      <sheetName val="SEWELL_Cu18"/>
      <sheetName val="SEWELL_Mo18"/>
      <sheetName val="SEWELL_As18"/>
      <sheetName val="SEWELL_CuNS18"/>
      <sheetName val="SEWELL_Wi18"/>
      <sheetName val="COLON_Cu18"/>
      <sheetName val="COLON_Mo18"/>
      <sheetName val="COLON_As18"/>
      <sheetName val="COLON_CuNS18"/>
      <sheetName val="COLON_Wi18"/>
      <sheetName val="Caract_Met_Cab18"/>
      <sheetName val="Caract_Met_Conc18"/>
      <sheetName val="Div__TTE18"/>
      <sheetName val="Caratula_TTE18"/>
      <sheetName val="Page_17"/>
      <sheetName val="TOTAL_Cu19"/>
      <sheetName val="TOTAL_Mo19"/>
      <sheetName val="TOTAL_As19"/>
      <sheetName val="TOTAL_CuNS19"/>
      <sheetName val="TOTAL_Wi19"/>
      <sheetName val="SEWELL_Cu19"/>
      <sheetName val="SEWELL_Mo19"/>
      <sheetName val="SEWELL_As19"/>
      <sheetName val="SEWELL_CuNS19"/>
      <sheetName val="SEWELL_Wi19"/>
      <sheetName val="COLON_Cu19"/>
      <sheetName val="COLON_Mo19"/>
      <sheetName val="COLON_As19"/>
      <sheetName val="COLON_CuNS19"/>
      <sheetName val="COLON_Wi19"/>
      <sheetName val="Caract_Met_Cab19"/>
      <sheetName val="Caract_Met_Conc19"/>
      <sheetName val="Div__TTE19"/>
      <sheetName val="Caratula_TTE19"/>
      <sheetName val="Page_18"/>
      <sheetName val="T-8_vC_comp"/>
      <sheetName val="TOTAL_Cu21"/>
      <sheetName val="TOTAL_Mo21"/>
      <sheetName val="TOTAL_As21"/>
      <sheetName val="TOTAL_CuNS21"/>
      <sheetName val="TOTAL_Wi21"/>
      <sheetName val="SEWELL_Cu21"/>
      <sheetName val="SEWELL_Mo21"/>
      <sheetName val="SEWELL_As21"/>
      <sheetName val="SEWELL_CuNS21"/>
      <sheetName val="SEWELL_Wi21"/>
      <sheetName val="COLON_Cu21"/>
      <sheetName val="COLON_Mo21"/>
      <sheetName val="COLON_As21"/>
      <sheetName val="COLON_CuNS21"/>
      <sheetName val="COLON_Wi21"/>
      <sheetName val="Caract_Met_Cab21"/>
      <sheetName val="Caract_Met_Conc21"/>
      <sheetName val="Div__TTE21"/>
      <sheetName val="Caratula_TTE21"/>
      <sheetName val="Page_110"/>
      <sheetName val="T-8_vC_comp2"/>
      <sheetName val="TOTAL_Cu20"/>
      <sheetName val="TOTAL_Mo20"/>
      <sheetName val="TOTAL_As20"/>
      <sheetName val="TOTAL_CuNS20"/>
      <sheetName val="TOTAL_Wi20"/>
      <sheetName val="SEWELL_Cu20"/>
      <sheetName val="SEWELL_Mo20"/>
      <sheetName val="SEWELL_As20"/>
      <sheetName val="SEWELL_CuNS20"/>
      <sheetName val="SEWELL_Wi20"/>
      <sheetName val="COLON_Cu20"/>
      <sheetName val="COLON_Mo20"/>
      <sheetName val="COLON_As20"/>
      <sheetName val="COLON_CuNS20"/>
      <sheetName val="COLON_Wi20"/>
      <sheetName val="Caract_Met_Cab20"/>
      <sheetName val="Caract_Met_Conc20"/>
      <sheetName val="Div__TTE20"/>
      <sheetName val="Caratula_TTE20"/>
      <sheetName val="Page_19"/>
      <sheetName val="T-8_vC_comp1"/>
      <sheetName val="B_D_3"/>
      <sheetName val=""/>
      <sheetName val="impreso"/>
      <sheetName val="10241EQLIST"/>
      <sheetName val="10241PIP1ON-SITE"/>
      <sheetName val="TOTAL_Cu22"/>
      <sheetName val="TOTAL_Mo22"/>
      <sheetName val="TOTAL_As22"/>
      <sheetName val="TOTAL_CuNS22"/>
      <sheetName val="TOTAL_Wi22"/>
      <sheetName val="SEWELL_Cu22"/>
      <sheetName val="SEWELL_Mo22"/>
      <sheetName val="SEWELL_As22"/>
      <sheetName val="SEWELL_CuNS22"/>
      <sheetName val="SEWELL_Wi22"/>
      <sheetName val="COLON_Cu22"/>
      <sheetName val="COLON_Mo22"/>
      <sheetName val="COLON_As22"/>
      <sheetName val="COLON_CuNS22"/>
      <sheetName val="COLON_Wi22"/>
      <sheetName val="Caract_Met_Cab22"/>
      <sheetName val="Caract_Met_Conc22"/>
      <sheetName val="Div__TTE22"/>
      <sheetName val="Caratula_TTE22"/>
      <sheetName val="Page_111"/>
      <sheetName val="T-8_vC_comp3"/>
      <sheetName val="Basis"/>
      <sheetName val="TABLA"/>
      <sheetName val="LOG RFI WEST9"/>
      <sheetName val="no borrrar"/>
      <sheetName val="TOTAL_Cu23"/>
      <sheetName val="TOTAL_Mo23"/>
      <sheetName val="TOTAL_As23"/>
      <sheetName val="TOTAL_CuNS23"/>
      <sheetName val="TOTAL_Wi23"/>
      <sheetName val="SEWELL_Cu23"/>
      <sheetName val="SEWELL_Mo23"/>
      <sheetName val="SEWELL_As23"/>
      <sheetName val="SEWELL_CuNS23"/>
      <sheetName val="SEWELL_Wi23"/>
      <sheetName val="COLON_Cu23"/>
      <sheetName val="COLON_Mo23"/>
      <sheetName val="COLON_As23"/>
      <sheetName val="COLON_CuNS23"/>
      <sheetName val="COLON_Wi23"/>
      <sheetName val="Caract_Met_Cab23"/>
      <sheetName val="Caract_Met_Conc23"/>
      <sheetName val="Div__TTE23"/>
      <sheetName val="Caratula_TTE23"/>
      <sheetName val="Page_112"/>
      <sheetName val="T-8_vC_comp4"/>
      <sheetName val="TOTAL_Cu24"/>
      <sheetName val="TOTAL_Mo24"/>
      <sheetName val="TOTAL_As24"/>
      <sheetName val="TOTAL_CuNS24"/>
      <sheetName val="TOTAL_Wi24"/>
      <sheetName val="SEWELL_Cu24"/>
      <sheetName val="SEWELL_Mo24"/>
      <sheetName val="SEWELL_As24"/>
      <sheetName val="SEWELL_CuNS24"/>
      <sheetName val="SEWELL_Wi24"/>
      <sheetName val="COLON_Cu24"/>
      <sheetName val="COLON_Mo24"/>
      <sheetName val="COLON_As24"/>
      <sheetName val="COLON_CuNS24"/>
      <sheetName val="COLON_Wi24"/>
      <sheetName val="Caract_Met_Cab24"/>
      <sheetName val="Caract_Met_Conc24"/>
      <sheetName val="Div__TTE24"/>
      <sheetName val="Caratula_TTE24"/>
      <sheetName val="Page_113"/>
      <sheetName val="T-8_vC_comp5"/>
      <sheetName val="TOTAL_Cu25"/>
      <sheetName val="TOTAL_Mo25"/>
      <sheetName val="TOTAL_As25"/>
      <sheetName val="TOTAL_CuNS25"/>
      <sheetName val="TOTAL_Wi25"/>
      <sheetName val="SEWELL_Cu25"/>
      <sheetName val="SEWELL_Mo25"/>
      <sheetName val="SEWELL_As25"/>
      <sheetName val="SEWELL_CuNS25"/>
      <sheetName val="SEWELL_Wi25"/>
      <sheetName val="COLON_Cu25"/>
      <sheetName val="COLON_Mo25"/>
      <sheetName val="COLON_As25"/>
      <sheetName val="COLON_CuNS25"/>
      <sheetName val="COLON_Wi25"/>
      <sheetName val="Caract_Met_Cab25"/>
      <sheetName val="Caract_Met_Conc25"/>
      <sheetName val="Div__TTE25"/>
      <sheetName val="Caratula_TTE25"/>
      <sheetName val="Page_114"/>
      <sheetName val="T-8_vC_comp6"/>
      <sheetName val="NewSegRes - Restatements"/>
      <sheetName val="ECO-01A"/>
      <sheetName val="Export PM rev0"/>
      <sheetName val="GENERAL"/>
      <sheetName val="Tarifas"/>
      <sheetName val="GP"/>
      <sheetName val="TOTAL_Cu26"/>
      <sheetName val="TOTAL_Mo26"/>
      <sheetName val="TOTAL_As26"/>
      <sheetName val="TOTAL_CuNS26"/>
      <sheetName val="TOTAL_Wi26"/>
      <sheetName val="SEWELL_Cu26"/>
      <sheetName val="SEWELL_Mo26"/>
      <sheetName val="SEWELL_As26"/>
      <sheetName val="SEWELL_CuNS26"/>
      <sheetName val="SEWELL_Wi26"/>
      <sheetName val="COLON_Cu26"/>
      <sheetName val="COLON_Mo26"/>
      <sheetName val="COLON_As26"/>
      <sheetName val="COLON_CuNS26"/>
      <sheetName val="COLON_Wi26"/>
      <sheetName val="Caract_Met_Cab26"/>
      <sheetName val="Caract_Met_Conc26"/>
      <sheetName val="Div__TTE26"/>
      <sheetName val="Caratula_TTE26"/>
      <sheetName val="Page_115"/>
      <sheetName val="T-8_vC_comp7"/>
      <sheetName val="TOTAL_Cu27"/>
      <sheetName val="TOTAL_Mo27"/>
      <sheetName val="TOTAL_As27"/>
      <sheetName val="TOTAL_CuNS27"/>
      <sheetName val="TOTAL_Wi27"/>
      <sheetName val="SEWELL_Cu27"/>
      <sheetName val="SEWELL_Mo27"/>
      <sheetName val="SEWELL_As27"/>
      <sheetName val="SEWELL_CuNS27"/>
      <sheetName val="SEWELL_Wi27"/>
      <sheetName val="COLON_Cu27"/>
      <sheetName val="COLON_Mo27"/>
      <sheetName val="COLON_As27"/>
      <sheetName val="COLON_CuNS27"/>
      <sheetName val="COLON_Wi27"/>
      <sheetName val="Caract_Met_Cab27"/>
      <sheetName val="Caract_Met_Conc27"/>
      <sheetName val="Div__TTE27"/>
      <sheetName val="Caratula_TTE27"/>
      <sheetName val="Page_116"/>
      <sheetName val="T-8_vC_comp8"/>
      <sheetName val="Export_PM_rev0"/>
      <sheetName val="Atch1"/>
      <sheetName val="rencst0599"/>
      <sheetName val="Rate"/>
      <sheetName val="MH 2do Pqte"/>
      <sheetName val="EDP Parada de Planta"/>
      <sheetName val="Provisiones Julio 19 "/>
      <sheetName val="GFF"/>
      <sheetName val="Costo MP"/>
      <sheetName val="Facturacion Codelco jun19"/>
      <sheetName val="EDP 103 JULIO"/>
      <sheetName val="EDP 102 JUNIO"/>
      <sheetName val="Facturacion cttas"/>
      <sheetName val="Ultimos dias contratistas"/>
      <sheetName val="Ultimos días Codelco 16 a 31"/>
      <sheetName val="Facturador cttas jun19"/>
      <sheetName val="Cttas cobros"/>
      <sheetName val="PRESUPUESTO"/>
      <sheetName val="Misc"/>
      <sheetName val="Listas e inputs"/>
      <sheetName val="Consideraciones"/>
      <sheetName val="Auxiliar"/>
      <sheetName val="ECO-01"/>
      <sheetName val="ECO-02 Rev0"/>
      <sheetName val="ECO-03"/>
      <sheetName val="ECO-04"/>
      <sheetName val="ECO-05"/>
      <sheetName val="ECO-06"/>
      <sheetName val="ECO-07"/>
      <sheetName val="ECO-08"/>
      <sheetName val="ECO-09"/>
      <sheetName val="ECO-10A"/>
      <sheetName val="ECO-10B"/>
      <sheetName val="Hoja1"/>
      <sheetName val="Hoja2"/>
      <sheetName val="Hoja3"/>
      <sheetName val="Metrados"/>
      <sheetName val="ANALISIS ALQUILER FERREYROS"/>
      <sheetName val="#¡REF"/>
      <sheetName val="RESUMEN EJECUTIVO EAC"/>
      <sheetName val="VARIATION HH BY AREA"/>
      <sheetName val="Cuadro Resumen"/>
      <sheetName val="RESUMEN DANIEL CORDOVA"/>
      <sheetName val="Caratula Aprobacion "/>
      <sheetName val="Detalle"/>
      <sheetName val="Caratula EDP"/>
      <sheetName val="VARIATION SUBCONTRATOS"/>
      <sheetName val="RESUMEN"/>
      <sheetName val="CONTINGENCIA"/>
      <sheetName val="10000 -   Servicio Profesional"/>
      <sheetName val="DATABASE EP"/>
      <sheetName val="60000-Descuentos"/>
      <sheetName val="TR-CON historicas"/>
      <sheetName val="Cont-Profesionales"/>
      <sheetName val="Camionetas"/>
      <sheetName val="ADMIN"/>
      <sheetName val="VENDOR"/>
      <sheetName val="WC"/>
      <sheetName val="HV-GM"/>
      <sheetName val="GERS ago-sep 2019"/>
      <sheetName val="WP"/>
      <sheetName val="RRLL"/>
      <sheetName val="PS"/>
      <sheetName val="BRASS DETALL"/>
      <sheetName val="HSE"/>
      <sheetName val="QA+CD"/>
      <sheetName val="TOP"/>
      <sheetName val="GLA"/>
      <sheetName val="1. Servicio ProfesionalB "/>
      <sheetName val="20000 - Gastos Reemb"/>
      <sheetName val="JAR Review Checklist"/>
      <sheetName val="KPIs"/>
      <sheetName val="Plan Contingenica TOP WC"/>
      <sheetName val="Proportion 5x2"/>
      <sheetName val="Proportion 8x6"/>
      <sheetName val="Checklist"/>
      <sheetName val="Prog 2004 - Rev.0-5-27-08-03"/>
      <sheetName val="1) Escondida OBP"/>
      <sheetName val="D34jul00A"/>
      <sheetName val="Datos"/>
      <sheetName val="PU"/>
      <sheetName val="MH_2do_Pqte"/>
      <sheetName val="NewSegRes_-_Restatements"/>
      <sheetName val="EDP_Parada_de_Planta"/>
      <sheetName val="Provisiones_Julio_19_"/>
      <sheetName val="Costo_MP"/>
      <sheetName val="Facturacion_Codelco_jun19"/>
      <sheetName val="EDP_103_JULIO"/>
      <sheetName val="EDP_102_JUNIO"/>
      <sheetName val="Facturacion_cttas"/>
      <sheetName val="Ultimos_dias_contratistas"/>
      <sheetName val="Ultimos_días_Codelco_16_a_31"/>
      <sheetName val="Facturador_cttas_jun19"/>
      <sheetName val="Cttas_cobros"/>
      <sheetName val="LOG_RFI_WEST9"/>
      <sheetName val="OBJETIVO 06"/>
      <sheetName val="Parametros"/>
      <sheetName val="CATEXP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 sheetId="510" refreshError="1"/>
      <sheetData sheetId="511" refreshError="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refreshError="1"/>
      <sheetData sheetId="576" refreshError="1"/>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refreshError="1"/>
      <sheetData sheetId="625" refreshError="1"/>
      <sheetData sheetId="626" refreshError="1"/>
      <sheetData sheetId="627" refreshError="1"/>
      <sheetData sheetId="628"/>
      <sheetData sheetId="629"/>
      <sheetData sheetId="630"/>
      <sheetData sheetId="631"/>
      <sheetData sheetId="632"/>
      <sheetData sheetId="633"/>
      <sheetData sheetId="634"/>
      <sheetData sheetId="635"/>
      <sheetData sheetId="636"/>
      <sheetData sheetId="637"/>
      <sheetData sheetId="638"/>
      <sheetData sheetId="639"/>
      <sheetData sheetId="640" refreshError="1"/>
      <sheetData sheetId="641" refreshError="1"/>
      <sheetData sheetId="642" refreshError="1"/>
      <sheetData sheetId="643" refreshError="1"/>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refreshError="1"/>
      <sheetData sheetId="660" refreshError="1"/>
      <sheetData sheetId="661" refreshError="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refreshError="1"/>
      <sheetData sheetId="700" refreshError="1"/>
      <sheetData sheetId="701" refreshError="1"/>
      <sheetData sheetId="702" refreshError="1"/>
      <sheetData sheetId="703" refreshError="1"/>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sual"/>
      <sheetName val="Piococa"/>
      <sheetName val="CHLB"/>
      <sheetName val="Semanal"/>
      <sheetName val="Kardex"/>
      <sheetName val="Diario"/>
      <sheetName val="Hoja1"/>
      <sheetName val="Diesel Oct"/>
      <sheetName val="no borrrar"/>
      <sheetName val=" Camiones 830"/>
    </sheetNames>
    <sheetDataSet>
      <sheetData sheetId="0" refreshError="1"/>
      <sheetData sheetId="1" refreshError="1"/>
      <sheetData sheetId="2" refreshError="1"/>
      <sheetData sheetId="3" refreshError="1"/>
      <sheetData sheetId="4" refreshError="1"/>
      <sheetData sheetId="5">
        <row r="2">
          <cell r="B2" t="str">
            <v>Lugar</v>
          </cell>
        </row>
        <row r="9">
          <cell r="H9">
            <v>0</v>
          </cell>
          <cell r="I9">
            <v>0</v>
          </cell>
          <cell r="J9">
            <v>0</v>
          </cell>
          <cell r="K9">
            <v>0</v>
          </cell>
          <cell r="L9">
            <v>0</v>
          </cell>
          <cell r="M9">
            <v>0</v>
          </cell>
          <cell r="N9">
            <v>0</v>
          </cell>
          <cell r="P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L9">
            <v>0</v>
          </cell>
          <cell r="AN9">
            <v>0</v>
          </cell>
          <cell r="AO9">
            <v>0</v>
          </cell>
          <cell r="AP9">
            <v>0</v>
          </cell>
          <cell r="AQ9">
            <v>0</v>
          </cell>
          <cell r="AR9">
            <v>0</v>
          </cell>
          <cell r="AS9">
            <v>0</v>
          </cell>
          <cell r="AT9">
            <v>0</v>
          </cell>
          <cell r="AU9">
            <v>0</v>
          </cell>
        </row>
        <row r="10">
          <cell r="H10">
            <v>0</v>
          </cell>
          <cell r="I10">
            <v>0</v>
          </cell>
          <cell r="J10">
            <v>0</v>
          </cell>
          <cell r="K10">
            <v>0</v>
          </cell>
          <cell r="L10">
            <v>68</v>
          </cell>
          <cell r="M10">
            <v>0</v>
          </cell>
          <cell r="N10">
            <v>0</v>
          </cell>
          <cell r="P10">
            <v>0</v>
          </cell>
          <cell r="Q10">
            <v>0</v>
          </cell>
          <cell r="R10">
            <v>0</v>
          </cell>
          <cell r="S10">
            <v>44</v>
          </cell>
          <cell r="T10">
            <v>0</v>
          </cell>
          <cell r="U10">
            <v>0</v>
          </cell>
          <cell r="V10">
            <v>46</v>
          </cell>
          <cell r="X10">
            <v>0</v>
          </cell>
          <cell r="Y10">
            <v>0</v>
          </cell>
          <cell r="Z10">
            <v>54</v>
          </cell>
          <cell r="AA10">
            <v>0</v>
          </cell>
          <cell r="AB10">
            <v>0</v>
          </cell>
          <cell r="AC10">
            <v>0</v>
          </cell>
          <cell r="AD10">
            <v>0</v>
          </cell>
          <cell r="AF10">
            <v>0</v>
          </cell>
          <cell r="AG10">
            <v>0</v>
          </cell>
          <cell r="AH10">
            <v>62</v>
          </cell>
          <cell r="AI10">
            <v>0</v>
          </cell>
          <cell r="AJ10">
            <v>0</v>
          </cell>
          <cell r="AK10">
            <v>0</v>
          </cell>
          <cell r="AL10">
            <v>0</v>
          </cell>
          <cell r="AN10">
            <v>0</v>
          </cell>
          <cell r="AO10">
            <v>58</v>
          </cell>
          <cell r="AP10">
            <v>0</v>
          </cell>
          <cell r="AQ10">
            <v>0</v>
          </cell>
          <cell r="AR10">
            <v>0</v>
          </cell>
          <cell r="AS10">
            <v>0</v>
          </cell>
          <cell r="AT10">
            <v>0</v>
          </cell>
          <cell r="AU10">
            <v>0</v>
          </cell>
        </row>
        <row r="11">
          <cell r="H11">
            <v>0</v>
          </cell>
          <cell r="I11">
            <v>0</v>
          </cell>
          <cell r="J11">
            <v>0</v>
          </cell>
          <cell r="K11">
            <v>0</v>
          </cell>
          <cell r="L11">
            <v>0</v>
          </cell>
          <cell r="M11">
            <v>40</v>
          </cell>
          <cell r="N11">
            <v>0</v>
          </cell>
          <cell r="P11">
            <v>45</v>
          </cell>
          <cell r="Q11">
            <v>0</v>
          </cell>
          <cell r="R11">
            <v>0</v>
          </cell>
          <cell r="S11">
            <v>57</v>
          </cell>
          <cell r="T11">
            <v>0</v>
          </cell>
          <cell r="U11">
            <v>0</v>
          </cell>
          <cell r="V11">
            <v>0</v>
          </cell>
          <cell r="X11">
            <v>0</v>
          </cell>
          <cell r="Y11">
            <v>0</v>
          </cell>
          <cell r="Z11">
            <v>0</v>
          </cell>
          <cell r="AA11">
            <v>0</v>
          </cell>
          <cell r="AB11">
            <v>33</v>
          </cell>
          <cell r="AC11">
            <v>0</v>
          </cell>
          <cell r="AD11">
            <v>0</v>
          </cell>
          <cell r="AF11">
            <v>0</v>
          </cell>
          <cell r="AG11">
            <v>0</v>
          </cell>
          <cell r="AH11">
            <v>0</v>
          </cell>
          <cell r="AI11">
            <v>0</v>
          </cell>
          <cell r="AJ11">
            <v>0</v>
          </cell>
          <cell r="AK11">
            <v>0</v>
          </cell>
          <cell r="AL11">
            <v>0</v>
          </cell>
          <cell r="AN11">
            <v>60</v>
          </cell>
          <cell r="AO11">
            <v>0</v>
          </cell>
          <cell r="AP11">
            <v>0</v>
          </cell>
          <cell r="AQ11">
            <v>0</v>
          </cell>
          <cell r="AR11">
            <v>0</v>
          </cell>
          <cell r="AS11">
            <v>0</v>
          </cell>
          <cell r="AT11">
            <v>0</v>
          </cell>
          <cell r="AU11">
            <v>0</v>
          </cell>
        </row>
        <row r="12">
          <cell r="H12">
            <v>50</v>
          </cell>
          <cell r="I12">
            <v>0</v>
          </cell>
          <cell r="J12">
            <v>61</v>
          </cell>
          <cell r="K12">
            <v>0</v>
          </cell>
          <cell r="L12">
            <v>0</v>
          </cell>
          <cell r="M12">
            <v>60</v>
          </cell>
          <cell r="N12">
            <v>0</v>
          </cell>
          <cell r="P12">
            <v>0</v>
          </cell>
          <cell r="Q12">
            <v>59</v>
          </cell>
          <cell r="R12">
            <v>0</v>
          </cell>
          <cell r="S12">
            <v>0</v>
          </cell>
          <cell r="T12">
            <v>0</v>
          </cell>
          <cell r="U12">
            <v>66</v>
          </cell>
          <cell r="V12">
            <v>0</v>
          </cell>
          <cell r="X12">
            <v>0</v>
          </cell>
          <cell r="Y12">
            <v>0</v>
          </cell>
          <cell r="Z12">
            <v>0</v>
          </cell>
          <cell r="AA12">
            <v>68.2</v>
          </cell>
          <cell r="AB12">
            <v>0</v>
          </cell>
          <cell r="AC12">
            <v>58</v>
          </cell>
          <cell r="AD12">
            <v>0</v>
          </cell>
          <cell r="AF12">
            <v>0</v>
          </cell>
          <cell r="AG12">
            <v>0</v>
          </cell>
          <cell r="AH12">
            <v>0</v>
          </cell>
          <cell r="AI12">
            <v>67</v>
          </cell>
          <cell r="AJ12">
            <v>0</v>
          </cell>
          <cell r="AK12">
            <v>0</v>
          </cell>
          <cell r="AL12">
            <v>0</v>
          </cell>
          <cell r="AN12">
            <v>0</v>
          </cell>
          <cell r="AO12">
            <v>70</v>
          </cell>
          <cell r="AP12">
            <v>0</v>
          </cell>
          <cell r="AQ12">
            <v>0</v>
          </cell>
          <cell r="AR12">
            <v>0</v>
          </cell>
          <cell r="AS12">
            <v>0</v>
          </cell>
          <cell r="AT12">
            <v>0</v>
          </cell>
          <cell r="AU12">
            <v>0</v>
          </cell>
        </row>
        <row r="13">
          <cell r="H13">
            <v>0</v>
          </cell>
          <cell r="I13">
            <v>0</v>
          </cell>
          <cell r="J13">
            <v>0</v>
          </cell>
          <cell r="K13">
            <v>0</v>
          </cell>
          <cell r="L13">
            <v>65</v>
          </cell>
          <cell r="M13">
            <v>0</v>
          </cell>
          <cell r="N13">
            <v>0</v>
          </cell>
          <cell r="P13">
            <v>0</v>
          </cell>
          <cell r="Q13">
            <v>0</v>
          </cell>
          <cell r="R13">
            <v>0</v>
          </cell>
          <cell r="S13">
            <v>0</v>
          </cell>
          <cell r="T13">
            <v>0</v>
          </cell>
          <cell r="U13">
            <v>0</v>
          </cell>
          <cell r="V13">
            <v>0</v>
          </cell>
          <cell r="X13">
            <v>56</v>
          </cell>
          <cell r="Y13">
            <v>0</v>
          </cell>
          <cell r="Z13">
            <v>0</v>
          </cell>
          <cell r="AA13">
            <v>0</v>
          </cell>
          <cell r="AB13">
            <v>0</v>
          </cell>
          <cell r="AC13">
            <v>0</v>
          </cell>
          <cell r="AD13">
            <v>0</v>
          </cell>
          <cell r="AF13">
            <v>60</v>
          </cell>
          <cell r="AG13">
            <v>0</v>
          </cell>
          <cell r="AH13">
            <v>0</v>
          </cell>
          <cell r="AI13">
            <v>0</v>
          </cell>
          <cell r="AJ13">
            <v>0</v>
          </cell>
          <cell r="AK13">
            <v>0</v>
          </cell>
          <cell r="AL13">
            <v>0</v>
          </cell>
          <cell r="AN13">
            <v>0</v>
          </cell>
          <cell r="AO13">
            <v>63</v>
          </cell>
          <cell r="AP13">
            <v>0</v>
          </cell>
          <cell r="AQ13">
            <v>0</v>
          </cell>
          <cell r="AR13">
            <v>0</v>
          </cell>
          <cell r="AS13">
            <v>0</v>
          </cell>
          <cell r="AT13">
            <v>0</v>
          </cell>
          <cell r="AU13">
            <v>0</v>
          </cell>
        </row>
        <row r="14">
          <cell r="H14">
            <v>50</v>
          </cell>
          <cell r="I14">
            <v>0</v>
          </cell>
          <cell r="J14">
            <v>0</v>
          </cell>
          <cell r="K14">
            <v>50</v>
          </cell>
          <cell r="L14">
            <v>0</v>
          </cell>
          <cell r="M14">
            <v>0</v>
          </cell>
          <cell r="N14">
            <v>0</v>
          </cell>
          <cell r="P14">
            <v>0</v>
          </cell>
          <cell r="Q14">
            <v>0</v>
          </cell>
          <cell r="R14">
            <v>0</v>
          </cell>
          <cell r="S14">
            <v>0</v>
          </cell>
          <cell r="T14">
            <v>62</v>
          </cell>
          <cell r="U14">
            <v>0</v>
          </cell>
          <cell r="V14">
            <v>0</v>
          </cell>
          <cell r="X14">
            <v>0</v>
          </cell>
          <cell r="Y14">
            <v>67</v>
          </cell>
          <cell r="Z14">
            <v>0</v>
          </cell>
          <cell r="AA14">
            <v>0</v>
          </cell>
          <cell r="AB14">
            <v>0</v>
          </cell>
          <cell r="AC14">
            <v>60</v>
          </cell>
          <cell r="AD14">
            <v>0</v>
          </cell>
          <cell r="AF14">
            <v>0</v>
          </cell>
          <cell r="AG14">
            <v>0</v>
          </cell>
          <cell r="AH14">
            <v>56.1</v>
          </cell>
          <cell r="AI14">
            <v>0</v>
          </cell>
          <cell r="AJ14">
            <v>0</v>
          </cell>
          <cell r="AK14">
            <v>0</v>
          </cell>
          <cell r="AL14">
            <v>0</v>
          </cell>
          <cell r="AN14">
            <v>67</v>
          </cell>
          <cell r="AO14">
            <v>0</v>
          </cell>
          <cell r="AP14">
            <v>0</v>
          </cell>
          <cell r="AQ14">
            <v>0</v>
          </cell>
          <cell r="AR14">
            <v>0</v>
          </cell>
          <cell r="AS14">
            <v>0</v>
          </cell>
          <cell r="AT14">
            <v>0</v>
          </cell>
          <cell r="AU14">
            <v>0</v>
          </cell>
        </row>
        <row r="15">
          <cell r="H15">
            <v>0</v>
          </cell>
          <cell r="I15">
            <v>0</v>
          </cell>
          <cell r="J15">
            <v>60</v>
          </cell>
          <cell r="K15">
            <v>0</v>
          </cell>
          <cell r="L15">
            <v>0</v>
          </cell>
          <cell r="M15">
            <v>60</v>
          </cell>
          <cell r="N15">
            <v>0</v>
          </cell>
          <cell r="P15">
            <v>0</v>
          </cell>
          <cell r="Q15">
            <v>0</v>
          </cell>
          <cell r="R15">
            <v>60</v>
          </cell>
          <cell r="S15">
            <v>0</v>
          </cell>
          <cell r="T15">
            <v>0</v>
          </cell>
          <cell r="U15">
            <v>50</v>
          </cell>
          <cell r="V15">
            <v>0</v>
          </cell>
          <cell r="X15">
            <v>0</v>
          </cell>
          <cell r="Y15">
            <v>61</v>
          </cell>
          <cell r="Z15">
            <v>0</v>
          </cell>
          <cell r="AA15">
            <v>0</v>
          </cell>
          <cell r="AB15">
            <v>66</v>
          </cell>
          <cell r="AC15">
            <v>0</v>
          </cell>
          <cell r="AD15">
            <v>0</v>
          </cell>
          <cell r="AF15">
            <v>0</v>
          </cell>
          <cell r="AG15">
            <v>0</v>
          </cell>
          <cell r="AH15">
            <v>0</v>
          </cell>
          <cell r="AI15">
            <v>67.8</v>
          </cell>
          <cell r="AJ15">
            <v>0</v>
          </cell>
          <cell r="AK15">
            <v>50</v>
          </cell>
          <cell r="AL15">
            <v>0</v>
          </cell>
          <cell r="AN15">
            <v>0</v>
          </cell>
          <cell r="AO15">
            <v>0</v>
          </cell>
          <cell r="AP15">
            <v>61</v>
          </cell>
          <cell r="AQ15">
            <v>0</v>
          </cell>
          <cell r="AR15">
            <v>0</v>
          </cell>
          <cell r="AS15">
            <v>0</v>
          </cell>
          <cell r="AT15">
            <v>0</v>
          </cell>
          <cell r="AU15">
            <v>0</v>
          </cell>
        </row>
        <row r="16">
          <cell r="H16">
            <v>0</v>
          </cell>
          <cell r="I16">
            <v>0</v>
          </cell>
          <cell r="J16">
            <v>0</v>
          </cell>
          <cell r="K16">
            <v>0</v>
          </cell>
          <cell r="L16">
            <v>0</v>
          </cell>
          <cell r="M16">
            <v>0</v>
          </cell>
          <cell r="N16">
            <v>0</v>
          </cell>
          <cell r="P16">
            <v>0</v>
          </cell>
          <cell r="Q16">
            <v>0</v>
          </cell>
          <cell r="R16">
            <v>0</v>
          </cell>
          <cell r="S16">
            <v>0</v>
          </cell>
          <cell r="T16">
            <v>0</v>
          </cell>
          <cell r="U16">
            <v>0</v>
          </cell>
          <cell r="V16">
            <v>0</v>
          </cell>
          <cell r="X16">
            <v>57</v>
          </cell>
          <cell r="Y16">
            <v>0</v>
          </cell>
          <cell r="Z16">
            <v>0</v>
          </cell>
          <cell r="AA16">
            <v>0</v>
          </cell>
          <cell r="AB16">
            <v>0</v>
          </cell>
          <cell r="AC16">
            <v>48</v>
          </cell>
          <cell r="AD16">
            <v>0</v>
          </cell>
          <cell r="AF16">
            <v>0</v>
          </cell>
          <cell r="AG16">
            <v>0</v>
          </cell>
          <cell r="AH16">
            <v>0</v>
          </cell>
          <cell r="AI16">
            <v>0</v>
          </cell>
          <cell r="AJ16">
            <v>0</v>
          </cell>
          <cell r="AK16">
            <v>64</v>
          </cell>
          <cell r="AL16">
            <v>0</v>
          </cell>
          <cell r="AN16">
            <v>0</v>
          </cell>
          <cell r="AO16">
            <v>0</v>
          </cell>
          <cell r="AP16">
            <v>0</v>
          </cell>
          <cell r="AQ16">
            <v>0</v>
          </cell>
          <cell r="AR16">
            <v>0</v>
          </cell>
          <cell r="AS16">
            <v>0</v>
          </cell>
          <cell r="AT16">
            <v>0</v>
          </cell>
          <cell r="AU16">
            <v>0</v>
          </cell>
        </row>
        <row r="17">
          <cell r="H17">
            <v>0</v>
          </cell>
          <cell r="I17">
            <v>0</v>
          </cell>
          <cell r="J17">
            <v>68</v>
          </cell>
          <cell r="K17">
            <v>0</v>
          </cell>
          <cell r="L17">
            <v>0</v>
          </cell>
          <cell r="M17">
            <v>0</v>
          </cell>
          <cell r="N17">
            <v>0</v>
          </cell>
          <cell r="P17">
            <v>0</v>
          </cell>
          <cell r="Q17">
            <v>70</v>
          </cell>
          <cell r="R17">
            <v>0</v>
          </cell>
          <cell r="S17">
            <v>0</v>
          </cell>
          <cell r="T17">
            <v>0</v>
          </cell>
          <cell r="U17">
            <v>0</v>
          </cell>
          <cell r="V17">
            <v>0</v>
          </cell>
          <cell r="X17">
            <v>0</v>
          </cell>
          <cell r="Y17">
            <v>62</v>
          </cell>
          <cell r="Z17">
            <v>0</v>
          </cell>
          <cell r="AA17">
            <v>0</v>
          </cell>
          <cell r="AB17">
            <v>50</v>
          </cell>
          <cell r="AC17">
            <v>0</v>
          </cell>
          <cell r="AD17">
            <v>0</v>
          </cell>
          <cell r="AF17">
            <v>0</v>
          </cell>
          <cell r="AG17">
            <v>0</v>
          </cell>
          <cell r="AH17">
            <v>0</v>
          </cell>
          <cell r="AI17">
            <v>0</v>
          </cell>
          <cell r="AJ17">
            <v>60</v>
          </cell>
          <cell r="AK17">
            <v>0</v>
          </cell>
          <cell r="AL17">
            <v>0</v>
          </cell>
          <cell r="AN17">
            <v>0</v>
          </cell>
          <cell r="AO17">
            <v>0</v>
          </cell>
          <cell r="AP17">
            <v>0</v>
          </cell>
          <cell r="AQ17">
            <v>0</v>
          </cell>
          <cell r="AR17">
            <v>0</v>
          </cell>
          <cell r="AS17">
            <v>0</v>
          </cell>
          <cell r="AT17">
            <v>0</v>
          </cell>
          <cell r="AU17">
            <v>0</v>
          </cell>
        </row>
        <row r="18">
          <cell r="H18">
            <v>0</v>
          </cell>
          <cell r="I18">
            <v>57</v>
          </cell>
          <cell r="J18">
            <v>0</v>
          </cell>
          <cell r="K18">
            <v>0</v>
          </cell>
          <cell r="L18">
            <v>0</v>
          </cell>
          <cell r="M18">
            <v>60</v>
          </cell>
          <cell r="N18">
            <v>0</v>
          </cell>
          <cell r="P18">
            <v>0</v>
          </cell>
          <cell r="Q18">
            <v>58</v>
          </cell>
          <cell r="R18">
            <v>0</v>
          </cell>
          <cell r="S18">
            <v>0</v>
          </cell>
          <cell r="T18">
            <v>0</v>
          </cell>
          <cell r="U18">
            <v>0</v>
          </cell>
          <cell r="V18">
            <v>0</v>
          </cell>
          <cell r="X18">
            <v>60.3</v>
          </cell>
          <cell r="Y18">
            <v>0</v>
          </cell>
          <cell r="Z18">
            <v>0</v>
          </cell>
          <cell r="AA18">
            <v>51</v>
          </cell>
          <cell r="AB18">
            <v>0</v>
          </cell>
          <cell r="AC18">
            <v>0</v>
          </cell>
          <cell r="AD18">
            <v>60</v>
          </cell>
          <cell r="AF18">
            <v>0</v>
          </cell>
          <cell r="AG18">
            <v>0</v>
          </cell>
          <cell r="AH18">
            <v>0</v>
          </cell>
          <cell r="AI18">
            <v>62</v>
          </cell>
          <cell r="AJ18">
            <v>0</v>
          </cell>
          <cell r="AK18">
            <v>0</v>
          </cell>
          <cell r="AL18">
            <v>0</v>
          </cell>
          <cell r="AN18">
            <v>0</v>
          </cell>
          <cell r="AO18">
            <v>61</v>
          </cell>
          <cell r="AP18">
            <v>0</v>
          </cell>
          <cell r="AQ18">
            <v>0</v>
          </cell>
          <cell r="AR18">
            <v>0</v>
          </cell>
          <cell r="AS18">
            <v>0</v>
          </cell>
          <cell r="AT18">
            <v>0</v>
          </cell>
          <cell r="AU18">
            <v>0</v>
          </cell>
        </row>
        <row r="19">
          <cell r="H19">
            <v>0</v>
          </cell>
          <cell r="I19">
            <v>0</v>
          </cell>
          <cell r="J19">
            <v>0</v>
          </cell>
          <cell r="K19">
            <v>0</v>
          </cell>
          <cell r="L19">
            <v>0</v>
          </cell>
          <cell r="M19">
            <v>0</v>
          </cell>
          <cell r="N19">
            <v>0</v>
          </cell>
          <cell r="P19">
            <v>65</v>
          </cell>
          <cell r="Q19">
            <v>0</v>
          </cell>
          <cell r="R19">
            <v>0</v>
          </cell>
          <cell r="S19">
            <v>41</v>
          </cell>
          <cell r="T19">
            <v>0</v>
          </cell>
          <cell r="U19">
            <v>0</v>
          </cell>
          <cell r="V19">
            <v>0</v>
          </cell>
          <cell r="X19">
            <v>0</v>
          </cell>
          <cell r="Y19">
            <v>0</v>
          </cell>
          <cell r="Z19">
            <v>0</v>
          </cell>
          <cell r="AA19">
            <v>0</v>
          </cell>
          <cell r="AB19">
            <v>0</v>
          </cell>
          <cell r="AC19">
            <v>0</v>
          </cell>
          <cell r="AD19">
            <v>0</v>
          </cell>
          <cell r="AF19">
            <v>0</v>
          </cell>
          <cell r="AG19">
            <v>0</v>
          </cell>
          <cell r="AH19">
            <v>0</v>
          </cell>
          <cell r="AI19">
            <v>0</v>
          </cell>
          <cell r="AJ19">
            <v>0</v>
          </cell>
          <cell r="AK19">
            <v>0</v>
          </cell>
          <cell r="AL19">
            <v>0</v>
          </cell>
          <cell r="AN19">
            <v>0</v>
          </cell>
          <cell r="AO19">
            <v>0</v>
          </cell>
          <cell r="AP19">
            <v>0</v>
          </cell>
          <cell r="AQ19">
            <v>0</v>
          </cell>
          <cell r="AR19">
            <v>0</v>
          </cell>
          <cell r="AS19">
            <v>0</v>
          </cell>
          <cell r="AT19">
            <v>0</v>
          </cell>
          <cell r="AU19">
            <v>0</v>
          </cell>
        </row>
        <row r="20">
          <cell r="H20">
            <v>0</v>
          </cell>
          <cell r="I20">
            <v>0</v>
          </cell>
          <cell r="J20">
            <v>0</v>
          </cell>
          <cell r="K20">
            <v>55</v>
          </cell>
          <cell r="L20">
            <v>0</v>
          </cell>
          <cell r="M20">
            <v>0</v>
          </cell>
          <cell r="N20">
            <v>0</v>
          </cell>
          <cell r="P20">
            <v>0</v>
          </cell>
          <cell r="Q20">
            <v>0</v>
          </cell>
          <cell r="R20">
            <v>0</v>
          </cell>
          <cell r="S20">
            <v>0</v>
          </cell>
          <cell r="T20">
            <v>50</v>
          </cell>
          <cell r="U20">
            <v>0</v>
          </cell>
          <cell r="V20">
            <v>0</v>
          </cell>
          <cell r="X20">
            <v>0</v>
          </cell>
          <cell r="Y20">
            <v>0</v>
          </cell>
          <cell r="Z20">
            <v>0</v>
          </cell>
          <cell r="AA20">
            <v>0</v>
          </cell>
          <cell r="AB20">
            <v>57</v>
          </cell>
          <cell r="AC20">
            <v>0</v>
          </cell>
          <cell r="AD20">
            <v>0</v>
          </cell>
          <cell r="AF20">
            <v>0</v>
          </cell>
          <cell r="AG20">
            <v>0</v>
          </cell>
          <cell r="AH20">
            <v>0</v>
          </cell>
          <cell r="AI20">
            <v>0</v>
          </cell>
          <cell r="AJ20">
            <v>65</v>
          </cell>
          <cell r="AK20">
            <v>0</v>
          </cell>
          <cell r="AL20">
            <v>0</v>
          </cell>
          <cell r="AN20">
            <v>0</v>
          </cell>
          <cell r="AO20">
            <v>0</v>
          </cell>
          <cell r="AP20">
            <v>0</v>
          </cell>
          <cell r="AQ20">
            <v>0</v>
          </cell>
          <cell r="AR20">
            <v>0</v>
          </cell>
          <cell r="AS20">
            <v>0</v>
          </cell>
          <cell r="AT20">
            <v>0</v>
          </cell>
          <cell r="AU20">
            <v>0</v>
          </cell>
        </row>
        <row r="21">
          <cell r="H21">
            <v>0</v>
          </cell>
          <cell r="I21">
            <v>50</v>
          </cell>
          <cell r="J21">
            <v>0</v>
          </cell>
          <cell r="K21">
            <v>30</v>
          </cell>
          <cell r="L21">
            <v>0</v>
          </cell>
          <cell r="M21">
            <v>30</v>
          </cell>
          <cell r="N21">
            <v>0</v>
          </cell>
          <cell r="P21">
            <v>0</v>
          </cell>
          <cell r="Q21">
            <v>0</v>
          </cell>
          <cell r="R21">
            <v>0</v>
          </cell>
          <cell r="S21">
            <v>0</v>
          </cell>
          <cell r="T21">
            <v>65</v>
          </cell>
          <cell r="U21">
            <v>0</v>
          </cell>
          <cell r="V21">
            <v>0</v>
          </cell>
          <cell r="X21">
            <v>41</v>
          </cell>
          <cell r="Y21">
            <v>0</v>
          </cell>
          <cell r="Z21">
            <v>0</v>
          </cell>
          <cell r="AA21">
            <v>60</v>
          </cell>
          <cell r="AB21">
            <v>0</v>
          </cell>
          <cell r="AC21">
            <v>0</v>
          </cell>
          <cell r="AD21">
            <v>0</v>
          </cell>
          <cell r="AF21">
            <v>0</v>
          </cell>
          <cell r="AG21">
            <v>0</v>
          </cell>
          <cell r="AH21">
            <v>66</v>
          </cell>
          <cell r="AI21">
            <v>0</v>
          </cell>
          <cell r="AJ21">
            <v>0</v>
          </cell>
          <cell r="AK21">
            <v>0</v>
          </cell>
          <cell r="AL21">
            <v>52</v>
          </cell>
          <cell r="AN21">
            <v>0</v>
          </cell>
          <cell r="AO21">
            <v>0</v>
          </cell>
          <cell r="AP21">
            <v>0</v>
          </cell>
          <cell r="AQ21">
            <v>0</v>
          </cell>
          <cell r="AR21">
            <v>0</v>
          </cell>
          <cell r="AS21">
            <v>0</v>
          </cell>
          <cell r="AT21">
            <v>0</v>
          </cell>
          <cell r="AU21">
            <v>0</v>
          </cell>
        </row>
        <row r="22">
          <cell r="H22">
            <v>50</v>
          </cell>
          <cell r="I22">
            <v>0</v>
          </cell>
          <cell r="J22">
            <v>0</v>
          </cell>
          <cell r="K22">
            <v>47</v>
          </cell>
          <cell r="L22">
            <v>0</v>
          </cell>
          <cell r="M22">
            <v>0</v>
          </cell>
          <cell r="N22">
            <v>0</v>
          </cell>
          <cell r="P22">
            <v>57</v>
          </cell>
          <cell r="Q22">
            <v>0</v>
          </cell>
          <cell r="R22">
            <v>0</v>
          </cell>
          <cell r="S22">
            <v>0</v>
          </cell>
          <cell r="T22">
            <v>0</v>
          </cell>
          <cell r="U22">
            <v>58</v>
          </cell>
          <cell r="V22">
            <v>0</v>
          </cell>
          <cell r="X22">
            <v>0</v>
          </cell>
          <cell r="Y22">
            <v>0</v>
          </cell>
          <cell r="Z22">
            <v>51</v>
          </cell>
          <cell r="AA22">
            <v>0</v>
          </cell>
          <cell r="AB22">
            <v>0</v>
          </cell>
          <cell r="AC22">
            <v>0</v>
          </cell>
          <cell r="AD22">
            <v>62</v>
          </cell>
          <cell r="AF22">
            <v>0</v>
          </cell>
          <cell r="AG22">
            <v>0</v>
          </cell>
          <cell r="AH22">
            <v>0</v>
          </cell>
          <cell r="AI22">
            <v>53</v>
          </cell>
          <cell r="AJ22">
            <v>0</v>
          </cell>
          <cell r="AK22">
            <v>0</v>
          </cell>
          <cell r="AL22">
            <v>0</v>
          </cell>
          <cell r="AN22">
            <v>63</v>
          </cell>
          <cell r="AO22">
            <v>0</v>
          </cell>
          <cell r="AP22">
            <v>0</v>
          </cell>
          <cell r="AQ22">
            <v>0</v>
          </cell>
          <cell r="AR22">
            <v>0</v>
          </cell>
          <cell r="AS22">
            <v>0</v>
          </cell>
          <cell r="AT22">
            <v>0</v>
          </cell>
          <cell r="AU22">
            <v>0</v>
          </cell>
        </row>
        <row r="23">
          <cell r="H23">
            <v>0</v>
          </cell>
          <cell r="I23">
            <v>0</v>
          </cell>
          <cell r="J23">
            <v>0</v>
          </cell>
          <cell r="K23">
            <v>0</v>
          </cell>
          <cell r="L23">
            <v>0</v>
          </cell>
          <cell r="M23">
            <v>0</v>
          </cell>
          <cell r="N23">
            <v>0</v>
          </cell>
          <cell r="P23">
            <v>0</v>
          </cell>
          <cell r="Q23">
            <v>0</v>
          </cell>
          <cell r="R23">
            <v>65</v>
          </cell>
          <cell r="S23">
            <v>0</v>
          </cell>
          <cell r="T23">
            <v>0</v>
          </cell>
          <cell r="U23">
            <v>0</v>
          </cell>
          <cell r="V23">
            <v>0</v>
          </cell>
          <cell r="X23">
            <v>0</v>
          </cell>
          <cell r="Y23">
            <v>0</v>
          </cell>
          <cell r="Z23">
            <v>0</v>
          </cell>
          <cell r="AA23">
            <v>68</v>
          </cell>
          <cell r="AB23">
            <v>0</v>
          </cell>
          <cell r="AC23">
            <v>0</v>
          </cell>
          <cell r="AD23">
            <v>0</v>
          </cell>
          <cell r="AF23">
            <v>0</v>
          </cell>
          <cell r="AG23">
            <v>0</v>
          </cell>
          <cell r="AH23">
            <v>59</v>
          </cell>
          <cell r="AI23">
            <v>0</v>
          </cell>
          <cell r="AJ23">
            <v>0</v>
          </cell>
          <cell r="AK23">
            <v>0</v>
          </cell>
          <cell r="AL23">
            <v>0</v>
          </cell>
          <cell r="AN23">
            <v>0</v>
          </cell>
          <cell r="AO23">
            <v>0</v>
          </cell>
          <cell r="AP23">
            <v>0</v>
          </cell>
          <cell r="AQ23">
            <v>0</v>
          </cell>
          <cell r="AR23">
            <v>0</v>
          </cell>
          <cell r="AS23">
            <v>0</v>
          </cell>
          <cell r="AT23">
            <v>0</v>
          </cell>
          <cell r="AU23">
            <v>0</v>
          </cell>
        </row>
        <row r="24">
          <cell r="H24">
            <v>0</v>
          </cell>
          <cell r="I24">
            <v>66.900000000000006</v>
          </cell>
          <cell r="J24">
            <v>0</v>
          </cell>
          <cell r="K24">
            <v>0</v>
          </cell>
          <cell r="L24">
            <v>30</v>
          </cell>
          <cell r="M24">
            <v>0</v>
          </cell>
          <cell r="N24">
            <v>0</v>
          </cell>
          <cell r="P24">
            <v>0</v>
          </cell>
          <cell r="Q24">
            <v>0</v>
          </cell>
          <cell r="R24">
            <v>0</v>
          </cell>
          <cell r="S24">
            <v>0</v>
          </cell>
          <cell r="T24">
            <v>65</v>
          </cell>
          <cell r="U24">
            <v>0</v>
          </cell>
          <cell r="V24">
            <v>0</v>
          </cell>
          <cell r="X24">
            <v>0</v>
          </cell>
          <cell r="Y24">
            <v>0</v>
          </cell>
          <cell r="Z24">
            <v>0</v>
          </cell>
          <cell r="AA24">
            <v>0</v>
          </cell>
          <cell r="AB24">
            <v>38</v>
          </cell>
          <cell r="AC24">
            <v>0</v>
          </cell>
          <cell r="AD24">
            <v>0</v>
          </cell>
          <cell r="AF24">
            <v>0</v>
          </cell>
          <cell r="AG24">
            <v>0</v>
          </cell>
          <cell r="AH24">
            <v>0</v>
          </cell>
          <cell r="AI24">
            <v>0</v>
          </cell>
          <cell r="AJ24">
            <v>66.5</v>
          </cell>
          <cell r="AK24">
            <v>0</v>
          </cell>
          <cell r="AL24">
            <v>0</v>
          </cell>
          <cell r="AN24">
            <v>0</v>
          </cell>
          <cell r="AO24">
            <v>0</v>
          </cell>
          <cell r="AP24">
            <v>43</v>
          </cell>
          <cell r="AQ24">
            <v>0</v>
          </cell>
          <cell r="AR24">
            <v>0</v>
          </cell>
          <cell r="AS24">
            <v>0</v>
          </cell>
          <cell r="AT24">
            <v>0</v>
          </cell>
          <cell r="AU24">
            <v>0</v>
          </cell>
        </row>
        <row r="25">
          <cell r="H25">
            <v>42</v>
          </cell>
          <cell r="I25">
            <v>0</v>
          </cell>
          <cell r="J25">
            <v>0</v>
          </cell>
          <cell r="K25">
            <v>65</v>
          </cell>
          <cell r="L25">
            <v>0</v>
          </cell>
          <cell r="M25">
            <v>0</v>
          </cell>
          <cell r="N25">
            <v>0</v>
          </cell>
          <cell r="P25">
            <v>0</v>
          </cell>
          <cell r="Q25">
            <v>0</v>
          </cell>
          <cell r="R25">
            <v>0</v>
          </cell>
          <cell r="S25">
            <v>0</v>
          </cell>
          <cell r="T25">
            <v>0</v>
          </cell>
          <cell r="U25">
            <v>0</v>
          </cell>
          <cell r="V25">
            <v>56</v>
          </cell>
          <cell r="X25">
            <v>0</v>
          </cell>
          <cell r="Y25">
            <v>0</v>
          </cell>
          <cell r="Z25">
            <v>0</v>
          </cell>
          <cell r="AA25">
            <v>0</v>
          </cell>
          <cell r="AB25">
            <v>0</v>
          </cell>
          <cell r="AC25">
            <v>0</v>
          </cell>
          <cell r="AD25">
            <v>0</v>
          </cell>
          <cell r="AF25">
            <v>0</v>
          </cell>
          <cell r="AG25">
            <v>0</v>
          </cell>
          <cell r="AH25">
            <v>62.11</v>
          </cell>
          <cell r="AI25">
            <v>0</v>
          </cell>
          <cell r="AJ25">
            <v>0</v>
          </cell>
          <cell r="AK25">
            <v>0</v>
          </cell>
          <cell r="AL25">
            <v>45</v>
          </cell>
          <cell r="AN25">
            <v>0</v>
          </cell>
          <cell r="AO25">
            <v>42</v>
          </cell>
          <cell r="AP25">
            <v>0</v>
          </cell>
          <cell r="AQ25">
            <v>0</v>
          </cell>
          <cell r="AR25">
            <v>0</v>
          </cell>
          <cell r="AS25">
            <v>0</v>
          </cell>
          <cell r="AT25">
            <v>0</v>
          </cell>
          <cell r="AU25">
            <v>0</v>
          </cell>
        </row>
        <row r="26">
          <cell r="H26">
            <v>0</v>
          </cell>
          <cell r="I26">
            <v>0</v>
          </cell>
          <cell r="J26">
            <v>0</v>
          </cell>
          <cell r="K26">
            <v>0</v>
          </cell>
          <cell r="L26">
            <v>47</v>
          </cell>
          <cell r="M26">
            <v>0</v>
          </cell>
          <cell r="N26">
            <v>0</v>
          </cell>
          <cell r="P26">
            <v>0</v>
          </cell>
          <cell r="Q26">
            <v>49</v>
          </cell>
          <cell r="R26">
            <v>0</v>
          </cell>
          <cell r="S26">
            <v>0</v>
          </cell>
          <cell r="T26">
            <v>0</v>
          </cell>
          <cell r="U26">
            <v>0</v>
          </cell>
          <cell r="V26">
            <v>0</v>
          </cell>
          <cell r="X26">
            <v>58</v>
          </cell>
          <cell r="Y26">
            <v>0</v>
          </cell>
          <cell r="Z26">
            <v>0</v>
          </cell>
          <cell r="AA26">
            <v>0</v>
          </cell>
          <cell r="AB26">
            <v>0</v>
          </cell>
          <cell r="AC26">
            <v>0</v>
          </cell>
          <cell r="AD26">
            <v>0</v>
          </cell>
          <cell r="AF26">
            <v>65</v>
          </cell>
          <cell r="AG26">
            <v>0</v>
          </cell>
          <cell r="AH26">
            <v>0</v>
          </cell>
          <cell r="AI26">
            <v>0</v>
          </cell>
          <cell r="AJ26">
            <v>43</v>
          </cell>
          <cell r="AK26">
            <v>0</v>
          </cell>
          <cell r="AL26">
            <v>0</v>
          </cell>
          <cell r="AN26">
            <v>32</v>
          </cell>
          <cell r="AO26">
            <v>0</v>
          </cell>
          <cell r="AP26">
            <v>0</v>
          </cell>
          <cell r="AQ26">
            <v>0</v>
          </cell>
          <cell r="AR26">
            <v>0</v>
          </cell>
          <cell r="AS26">
            <v>0</v>
          </cell>
          <cell r="AT26">
            <v>0</v>
          </cell>
          <cell r="AU26">
            <v>0</v>
          </cell>
        </row>
        <row r="27">
          <cell r="H27">
            <v>0</v>
          </cell>
          <cell r="I27">
            <v>0</v>
          </cell>
          <cell r="J27">
            <v>0</v>
          </cell>
          <cell r="K27">
            <v>0</v>
          </cell>
          <cell r="L27">
            <v>0</v>
          </cell>
          <cell r="M27">
            <v>0</v>
          </cell>
          <cell r="N27">
            <v>0</v>
          </cell>
          <cell r="P27">
            <v>65</v>
          </cell>
          <cell r="Q27">
            <v>0</v>
          </cell>
          <cell r="R27">
            <v>0</v>
          </cell>
          <cell r="S27">
            <v>0</v>
          </cell>
          <cell r="T27">
            <v>0</v>
          </cell>
          <cell r="U27">
            <v>0</v>
          </cell>
          <cell r="V27">
            <v>0</v>
          </cell>
          <cell r="X27">
            <v>0</v>
          </cell>
          <cell r="Y27">
            <v>63</v>
          </cell>
          <cell r="Z27">
            <v>0</v>
          </cell>
          <cell r="AA27">
            <v>0</v>
          </cell>
          <cell r="AB27">
            <v>0</v>
          </cell>
          <cell r="AC27">
            <v>0</v>
          </cell>
          <cell r="AD27">
            <v>0</v>
          </cell>
          <cell r="AF27">
            <v>65</v>
          </cell>
          <cell r="AG27">
            <v>0</v>
          </cell>
          <cell r="AH27">
            <v>0</v>
          </cell>
          <cell r="AI27">
            <v>0</v>
          </cell>
          <cell r="AJ27">
            <v>0</v>
          </cell>
          <cell r="AK27">
            <v>0</v>
          </cell>
          <cell r="AL27">
            <v>0</v>
          </cell>
          <cell r="AN27">
            <v>64</v>
          </cell>
          <cell r="AO27">
            <v>0</v>
          </cell>
          <cell r="AP27">
            <v>0</v>
          </cell>
          <cell r="AQ27">
            <v>0</v>
          </cell>
          <cell r="AR27">
            <v>0</v>
          </cell>
          <cell r="AS27">
            <v>0</v>
          </cell>
          <cell r="AT27">
            <v>0</v>
          </cell>
          <cell r="AU27">
            <v>0</v>
          </cell>
        </row>
        <row r="28">
          <cell r="H28">
            <v>50</v>
          </cell>
          <cell r="I28">
            <v>0</v>
          </cell>
          <cell r="J28">
            <v>59</v>
          </cell>
          <cell r="K28">
            <v>43</v>
          </cell>
          <cell r="L28">
            <v>0</v>
          </cell>
          <cell r="M28">
            <v>54</v>
          </cell>
          <cell r="N28">
            <v>46</v>
          </cell>
          <cell r="P28">
            <v>0</v>
          </cell>
          <cell r="Q28">
            <v>0</v>
          </cell>
          <cell r="R28">
            <v>52</v>
          </cell>
          <cell r="S28">
            <v>60</v>
          </cell>
          <cell r="T28">
            <v>0</v>
          </cell>
          <cell r="U28">
            <v>65</v>
          </cell>
          <cell r="V28">
            <v>0</v>
          </cell>
          <cell r="X28">
            <v>54.4</v>
          </cell>
          <cell r="Y28">
            <v>0</v>
          </cell>
          <cell r="Z28">
            <v>62</v>
          </cell>
          <cell r="AA28">
            <v>0</v>
          </cell>
          <cell r="AB28">
            <v>62</v>
          </cell>
          <cell r="AC28">
            <v>0</v>
          </cell>
          <cell r="AD28">
            <v>0</v>
          </cell>
          <cell r="AF28">
            <v>62.5</v>
          </cell>
          <cell r="AG28">
            <v>0</v>
          </cell>
          <cell r="AH28">
            <v>63</v>
          </cell>
          <cell r="AI28">
            <v>65.02</v>
          </cell>
          <cell r="AJ28">
            <v>0</v>
          </cell>
          <cell r="AK28">
            <v>63</v>
          </cell>
          <cell r="AL28">
            <v>0</v>
          </cell>
          <cell r="AN28">
            <v>53</v>
          </cell>
          <cell r="AO28">
            <v>43</v>
          </cell>
          <cell r="AP28">
            <v>0</v>
          </cell>
          <cell r="AQ28">
            <v>0</v>
          </cell>
          <cell r="AR28">
            <v>0</v>
          </cell>
          <cell r="AS28">
            <v>0</v>
          </cell>
          <cell r="AT28">
            <v>0</v>
          </cell>
          <cell r="AU28">
            <v>0</v>
          </cell>
        </row>
        <row r="29">
          <cell r="H29">
            <v>0</v>
          </cell>
          <cell r="I29">
            <v>0</v>
          </cell>
          <cell r="J29">
            <v>0</v>
          </cell>
          <cell r="K29">
            <v>0</v>
          </cell>
          <cell r="L29">
            <v>0</v>
          </cell>
          <cell r="M29">
            <v>0</v>
          </cell>
          <cell r="N29">
            <v>0</v>
          </cell>
          <cell r="P29">
            <v>0</v>
          </cell>
          <cell r="Q29">
            <v>0</v>
          </cell>
          <cell r="R29">
            <v>55</v>
          </cell>
          <cell r="S29">
            <v>0</v>
          </cell>
          <cell r="T29">
            <v>56</v>
          </cell>
          <cell r="U29">
            <v>0</v>
          </cell>
          <cell r="V29">
            <v>44</v>
          </cell>
          <cell r="X29">
            <v>0</v>
          </cell>
          <cell r="Y29">
            <v>52</v>
          </cell>
          <cell r="Z29">
            <v>0</v>
          </cell>
          <cell r="AA29">
            <v>57</v>
          </cell>
          <cell r="AB29">
            <v>0</v>
          </cell>
          <cell r="AC29">
            <v>65</v>
          </cell>
          <cell r="AD29">
            <v>0</v>
          </cell>
          <cell r="AF29">
            <v>0</v>
          </cell>
          <cell r="AG29">
            <v>0</v>
          </cell>
          <cell r="AH29">
            <v>0</v>
          </cell>
          <cell r="AI29">
            <v>0</v>
          </cell>
          <cell r="AJ29">
            <v>0</v>
          </cell>
          <cell r="AK29">
            <v>0</v>
          </cell>
          <cell r="AL29">
            <v>0</v>
          </cell>
          <cell r="AN29">
            <v>0</v>
          </cell>
          <cell r="AO29">
            <v>0</v>
          </cell>
          <cell r="AP29">
            <v>56</v>
          </cell>
          <cell r="AQ29">
            <v>0</v>
          </cell>
          <cell r="AR29">
            <v>0</v>
          </cell>
          <cell r="AS29">
            <v>0</v>
          </cell>
          <cell r="AT29">
            <v>0</v>
          </cell>
          <cell r="AU29">
            <v>0</v>
          </cell>
        </row>
        <row r="30">
          <cell r="H30">
            <v>0</v>
          </cell>
          <cell r="I30">
            <v>60.5</v>
          </cell>
          <cell r="J30">
            <v>0</v>
          </cell>
          <cell r="K30">
            <v>45</v>
          </cell>
          <cell r="L30">
            <v>0</v>
          </cell>
          <cell r="M30">
            <v>0</v>
          </cell>
          <cell r="N30">
            <v>0</v>
          </cell>
          <cell r="P30">
            <v>62</v>
          </cell>
          <cell r="Q30">
            <v>0</v>
          </cell>
          <cell r="R30">
            <v>0</v>
          </cell>
          <cell r="S30">
            <v>0</v>
          </cell>
          <cell r="T30">
            <v>0</v>
          </cell>
          <cell r="U30">
            <v>51</v>
          </cell>
          <cell r="V30">
            <v>0</v>
          </cell>
          <cell r="X30">
            <v>0</v>
          </cell>
          <cell r="Y30">
            <v>0</v>
          </cell>
          <cell r="Z30">
            <v>0</v>
          </cell>
          <cell r="AA30">
            <v>0</v>
          </cell>
          <cell r="AB30">
            <v>0</v>
          </cell>
          <cell r="AC30">
            <v>0</v>
          </cell>
          <cell r="AD30">
            <v>58.3</v>
          </cell>
          <cell r="AF30">
            <v>0</v>
          </cell>
          <cell r="AG30">
            <v>0</v>
          </cell>
          <cell r="AH30">
            <v>0</v>
          </cell>
          <cell r="AI30">
            <v>0</v>
          </cell>
          <cell r="AJ30">
            <v>0</v>
          </cell>
          <cell r="AK30">
            <v>0</v>
          </cell>
          <cell r="AL30">
            <v>0</v>
          </cell>
          <cell r="AN30">
            <v>0</v>
          </cell>
          <cell r="AO30">
            <v>56</v>
          </cell>
          <cell r="AP30">
            <v>0</v>
          </cell>
          <cell r="AQ30">
            <v>0</v>
          </cell>
          <cell r="AR30">
            <v>0</v>
          </cell>
          <cell r="AS30">
            <v>0</v>
          </cell>
          <cell r="AT30">
            <v>0</v>
          </cell>
          <cell r="AU30">
            <v>0</v>
          </cell>
        </row>
      </sheetData>
      <sheetData sheetId="6" refreshError="1"/>
      <sheetData sheetId="7"/>
      <sheetData sheetId="8" refreshError="1"/>
      <sheetData sheetId="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
      <sheetName val="ACQ"/>
      <sheetName val="ACQ (2)"/>
      <sheetName val="stampa"/>
      <sheetName val="trend_forecast"/>
      <sheetName val="anticip"/>
      <sheetName val="semestr."/>
      <sheetName val="TABELLE"/>
      <sheetName val="TABELLE PORT."/>
      <sheetName val="TABELLE 99"/>
      <sheetName val="acq_g_pp "/>
      <sheetName val="acq_glob"/>
      <sheetName val="acq_q_pp"/>
      <sheetName val="Foglio1"/>
      <sheetName val="acq_linee_p "/>
      <sheetName val="acq_q_pp 99"/>
      <sheetName val="acq_linee_p  99"/>
      <sheetName val="acq_quota"/>
      <sheetName val="BOT"/>
      <sheetName val="Italia"/>
      <sheetName val="Italia SOC. reg."/>
      <sheetName val="Italia SOC. spec"/>
      <sheetName val="Italia AMBIENTE"/>
      <sheetName val="Europa"/>
      <sheetName val="Overseas"/>
      <sheetName val="America"/>
      <sheetName val="Asia"/>
      <sheetName val="Africa"/>
      <sheetName val="BOT gest."/>
      <sheetName val="Grafico"/>
      <sheetName val="Graf linee prod. nov"/>
      <sheetName val="graf geo nov"/>
      <sheetName val="legenda"/>
      <sheetName val="acq_%"/>
      <sheetName val="Diario"/>
      <sheetName val="Paramètres"/>
      <sheetName val="Pag.1"/>
      <sheetName val="Tickmarks"/>
      <sheetName val="Quantit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Rev. b=0.75"/>
      <sheetName val="CF Rev. b=0.5"/>
      <sheetName val="CF Rev. b=0.75"/>
      <sheetName val="ACC.DIRECTOS(33B)"/>
      <sheetName val="PISTAS AUX.(33A)"/>
      <sheetName val="tachas"/>
      <sheetName val="SEÑALES(30)"/>
      <sheetName val="DEF.MEDIANA(29B)"/>
      <sheetName val="DEF.SIMPL(29A)"/>
      <sheetName val="DEMARCAC(28)"/>
      <sheetName val="PORTONES(27B)"/>
      <sheetName val="CERCOS NUEVOS(27A)"/>
      <sheetName val="Med. Imp."/>
      <sheetName val="Zarpas 0.60"/>
      <sheetName val="Zarpas 0.45"/>
      <sheetName val="EMBUDOS"/>
      <sheetName val="Bajadas"/>
      <sheetName val="O.A. Long."/>
      <sheetName val="o.a.t."/>
      <sheetName val="14"/>
      <sheetName val="13"/>
      <sheetName val="TERRAPLEN(12-C)"/>
      <sheetName val="CORTE(12-B)"/>
      <sheetName val="ESCARPE(12-A)"/>
      <sheetName val="ROCE(11)"/>
      <sheetName val="BAJ.AGUA(8)"/>
      <sheetName val="CERCOS(6)"/>
      <sheetName val="REM SEÑALES(5)"/>
      <sheetName val="REM DEFENSAS(4)"/>
      <sheetName val="SOLERAS(2B) (2)"/>
      <sheetName val="SOLERAS(2B)"/>
      <sheetName val="SOL.ENTERRADAS(2A)"/>
      <sheetName val="rem. pav."/>
      <sheetName val="detalle presentado"/>
      <sheetName val="no borrrar"/>
      <sheetName val="Salary Schedules"/>
      <sheetName val="CAPACIDAD"/>
      <sheetName val="Tablas"/>
      <sheetName val=".EvaluaciónTV"/>
      <sheetName val="100"/>
      <sheetName val="F_Rev__b=0_75"/>
      <sheetName val="CF_Rev__b=0_5"/>
      <sheetName val="CF_Rev__b=0_75"/>
      <sheetName val="ACC_DIRECTOS(33B)"/>
      <sheetName val="PISTAS_AUX_(33A)"/>
      <sheetName val="DEF_MEDIANA(29B)"/>
      <sheetName val="DEF_SIMPL(29A)"/>
      <sheetName val="CERCOS_NUEVOS(27A)"/>
      <sheetName val="Med__Imp_"/>
      <sheetName val="Zarpas_0_60"/>
      <sheetName val="Zarpas_0_45"/>
      <sheetName val="O_A__Long_"/>
      <sheetName val="o_a_t_"/>
      <sheetName val="BAJ_AGUA(8)"/>
      <sheetName val="REM_SEÑALES(5)"/>
      <sheetName val="REM_DEFENSAS(4)"/>
      <sheetName val="SOLERAS(2B)_(2)"/>
      <sheetName val="SOL_ENTERRADAS(2A)"/>
      <sheetName val="rem__pav_"/>
      <sheetName val="detalle_presentado"/>
      <sheetName val="_EvaluaciónTV"/>
      <sheetName val="no_borrrar"/>
      <sheetName val="Salary_Schedules"/>
      <sheetName val=""/>
      <sheetName val="tierras y pavimentos"/>
      <sheetName val="Register"/>
      <sheetName val="RES"/>
      <sheetName val="OCompra"/>
      <sheetName val="base"/>
      <sheetName val="F_Rev__b=0_751"/>
      <sheetName val="CF_Rev__b=0_51"/>
      <sheetName val="CF_Rev__b=0_751"/>
      <sheetName val="ACC_DIRECTOS(33B)1"/>
      <sheetName val="PISTAS_AUX_(33A)1"/>
      <sheetName val="DEF_MEDIANA(29B)1"/>
      <sheetName val="DEF_SIMPL(29A)1"/>
      <sheetName val="CERCOS_NUEVOS(27A)1"/>
      <sheetName val="Med__Imp_1"/>
      <sheetName val="Zarpas_0_601"/>
      <sheetName val="Zarpas_0_451"/>
      <sheetName val="O_A__Long_1"/>
      <sheetName val="o_a_t_1"/>
      <sheetName val="BAJ_AGUA(8)1"/>
      <sheetName val="REM_SEÑALES(5)1"/>
      <sheetName val="REM_DEFENSAS(4)1"/>
      <sheetName val="SOLERAS(2B)_(2)1"/>
      <sheetName val="SOL_ENTERRADAS(2A)1"/>
      <sheetName val="rem__pav_1"/>
      <sheetName val="detalle_presentado1"/>
      <sheetName val="_EvaluaciónTV1"/>
      <sheetName val="no_borrrar1"/>
      <sheetName val="Salary_Schedules1"/>
      <sheetName val="F_Rev__b=0_752"/>
      <sheetName val="CF_Rev__b=0_52"/>
      <sheetName val="CF_Rev__b=0_752"/>
      <sheetName val="ACC_DIRECTOS(33B)2"/>
      <sheetName val="PISTAS_AUX_(33A)2"/>
      <sheetName val="DEF_MEDIANA(29B)2"/>
      <sheetName val="DEF_SIMPL(29A)2"/>
      <sheetName val="CERCOS_NUEVOS(27A)2"/>
      <sheetName val="Med__Imp_2"/>
      <sheetName val="Zarpas_0_602"/>
      <sheetName val="Zarpas_0_452"/>
      <sheetName val="O_A__Long_2"/>
      <sheetName val="o_a_t_2"/>
      <sheetName val="BAJ_AGUA(8)2"/>
      <sheetName val="REM_SEÑALES(5)2"/>
      <sheetName val="REM_DEFENSAS(4)2"/>
      <sheetName val="SOLERAS(2B)_(2)2"/>
      <sheetName val="SOL_ENTERRADAS(2A)2"/>
      <sheetName val="rem__pav_2"/>
      <sheetName val="detalle_presentado2"/>
      <sheetName val="_EvaluaciónTV2"/>
      <sheetName val="no_borrrar2"/>
      <sheetName val="Salary_Schedules2"/>
      <sheetName val="F_Rev__b=0_753"/>
      <sheetName val="CF_Rev__b=0_53"/>
      <sheetName val="CF_Rev__b=0_753"/>
      <sheetName val="ACC_DIRECTOS(33B)3"/>
      <sheetName val="PISTAS_AUX_(33A)3"/>
      <sheetName val="DEF_MEDIANA(29B)3"/>
      <sheetName val="DEF_SIMPL(29A)3"/>
      <sheetName val="CERCOS_NUEVOS(27A)3"/>
      <sheetName val="Med__Imp_3"/>
      <sheetName val="Zarpas_0_603"/>
      <sheetName val="Zarpas_0_453"/>
      <sheetName val="O_A__Long_3"/>
      <sheetName val="o_a_t_3"/>
      <sheetName val="BAJ_AGUA(8)3"/>
      <sheetName val="REM_SEÑALES(5)3"/>
      <sheetName val="REM_DEFENSAS(4)3"/>
      <sheetName val="SOLERAS(2B)_(2)3"/>
      <sheetName val="SOL_ENTERRADAS(2A)3"/>
      <sheetName val="rem__pav_3"/>
      <sheetName val="detalle_presentado3"/>
      <sheetName val="_EvaluaciónTV3"/>
      <sheetName val="no_borrrar3"/>
      <sheetName val="Salary_Schedules3"/>
      <sheetName val="F_Rev__b=0_754"/>
      <sheetName val="CF_Rev__b=0_54"/>
      <sheetName val="CF_Rev__b=0_754"/>
      <sheetName val="ACC_DIRECTOS(33B)4"/>
      <sheetName val="PISTAS_AUX_(33A)4"/>
      <sheetName val="DEF_MEDIANA(29B)4"/>
      <sheetName val="DEF_SIMPL(29A)4"/>
      <sheetName val="CERCOS_NUEVOS(27A)4"/>
      <sheetName val="Med__Imp_4"/>
      <sheetName val="Zarpas_0_604"/>
      <sheetName val="Zarpas_0_454"/>
      <sheetName val="O_A__Long_4"/>
      <sheetName val="o_a_t_4"/>
      <sheetName val="BAJ_AGUA(8)4"/>
      <sheetName val="REM_SEÑALES(5)4"/>
      <sheetName val="REM_DEFENSAS(4)4"/>
      <sheetName val="SOLERAS(2B)_(2)4"/>
      <sheetName val="SOL_ENTERRADAS(2A)4"/>
      <sheetName val="rem__pav_4"/>
      <sheetName val="detalle_presentado4"/>
      <sheetName val="_EvaluaciónTV4"/>
      <sheetName val="no_borrrar4"/>
      <sheetName val="Salary_Schedules4"/>
      <sheetName val="Financial Statements"/>
      <sheetName val="cubicación limarí según proyect"/>
      <sheetName val="Misc"/>
      <sheetName val="Variables Formularios"/>
      <sheetName val="412"/>
      <sheetName val="Curva S Llanos"/>
      <sheetName val="HD"/>
      <sheetName val="0000000"/>
      <sheetName val="P33"/>
      <sheetName val="TASK"/>
      <sheetName val="TASKRSRC"/>
      <sheetName val="RSRC"/>
      <sheetName val="USERDATA"/>
      <sheetName val="Avances Físicos PDT"/>
      <sheetName val="E-01"/>
      <sheetName val="Comparacion PreFact vs Fact"/>
      <sheetName val="Reporte_de_Inventario_Valoriza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3">
          <cell r="A13">
            <v>376102</v>
          </cell>
        </row>
      </sheetData>
      <sheetData sheetId="16">
        <row r="13">
          <cell r="A13">
            <v>376102</v>
          </cell>
          <cell r="B13" t="str">
            <v>I</v>
          </cell>
          <cell r="C13">
            <v>10</v>
          </cell>
          <cell r="D13" t="str">
            <v>I-A</v>
          </cell>
          <cell r="E13" t="str">
            <v>Terreno Natural</v>
          </cell>
        </row>
        <row r="14">
          <cell r="A14">
            <v>376243</v>
          </cell>
          <cell r="B14" t="str">
            <v>D</v>
          </cell>
          <cell r="C14">
            <v>10</v>
          </cell>
          <cell r="D14" t="str">
            <v>I-A</v>
          </cell>
          <cell r="E14" t="str">
            <v>Terreno Natural</v>
          </cell>
        </row>
        <row r="15">
          <cell r="A15">
            <v>376304.8</v>
          </cell>
          <cell r="B15" t="str">
            <v>I</v>
          </cell>
          <cell r="C15">
            <v>6</v>
          </cell>
          <cell r="D15" t="str">
            <v>I-A</v>
          </cell>
          <cell r="E15" t="str">
            <v>Foso</v>
          </cell>
        </row>
        <row r="16">
          <cell r="A16">
            <v>376502.75</v>
          </cell>
          <cell r="B16" t="str">
            <v>I</v>
          </cell>
          <cell r="C16">
            <v>1</v>
          </cell>
          <cell r="D16" t="str">
            <v>I-A</v>
          </cell>
          <cell r="E16" t="str">
            <v>Foso</v>
          </cell>
        </row>
        <row r="17">
          <cell r="A17">
            <v>376809.78</v>
          </cell>
          <cell r="B17" t="str">
            <v>I</v>
          </cell>
          <cell r="C17">
            <v>2</v>
          </cell>
          <cell r="D17" t="str">
            <v>I-A</v>
          </cell>
          <cell r="E17" t="str">
            <v>Foso</v>
          </cell>
        </row>
        <row r="18">
          <cell r="A18">
            <v>376866.6</v>
          </cell>
          <cell r="B18" t="str">
            <v>I</v>
          </cell>
          <cell r="C18">
            <v>3</v>
          </cell>
          <cell r="D18" t="str">
            <v>I-A</v>
          </cell>
          <cell r="E18" t="str">
            <v>Foso</v>
          </cell>
        </row>
        <row r="19">
          <cell r="A19">
            <v>377245.38</v>
          </cell>
          <cell r="B19" t="str">
            <v>I</v>
          </cell>
          <cell r="C19">
            <v>1</v>
          </cell>
          <cell r="D19" t="str">
            <v>I-A</v>
          </cell>
          <cell r="E19" t="str">
            <v>Foso</v>
          </cell>
        </row>
        <row r="20">
          <cell r="A20">
            <v>377575.54</v>
          </cell>
          <cell r="B20" t="str">
            <v>I</v>
          </cell>
          <cell r="C20">
            <v>1</v>
          </cell>
          <cell r="D20" t="str">
            <v>I-A</v>
          </cell>
          <cell r="E20" t="str">
            <v>Foso</v>
          </cell>
        </row>
        <row r="21">
          <cell r="A21">
            <v>377759.2</v>
          </cell>
          <cell r="B21" t="str">
            <v>I</v>
          </cell>
          <cell r="C21">
            <v>1</v>
          </cell>
          <cell r="D21" t="str">
            <v>I-A</v>
          </cell>
          <cell r="E21" t="str">
            <v>Foso</v>
          </cell>
        </row>
        <row r="22">
          <cell r="A22">
            <v>377887.8</v>
          </cell>
          <cell r="B22" t="str">
            <v>D</v>
          </cell>
          <cell r="C22">
            <v>5</v>
          </cell>
          <cell r="D22" t="str">
            <v>I-A</v>
          </cell>
          <cell r="E22" t="str">
            <v>Terreno Natural</v>
          </cell>
        </row>
        <row r="23">
          <cell r="A23">
            <v>378168.8</v>
          </cell>
          <cell r="B23" t="str">
            <v>D</v>
          </cell>
          <cell r="C23">
            <v>30</v>
          </cell>
          <cell r="D23" t="str">
            <v>I-A</v>
          </cell>
          <cell r="E23" t="str">
            <v>Terreno Natural</v>
          </cell>
        </row>
        <row r="24">
          <cell r="A24">
            <v>378168.8</v>
          </cell>
          <cell r="B24" t="str">
            <v>I</v>
          </cell>
          <cell r="C24">
            <v>63</v>
          </cell>
          <cell r="D24" t="str">
            <v>I-A</v>
          </cell>
          <cell r="E24" t="str">
            <v>Terreno Natural</v>
          </cell>
        </row>
        <row r="25">
          <cell r="A25">
            <v>378314.9</v>
          </cell>
          <cell r="B25" t="str">
            <v>D</v>
          </cell>
          <cell r="C25">
            <v>26</v>
          </cell>
          <cell r="D25" t="str">
            <v>I-A</v>
          </cell>
          <cell r="E25" t="str">
            <v>Terreno Natural</v>
          </cell>
        </row>
        <row r="26">
          <cell r="A26">
            <v>378323.26</v>
          </cell>
          <cell r="B26" t="str">
            <v>I</v>
          </cell>
          <cell r="C26">
            <v>4</v>
          </cell>
          <cell r="D26" t="str">
            <v>I-A</v>
          </cell>
          <cell r="E26" t="str">
            <v>Foso</v>
          </cell>
        </row>
        <row r="27">
          <cell r="A27">
            <v>378515.14</v>
          </cell>
          <cell r="B27" t="str">
            <v>I</v>
          </cell>
          <cell r="C27">
            <v>1</v>
          </cell>
          <cell r="D27" t="str">
            <v>I-A</v>
          </cell>
          <cell r="E27" t="str">
            <v>Foso</v>
          </cell>
        </row>
        <row r="28">
          <cell r="A28">
            <v>378552.9</v>
          </cell>
          <cell r="B28" t="str">
            <v>D</v>
          </cell>
          <cell r="C28">
            <v>20</v>
          </cell>
          <cell r="D28" t="str">
            <v>I-A</v>
          </cell>
          <cell r="E28" t="str">
            <v>Terreno Natural</v>
          </cell>
        </row>
        <row r="29">
          <cell r="A29">
            <v>378727.3</v>
          </cell>
          <cell r="B29" t="str">
            <v>I</v>
          </cell>
          <cell r="C29">
            <v>8</v>
          </cell>
          <cell r="D29" t="str">
            <v>I-A</v>
          </cell>
          <cell r="E29" t="str">
            <v>Foso</v>
          </cell>
        </row>
        <row r="30">
          <cell r="A30">
            <v>378770</v>
          </cell>
          <cell r="B30" t="str">
            <v>D</v>
          </cell>
          <cell r="C30">
            <v>15</v>
          </cell>
          <cell r="D30" t="str">
            <v>I-A</v>
          </cell>
          <cell r="E30" t="str">
            <v>Terreno Natural</v>
          </cell>
        </row>
        <row r="31">
          <cell r="A31">
            <v>379028.5</v>
          </cell>
          <cell r="B31" t="str">
            <v>I</v>
          </cell>
          <cell r="C31">
            <v>1</v>
          </cell>
          <cell r="D31" t="str">
            <v>I-A</v>
          </cell>
          <cell r="E31" t="str">
            <v>Foso</v>
          </cell>
        </row>
        <row r="33">
          <cell r="B33" t="str">
            <v>Total</v>
          </cell>
          <cell r="C33">
            <v>208</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ifas"/>
      <sheetName val="Tablas"/>
      <sheetName val="HH_Det."/>
      <sheetName val="HH_Resumen Proyecto"/>
      <sheetName val="HH_General-Catastro"/>
      <sheetName val="HH_Conceptual"/>
      <sheetName val="HH_Basica"/>
      <sheetName val="HH_Detalle"/>
      <sheetName val="HH_Licitacion-Informe Final"/>
      <sheetName val="Hoja1"/>
      <sheetName val="Salary Schedules"/>
    </sheetNames>
    <sheetDataSet>
      <sheetData sheetId="0">
        <row r="11">
          <cell r="A11" t="str">
            <v>A</v>
          </cell>
          <cell r="B11" t="str">
            <v>Jefe de Proyecto</v>
          </cell>
          <cell r="C11">
            <v>21500</v>
          </cell>
          <cell r="D11">
            <v>5160</v>
          </cell>
          <cell r="F11">
            <v>3096</v>
          </cell>
          <cell r="G11">
            <v>29756</v>
          </cell>
        </row>
        <row r="12">
          <cell r="A12" t="str">
            <v>B</v>
          </cell>
          <cell r="B12" t="str">
            <v>Consultores Especializados</v>
          </cell>
          <cell r="C12">
            <v>20400</v>
          </cell>
          <cell r="D12">
            <v>4896</v>
          </cell>
          <cell r="F12">
            <v>2937</v>
          </cell>
          <cell r="G12">
            <v>28233</v>
          </cell>
        </row>
        <row r="13">
          <cell r="A13" t="str">
            <v>C</v>
          </cell>
          <cell r="B13" t="str">
            <v>Ingenieros Coordinadores</v>
          </cell>
          <cell r="C13">
            <v>15861</v>
          </cell>
          <cell r="D13">
            <v>3807</v>
          </cell>
          <cell r="F13">
            <v>2284</v>
          </cell>
          <cell r="G13">
            <v>21952</v>
          </cell>
        </row>
        <row r="14">
          <cell r="A14" t="str">
            <v>D</v>
          </cell>
          <cell r="B14" t="str">
            <v>Ingenieros Diseñadores</v>
          </cell>
          <cell r="C14">
            <v>11516</v>
          </cell>
          <cell r="D14">
            <v>2764</v>
          </cell>
          <cell r="F14">
            <v>152</v>
          </cell>
          <cell r="G14">
            <v>14432</v>
          </cell>
        </row>
        <row r="15">
          <cell r="A15" t="str">
            <v>E</v>
          </cell>
          <cell r="B15" t="str">
            <v>Proyectistas</v>
          </cell>
          <cell r="C15">
            <v>7812</v>
          </cell>
          <cell r="D15">
            <v>1875</v>
          </cell>
          <cell r="F15">
            <v>1125</v>
          </cell>
          <cell r="G15">
            <v>10812</v>
          </cell>
        </row>
        <row r="16">
          <cell r="A16" t="str">
            <v>F</v>
          </cell>
          <cell r="B16" t="str">
            <v>Topógrafos</v>
          </cell>
          <cell r="C16">
            <v>8622</v>
          </cell>
          <cell r="D16">
            <v>2069</v>
          </cell>
          <cell r="F16">
            <v>1242</v>
          </cell>
          <cell r="G16">
            <v>11933</v>
          </cell>
        </row>
        <row r="17">
          <cell r="A17" t="str">
            <v>G</v>
          </cell>
          <cell r="B17" t="str">
            <v>Dibujantes</v>
          </cell>
          <cell r="C17">
            <v>5543</v>
          </cell>
          <cell r="D17">
            <v>1330</v>
          </cell>
          <cell r="F17">
            <v>798</v>
          </cell>
          <cell r="G17">
            <v>7671</v>
          </cell>
        </row>
        <row r="18">
          <cell r="A18" t="str">
            <v>H</v>
          </cell>
          <cell r="B18" t="str">
            <v>Personal de Terreno no Especializado (alarifes)</v>
          </cell>
          <cell r="C18">
            <v>2078</v>
          </cell>
          <cell r="D18">
            <v>499</v>
          </cell>
          <cell r="F18">
            <v>300</v>
          </cell>
          <cell r="G18">
            <v>2877</v>
          </cell>
        </row>
        <row r="19">
          <cell r="A19" t="str">
            <v>I</v>
          </cell>
          <cell r="D19">
            <v>0</v>
          </cell>
          <cell r="F19">
            <v>3360</v>
          </cell>
          <cell r="G19">
            <v>3360</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pa"/>
      <sheetName val="Resumen"/>
      <sheetName val="Resumen Servicios"/>
      <sheetName val="Básica - Definición de Procesos"/>
      <sheetName val="Básica Complementaria"/>
      <sheetName val="Detalles"/>
      <sheetName val="GRTF"/>
      <sheetName val="GRCE"/>
      <sheetName val="GASTO"/>
      <sheetName val="MEMO"/>
      <sheetName val="SA"/>
      <sheetName val="Módulo1"/>
      <sheetName val="Tarifas"/>
    </sheetNames>
    <sheetDataSet>
      <sheetData sheetId="0" refreshError="1"/>
      <sheetData sheetId="1" refreshError="1"/>
      <sheetData sheetId="2" refreshError="1"/>
      <sheetData sheetId="3">
        <row r="7">
          <cell r="C7">
            <v>1.81</v>
          </cell>
        </row>
        <row r="8">
          <cell r="C8">
            <v>1.81</v>
          </cell>
        </row>
        <row r="9">
          <cell r="C9">
            <v>1.38</v>
          </cell>
        </row>
        <row r="12">
          <cell r="C12">
            <v>0.64</v>
          </cell>
        </row>
        <row r="13">
          <cell r="C13">
            <v>0.74</v>
          </cell>
        </row>
        <row r="14">
          <cell r="C14">
            <v>0.6</v>
          </cell>
        </row>
        <row r="15">
          <cell r="C15">
            <v>0.42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pa"/>
      <sheetName val="Resumen"/>
      <sheetName val="Resumen Servicios"/>
      <sheetName val="Básica - Definición de Procesos"/>
      <sheetName val="Básica Complementaria"/>
      <sheetName val="Detalles"/>
      <sheetName val="GRTF"/>
      <sheetName val="GRCE"/>
      <sheetName val="GASTO"/>
      <sheetName val="MEMO"/>
      <sheetName val="SA"/>
      <sheetName val="Módulo1"/>
      <sheetName val="Tarifas"/>
    </sheetNames>
    <sheetDataSet>
      <sheetData sheetId="0" refreshError="1"/>
      <sheetData sheetId="1" refreshError="1"/>
      <sheetData sheetId="2" refreshError="1"/>
      <sheetData sheetId="3">
        <row r="7">
          <cell r="C7">
            <v>1.81</v>
          </cell>
        </row>
        <row r="10">
          <cell r="C10">
            <v>1.05</v>
          </cell>
        </row>
        <row r="11">
          <cell r="C11">
            <v>0.83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zcla"/>
      <sheetName val="System Change"/>
      <sheetName val="ge1"/>
      <sheetName val="ge"/>
      <sheetName val="Balance"/>
      <sheetName val="Datos"/>
      <sheetName val="cap"/>
      <sheetName val="KWHCEC"/>
      <sheetName val="1ab"/>
      <sheetName val="eco"/>
      <sheetName val="para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Correa"/>
      <sheetName val="Resumen FFCC"/>
      <sheetName val="COMUN"/>
      <sheetName val="530"/>
      <sheetName val="540 Correa"/>
      <sheetName val="540 Tren"/>
      <sheetName val="BASE"/>
      <sheetName val="Hoja1"/>
      <sheetName val="Elect Correa"/>
      <sheetName val="Instru Correa"/>
      <sheetName val="#¡REF"/>
      <sheetName val="#REF"/>
      <sheetName val="Resumen Ejec"/>
      <sheetName val="Costos"/>
      <sheetName val="Depreciacion"/>
      <sheetName val="Flujo"/>
      <sheetName val="Ingresos"/>
      <sheetName val="Tabla Comparativa"/>
      <sheetName val="Areas"/>
      <sheetName val="Area 130"/>
      <sheetName val="Criteria"/>
      <sheetName val="EqList"/>
      <sheetName val="Electricidad"/>
      <sheetName val="Instrumentación"/>
      <sheetName val="Dotaciones"/>
      <sheetName val="Tablero"/>
      <sheetName val="ANEXO1"/>
      <sheetName val="PORTADA"/>
      <sheetName val="Exhibit Caja"/>
      <sheetName val="INDICE"/>
      <sheetName val="DIAGRAMAS "/>
      <sheetName val="1.1 EJECUTIVO"/>
      <sheetName val="1.2 GESTION DE SEGURIDAD"/>
      <sheetName val="1.3 PRODUCCION"/>
      <sheetName val="1.3.1FACTORIAL_PRODUCCION "/>
      <sheetName val="1.4 COSTOS y GASTOS"/>
      <sheetName val="1.4.1 Costos x Fase"/>
      <sheetName val="1.4.2 Costos x Línea"/>
      <sheetName val="1.5 Ind. Gest x Fase"/>
      <sheetName val="1.5.1 Ind Gest MS"/>
      <sheetName val="1.5.2 Ind Gest CA"/>
      <sheetName val="HojaSIPcfg"/>
      <sheetName val="1.5.3 Ind Gest Concent"/>
      <sheetName val="1.5.4 Ind Gest Fundición"/>
      <sheetName val="1.5.5 Ind Gest Refinería"/>
      <sheetName val="1.5.6 Ind Gest DAMCC"/>
      <sheetName val="1.5.7 Ind Gest Hidro"/>
      <sheetName val="1.6 Análisis Costos y gastos"/>
      <sheetName val="1.6.1 FAC. REM"/>
      <sheetName val="1.6.2 FAC. MAT"/>
      <sheetName val="1.6.3 FAC. EE"/>
      <sheetName val="1.6.4 FAC. COMB"/>
      <sheetName val="1.6.5 FAC. S. 3ºs"/>
      <sheetName val="1.6.6 FAC. D&amp;A"/>
      <sheetName val="1.6.7 Costos Transf."/>
      <sheetName val="1.6.8 Otros I&amp;G"/>
      <sheetName val="1.7 G. LABORAL"/>
      <sheetName val="1.8 INVENT"/>
      <sheetName val="1.9 Result. Finan."/>
      <sheetName val="---ANEXOS--&gt;"/>
      <sheetName val="2.1.1 Prod Minas"/>
      <sheetName val="2.1.2 Inds Minas"/>
      <sheetName val="2.1.3 Costo Damiana"/>
      <sheetName val="2.1.4 Costo C.Antiguo"/>
      <sheetName val="2.1.5 Costo Subte"/>
      <sheetName val="2.2.1 Prod Conc"/>
      <sheetName val="2.2.3 Inds Conc"/>
      <sheetName val="2.2.4 Costo Conc"/>
      <sheetName val="2.3.1 Inds Fu y Re"/>
      <sheetName val="2.3.2 COSTO FURE"/>
      <sheetName val="2.4.1_INDICADOR_HIDRO"/>
      <sheetName val="2.4.2 COSTO HIDRO"/>
      <sheetName val="2.5 COSTO ADM"/>
      <sheetName val="2.6 COSTO DIVISION"/>
      <sheetName val="2.7_AGUA_&amp;_EE"/>
      <sheetName val="-----&gt;"/>
      <sheetName val="2.8_RECURSOS HUMANOS"/>
      <sheetName val="2.9 EERR Negocios"/>
      <sheetName val="Var Mineras-Diseño SULFUROS"/>
      <sheetName val="Var Mineras-Diseño OXIDOS"/>
      <sheetName val="Analisis Causas-Desv. SULFUROS"/>
      <sheetName val="Analisis Causas-Desv OXIDOS"/>
      <sheetName val="Conc geométrica"/>
      <sheetName val="Hoja6"/>
      <sheetName val="Hoja7"/>
      <sheetName val="Condicion (NO)"/>
      <sheetName val="Resumen"/>
      <sheetName val="Maestro 01 de Febrero"/>
      <sheetName val="Dotación"/>
      <sheetName val="pala_camion"/>
      <sheetName val="Resumen_Correa"/>
      <sheetName val="Resumen_FFCC"/>
      <sheetName val="540_Correa"/>
      <sheetName val="540_Tren"/>
      <sheetName val="Elect_Correa"/>
      <sheetName val="Instru_Correa"/>
      <sheetName val="Resumen_Ejec"/>
      <sheetName val="Tabla_Comparativa"/>
      <sheetName val="Exhibit_Caja"/>
      <sheetName val="DIAGRAMAS_"/>
      <sheetName val="1_1_EJECUTIVO"/>
      <sheetName val="1_2_GESTION_DE_SEGURIDAD"/>
      <sheetName val="1_3_PRODUCCION"/>
      <sheetName val="1_3_1FACTORIAL_PRODUCCION_"/>
      <sheetName val="1_4_COSTOS_y_GASTOS"/>
      <sheetName val="1_4_1_Costos_x_Fase"/>
      <sheetName val="1_4_2_Costos_x_Línea"/>
      <sheetName val="1_5_Ind__Gest_x_Fase"/>
      <sheetName val="1_5_1_Ind_Gest_MS"/>
      <sheetName val="1_5_2_Ind_Gest_CA"/>
      <sheetName val="1_5_3_Ind_Gest_Concent"/>
      <sheetName val="1_5_4_Ind_Gest_Fundición"/>
      <sheetName val="1_5_5_Ind_Gest_Refinería"/>
      <sheetName val="1_5_6_Ind_Gest_DAMCC"/>
      <sheetName val="1_5_7_Ind_Gest_Hidro"/>
      <sheetName val="1_6_Análisis_Costos_y_gastos"/>
      <sheetName val="1_6_1_FAC__REM"/>
      <sheetName val="1_6_2_FAC__MAT"/>
      <sheetName val="1_6_3_FAC__EE"/>
      <sheetName val="1_6_4_FAC__COMB"/>
      <sheetName val="1_6_5_FAC__S__3ºs"/>
      <sheetName val="1_6_6_FAC__D&amp;A"/>
      <sheetName val="1_6_7_Costos_Transf_"/>
      <sheetName val="1_6_8_Otros_I&amp;G"/>
      <sheetName val="1_7_G__LABORAL"/>
      <sheetName val="1_8_INVENT"/>
      <sheetName val="1_9_Result__Finan_"/>
      <sheetName val="2_1_1_Prod_Minas"/>
      <sheetName val="2_1_2_Inds_Minas"/>
      <sheetName val="2_1_3_Costo_Damiana"/>
      <sheetName val="2_1_4_Costo_C_Antiguo"/>
      <sheetName val="2_1_5_Costo_Subte"/>
      <sheetName val="2_2_1_Prod_Conc"/>
      <sheetName val="2_2_3_Inds_Conc"/>
      <sheetName val="2_2_4_Costo_Conc"/>
      <sheetName val="2_3_1_Inds_Fu_y_Re"/>
      <sheetName val="2_3_2_COSTO_FURE"/>
      <sheetName val="2_4_1_INDICADOR_HIDRO"/>
      <sheetName val="2_4_2_COSTO_HIDRO"/>
      <sheetName val="2_5_COSTO_ADM"/>
      <sheetName val="2_6_COSTO_DIVISION"/>
      <sheetName val="2_7_AGUA_&amp;_EE"/>
      <sheetName val="2_8_RECURSOS_HUMANOS"/>
      <sheetName val="2_9_EERR_Negocios"/>
      <sheetName val="Var_Mineras-Diseño_SULFUROS"/>
      <sheetName val="Var_Mineras-Diseño_OXIDOS"/>
      <sheetName val="Analisis_Causas-Desv__SULFUROS"/>
      <sheetName val="Analisis_Causas-Desv_OXIDOS"/>
      <sheetName val="Conc_geométrica"/>
      <sheetName val="Area_130"/>
      <sheetName val="Condicion_(NO)"/>
      <sheetName val="Condicion"/>
      <sheetName val="Resumen_Correa1"/>
      <sheetName val="Resumen_FFCC1"/>
      <sheetName val="540_Correa1"/>
      <sheetName val="540_Tren1"/>
      <sheetName val="Elect_Correa1"/>
      <sheetName val="Instru_Correa1"/>
      <sheetName val="Resumen_Ejec1"/>
      <sheetName val="Tabla_Comparativa1"/>
      <sheetName val="Exhibit_Caja1"/>
      <sheetName val="DIAGRAMAS_1"/>
      <sheetName val="1_1_EJECUTIVO1"/>
      <sheetName val="1_2_GESTION_DE_SEGURIDAD1"/>
      <sheetName val="1_3_PRODUCCION1"/>
      <sheetName val="1_3_1FACTORIAL_PRODUCCION_1"/>
      <sheetName val="1_4_COSTOS_y_GASTOS1"/>
      <sheetName val="1_4_1_Costos_x_Fase1"/>
      <sheetName val="1_4_2_Costos_x_Línea1"/>
      <sheetName val="1_5_Ind__Gest_x_Fase1"/>
      <sheetName val="1_5_1_Ind_Gest_MS1"/>
      <sheetName val="1_5_2_Ind_Gest_CA1"/>
      <sheetName val="1_5_3_Ind_Gest_Concent1"/>
      <sheetName val="1_5_4_Ind_Gest_Fundición1"/>
      <sheetName val="1_5_5_Ind_Gest_Refinería1"/>
      <sheetName val="1_5_6_Ind_Gest_DAMCC1"/>
      <sheetName val="1_5_7_Ind_Gest_Hidro1"/>
      <sheetName val="1_6_Análisis_Costos_y_gastos1"/>
      <sheetName val="1_6_1_FAC__REM1"/>
      <sheetName val="1_6_2_FAC__MAT1"/>
      <sheetName val="1_6_3_FAC__EE1"/>
      <sheetName val="1_6_4_FAC__COMB1"/>
      <sheetName val="1_6_5_FAC__S__3ºs1"/>
      <sheetName val="1_6_6_FAC__D&amp;A1"/>
      <sheetName val="1_6_7_Costos_Transf_1"/>
      <sheetName val="1_6_8_Otros_I&amp;G1"/>
      <sheetName val="1_7_G__LABORAL1"/>
      <sheetName val="1_8_INVENT1"/>
      <sheetName val="1_9_Result__Finan_1"/>
      <sheetName val="2_1_1_Prod_Minas1"/>
      <sheetName val="2_1_2_Inds_Minas1"/>
      <sheetName val="2_1_3_Costo_Damiana1"/>
      <sheetName val="2_1_4_Costo_C_Antiguo1"/>
      <sheetName val="2_1_5_Costo_Subte1"/>
      <sheetName val="2_2_1_Prod_Conc1"/>
      <sheetName val="2_2_3_Inds_Conc1"/>
      <sheetName val="2_2_4_Costo_Conc1"/>
      <sheetName val="2_3_1_Inds_Fu_y_Re1"/>
      <sheetName val="2_3_2_COSTO_FURE1"/>
      <sheetName val="2_4_1_INDICADOR_HIDRO1"/>
      <sheetName val="2_4_2_COSTO_HIDRO1"/>
      <sheetName val="2_5_COSTO_ADM1"/>
      <sheetName val="2_6_COSTO_DIVISION1"/>
      <sheetName val="2_7_AGUA_&amp;_EE1"/>
      <sheetName val="2_8_RECURSOS_HUMANOS1"/>
      <sheetName val="2_9_EERR_Negocios1"/>
      <sheetName val="Var_Mineras-Diseño_SULFUROS1"/>
      <sheetName val="Var_Mineras-Diseño_OXIDOS1"/>
      <sheetName val="Analisis_Causas-Desv__SULFUROS1"/>
      <sheetName val="Analisis_Causas-Desv_OXIDOS1"/>
      <sheetName val="Conc_geométrica1"/>
      <sheetName val="Area_1301"/>
      <sheetName val="Condicion_(NO)1"/>
      <sheetName val="Maestro_01_de_Febrero"/>
      <sheetName val="ANUAL P-1 2013"/>
      <sheetName val="Resumen_Correa2"/>
      <sheetName val="Resumen_FFCC2"/>
      <sheetName val="540_Correa2"/>
      <sheetName val="540_Tren2"/>
      <sheetName val="Elect_Correa2"/>
      <sheetName val="Instru_Correa2"/>
      <sheetName val="Resumen_Ejec2"/>
      <sheetName val="Tabla_Comparativa2"/>
      <sheetName val="Area_1302"/>
      <sheetName val="Exhibit_Caja2"/>
      <sheetName val="DIAGRAMAS_2"/>
      <sheetName val="1_1_EJECUTIVO2"/>
      <sheetName val="1_2_GESTION_DE_SEGURIDAD2"/>
      <sheetName val="1_3_PRODUCCION2"/>
      <sheetName val="1_3_1FACTORIAL_PRODUCCION_2"/>
      <sheetName val="1_4_COSTOS_y_GASTOS2"/>
      <sheetName val="1_4_1_Costos_x_Fase2"/>
      <sheetName val="1_4_2_Costos_x_Línea2"/>
      <sheetName val="1_5_Ind__Gest_x_Fase2"/>
      <sheetName val="1_5_1_Ind_Gest_MS2"/>
      <sheetName val="1_5_2_Ind_Gest_CA2"/>
      <sheetName val="1_5_3_Ind_Gest_Concent2"/>
      <sheetName val="1_5_4_Ind_Gest_Fundición2"/>
      <sheetName val="1_5_5_Ind_Gest_Refinería2"/>
      <sheetName val="1_5_6_Ind_Gest_DAMCC2"/>
      <sheetName val="1_5_7_Ind_Gest_Hidro2"/>
      <sheetName val="1_6_Análisis_Costos_y_gastos2"/>
      <sheetName val="1_6_1_FAC__REM2"/>
      <sheetName val="1_6_2_FAC__MAT2"/>
      <sheetName val="1_6_3_FAC__EE2"/>
      <sheetName val="1_6_4_FAC__COMB2"/>
      <sheetName val="1_6_5_FAC__S__3ºs2"/>
      <sheetName val="1_6_6_FAC__D&amp;A2"/>
      <sheetName val="1_6_7_Costos_Transf_2"/>
      <sheetName val="1_6_8_Otros_I&amp;G2"/>
      <sheetName val="1_7_G__LABORAL2"/>
      <sheetName val="1_8_INVENT2"/>
      <sheetName val="1_9_Result__Finan_2"/>
      <sheetName val="2_1_1_Prod_Minas2"/>
      <sheetName val="2_1_2_Inds_Minas2"/>
      <sheetName val="2_1_3_Costo_Damiana2"/>
      <sheetName val="2_1_4_Costo_C_Antiguo2"/>
      <sheetName val="2_1_5_Costo_Subte2"/>
      <sheetName val="2_2_1_Prod_Conc2"/>
      <sheetName val="2_2_3_Inds_Conc2"/>
      <sheetName val="2_2_4_Costo_Conc2"/>
      <sheetName val="2_3_1_Inds_Fu_y_Re2"/>
      <sheetName val="2_3_2_COSTO_FURE2"/>
      <sheetName val="2_4_1_INDICADOR_HIDRO2"/>
      <sheetName val="2_4_2_COSTO_HIDRO2"/>
      <sheetName val="2_5_COSTO_ADM2"/>
      <sheetName val="2_6_COSTO_DIVISION2"/>
      <sheetName val="2_7_AGUA_&amp;_EE2"/>
      <sheetName val="2_8_RECURSOS_HUMANOS2"/>
      <sheetName val="2_9_EERR_Negocios2"/>
      <sheetName val="Var_Mineras-Diseño_SULFUROS2"/>
      <sheetName val="Var_Mineras-Diseño_OXIDOS2"/>
      <sheetName val="Analisis_Causas-Desv__SULFUROS2"/>
      <sheetName val="Analisis_Causas-Desv_OXIDOS2"/>
      <sheetName val="Conc_geométrica2"/>
      <sheetName val="Condicion_(NO)2"/>
      <sheetName val="Maestro_01_de_Febrero1"/>
      <sheetName val="ANUAL_P-1_2013"/>
      <sheetName val="Resumen_Correa3"/>
      <sheetName val="Resumen_FFCC3"/>
      <sheetName val="540_Correa3"/>
      <sheetName val="540_Tren3"/>
      <sheetName val="Elect_Correa3"/>
      <sheetName val="Instru_Correa3"/>
      <sheetName val="Resumen_Ejec3"/>
      <sheetName val="Tabla_Comparativa3"/>
      <sheetName val="Area_1303"/>
      <sheetName val="Exhibit_Caja3"/>
      <sheetName val="DIAGRAMAS_3"/>
      <sheetName val="1_1_EJECUTIVO3"/>
      <sheetName val="1_2_GESTION_DE_SEGURIDAD3"/>
      <sheetName val="1_3_PRODUCCION3"/>
      <sheetName val="1_3_1FACTORIAL_PRODUCCION_3"/>
      <sheetName val="1_4_COSTOS_y_GASTOS3"/>
      <sheetName val="1_4_1_Costos_x_Fase3"/>
      <sheetName val="1_4_2_Costos_x_Línea3"/>
      <sheetName val="1_5_Ind__Gest_x_Fase3"/>
      <sheetName val="1_5_1_Ind_Gest_MS3"/>
      <sheetName val="1_5_2_Ind_Gest_CA3"/>
      <sheetName val="1_5_3_Ind_Gest_Concent3"/>
      <sheetName val="1_5_4_Ind_Gest_Fundición3"/>
      <sheetName val="1_5_5_Ind_Gest_Refinería3"/>
      <sheetName val="1_5_6_Ind_Gest_DAMCC3"/>
      <sheetName val="1_5_7_Ind_Gest_Hidro3"/>
      <sheetName val="1_6_Análisis_Costos_y_gastos3"/>
      <sheetName val="1_6_1_FAC__REM3"/>
      <sheetName val="1_6_2_FAC__MAT3"/>
      <sheetName val="1_6_3_FAC__EE3"/>
      <sheetName val="1_6_4_FAC__COMB3"/>
      <sheetName val="1_6_5_FAC__S__3ºs3"/>
      <sheetName val="1_6_6_FAC__D&amp;A3"/>
      <sheetName val="1_6_7_Costos_Transf_3"/>
      <sheetName val="1_6_8_Otros_I&amp;G3"/>
      <sheetName val="1_7_G__LABORAL3"/>
      <sheetName val="1_8_INVENT3"/>
      <sheetName val="1_9_Result__Finan_3"/>
      <sheetName val="2_1_1_Prod_Minas3"/>
      <sheetName val="2_1_2_Inds_Minas3"/>
      <sheetName val="2_1_3_Costo_Damiana3"/>
      <sheetName val="2_1_4_Costo_C_Antiguo3"/>
      <sheetName val="2_1_5_Costo_Subte3"/>
      <sheetName val="2_2_1_Prod_Conc3"/>
      <sheetName val="2_2_3_Inds_Conc3"/>
      <sheetName val="2_2_4_Costo_Conc3"/>
      <sheetName val="2_3_1_Inds_Fu_y_Re3"/>
      <sheetName val="2_3_2_COSTO_FURE3"/>
      <sheetName val="2_4_1_INDICADOR_HIDRO3"/>
      <sheetName val="2_4_2_COSTO_HIDRO3"/>
      <sheetName val="2_5_COSTO_ADM3"/>
      <sheetName val="2_6_COSTO_DIVISION3"/>
      <sheetName val="2_7_AGUA_&amp;_EE3"/>
      <sheetName val="2_8_RECURSOS_HUMANOS3"/>
      <sheetName val="2_9_EERR_Negocios3"/>
      <sheetName val="Var_Mineras-Diseño_SULFUROS3"/>
      <sheetName val="Var_Mineras-Diseño_OXIDOS3"/>
      <sheetName val="Analisis_Causas-Desv__SULFUROS3"/>
      <sheetName val="Analisis_Causas-Desv_OXIDOS3"/>
      <sheetName val="Conc_geométrica3"/>
      <sheetName val="Condicion_(NO)3"/>
      <sheetName val="Maestro_01_de_Febrero2"/>
      <sheetName val="ANUAL_P-1_20131"/>
    </sheetNames>
    <sheetDataSet>
      <sheetData sheetId="0">
        <row r="9">
          <cell r="AA9">
            <v>0.45</v>
          </cell>
        </row>
      </sheetData>
      <sheetData sheetId="1">
        <row r="9">
          <cell r="AA9">
            <v>0.45</v>
          </cell>
        </row>
      </sheetData>
      <sheetData sheetId="2" refreshError="1"/>
      <sheetData sheetId="3" refreshError="1"/>
      <sheetData sheetId="4" refreshError="1"/>
      <sheetData sheetId="5"/>
      <sheetData sheetId="6"/>
      <sheetData sheetId="7"/>
      <sheetData sheetId="8" refreshError="1"/>
      <sheetData sheetId="9" refreshError="1">
        <row r="9">
          <cell r="AA9">
            <v>0.45</v>
          </cell>
          <cell r="AB9">
            <v>0.14000000000000001</v>
          </cell>
          <cell r="AC9">
            <v>0.03</v>
          </cell>
          <cell r="AD9">
            <v>0.01</v>
          </cell>
          <cell r="AE9">
            <v>0.01</v>
          </cell>
          <cell r="AG9">
            <v>0.1</v>
          </cell>
          <cell r="AH9">
            <v>0.15</v>
          </cell>
        </row>
        <row r="10">
          <cell r="AB10">
            <v>0.04</v>
          </cell>
          <cell r="AG10">
            <v>0.4</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ow r="9">
          <cell r="AA9">
            <v>0.45</v>
          </cell>
        </row>
      </sheetData>
      <sheetData sheetId="153">
        <row r="9">
          <cell r="AA9">
            <v>0.45</v>
          </cell>
        </row>
      </sheetData>
      <sheetData sheetId="154">
        <row r="9">
          <cell r="AA9">
            <v>0.45</v>
          </cell>
        </row>
      </sheetData>
      <sheetData sheetId="155">
        <row r="9">
          <cell r="AA9">
            <v>0.45</v>
          </cell>
        </row>
      </sheetData>
      <sheetData sheetId="156">
        <row r="9">
          <cell r="AA9">
            <v>0.45</v>
          </cell>
        </row>
      </sheetData>
      <sheetData sheetId="157">
        <row r="9">
          <cell r="AA9">
            <v>0.45</v>
          </cell>
        </row>
      </sheetData>
      <sheetData sheetId="158">
        <row r="9">
          <cell r="AA9">
            <v>0.45</v>
          </cell>
        </row>
      </sheetData>
      <sheetData sheetId="159">
        <row r="9">
          <cell r="AA9">
            <v>0.45</v>
          </cell>
        </row>
      </sheetData>
      <sheetData sheetId="160">
        <row r="9">
          <cell r="AA9">
            <v>0.45</v>
          </cell>
        </row>
      </sheetData>
      <sheetData sheetId="161">
        <row r="9">
          <cell r="AA9">
            <v>0.45</v>
          </cell>
        </row>
      </sheetData>
      <sheetData sheetId="162">
        <row r="9">
          <cell r="AA9">
            <v>0.45</v>
          </cell>
        </row>
      </sheetData>
      <sheetData sheetId="163">
        <row r="9">
          <cell r="AA9">
            <v>0.45</v>
          </cell>
        </row>
      </sheetData>
      <sheetData sheetId="164">
        <row r="9">
          <cell r="AA9">
            <v>0.45</v>
          </cell>
        </row>
      </sheetData>
      <sheetData sheetId="165">
        <row r="9">
          <cell r="AA9">
            <v>0.45</v>
          </cell>
        </row>
      </sheetData>
      <sheetData sheetId="166">
        <row r="9">
          <cell r="AA9">
            <v>0.45</v>
          </cell>
        </row>
      </sheetData>
      <sheetData sheetId="167">
        <row r="9">
          <cell r="AA9">
            <v>0.45</v>
          </cell>
        </row>
      </sheetData>
      <sheetData sheetId="168">
        <row r="9">
          <cell r="AA9">
            <v>0.45</v>
          </cell>
        </row>
      </sheetData>
      <sheetData sheetId="169">
        <row r="9">
          <cell r="AA9">
            <v>0.45</v>
          </cell>
        </row>
      </sheetData>
      <sheetData sheetId="170">
        <row r="9">
          <cell r="AA9">
            <v>0.45</v>
          </cell>
        </row>
      </sheetData>
      <sheetData sheetId="171">
        <row r="9">
          <cell r="AA9">
            <v>0.45</v>
          </cell>
        </row>
      </sheetData>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ow r="9">
          <cell r="AA9">
            <v>0.45</v>
          </cell>
        </row>
      </sheetData>
      <sheetData sheetId="211">
        <row r="9">
          <cell r="AA9">
            <v>0.45</v>
          </cell>
        </row>
      </sheetData>
      <sheetData sheetId="212">
        <row r="9">
          <cell r="AA9">
            <v>0.45</v>
          </cell>
        </row>
      </sheetData>
      <sheetData sheetId="213">
        <row r="9">
          <cell r="AA9">
            <v>0.45</v>
          </cell>
        </row>
      </sheetData>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X-Inflation"/>
      <sheetName val="CB Ass. &amp; For."/>
      <sheetName val="Inputs"/>
      <sheetName val="Results"/>
      <sheetName val="Calculations"/>
      <sheetName val="Finstats"/>
      <sheetName val="References"/>
      <sheetName val="Macros"/>
    </sheetNames>
    <sheetDataSet>
      <sheetData sheetId="0"/>
      <sheetData sheetId="1"/>
      <sheetData sheetId="2"/>
      <sheetData sheetId="3"/>
      <sheetData sheetId="4"/>
      <sheetData sheetId="5"/>
      <sheetData sheetId="6">
        <row r="150">
          <cell r="F150">
            <v>2003</v>
          </cell>
          <cell r="G150">
            <v>2004</v>
          </cell>
          <cell r="H150">
            <v>2005</v>
          </cell>
          <cell r="I150">
            <v>2006</v>
          </cell>
          <cell r="J150">
            <v>2007</v>
          </cell>
          <cell r="K150">
            <v>2008</v>
          </cell>
          <cell r="L150">
            <v>2009</v>
          </cell>
          <cell r="M150">
            <v>2010</v>
          </cell>
          <cell r="N150">
            <v>2011</v>
          </cell>
          <cell r="O150">
            <v>2012</v>
          </cell>
          <cell r="P150">
            <v>2013</v>
          </cell>
          <cell r="Q150">
            <v>2014</v>
          </cell>
          <cell r="R150">
            <v>2015</v>
          </cell>
          <cell r="S150">
            <v>2016</v>
          </cell>
          <cell r="T150">
            <v>2017</v>
          </cell>
          <cell r="U150">
            <v>2018</v>
          </cell>
          <cell r="V150">
            <v>2019</v>
          </cell>
          <cell r="W150">
            <v>2020</v>
          </cell>
          <cell r="X150">
            <v>2021</v>
          </cell>
          <cell r="Y150">
            <v>2022</v>
          </cell>
          <cell r="Z150">
            <v>2023</v>
          </cell>
          <cell r="AA150">
            <v>2024</v>
          </cell>
          <cell r="AB150">
            <v>2025</v>
          </cell>
          <cell r="AC150">
            <v>2026</v>
          </cell>
          <cell r="AD150">
            <v>2027</v>
          </cell>
          <cell r="AE150">
            <v>2028</v>
          </cell>
          <cell r="AF150">
            <v>2029</v>
          </cell>
          <cell r="AG150">
            <v>2030</v>
          </cell>
          <cell r="AH150">
            <v>2031</v>
          </cell>
          <cell r="AI150">
            <v>2032</v>
          </cell>
          <cell r="AJ150">
            <v>2033</v>
          </cell>
          <cell r="AK150">
            <v>2034</v>
          </cell>
          <cell r="AL150">
            <v>2035</v>
          </cell>
          <cell r="AM150">
            <v>2036</v>
          </cell>
        </row>
        <row r="152">
          <cell r="F152">
            <v>0</v>
          </cell>
          <cell r="G152">
            <v>0</v>
          </cell>
          <cell r="H152">
            <v>0</v>
          </cell>
          <cell r="I152">
            <v>15.003863913284956</v>
          </cell>
          <cell r="J152">
            <v>50.390971151309046</v>
          </cell>
          <cell r="K152">
            <v>50.786154498008749</v>
          </cell>
          <cell r="L152">
            <v>49.593409720394007</v>
          </cell>
          <cell r="M152">
            <v>39.412516895980502</v>
          </cell>
          <cell r="N152">
            <v>19.831925146353043</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13.284648505933747</v>
          </cell>
          <cell r="AC152">
            <v>31.658032948031025</v>
          </cell>
          <cell r="AD152">
            <v>48.370152789379908</v>
          </cell>
          <cell r="AE152">
            <v>63.176954352625849</v>
          </cell>
          <cell r="AF152">
            <v>76.393717747675794</v>
          </cell>
          <cell r="AG152">
            <v>88.138299591052657</v>
          </cell>
          <cell r="AH152">
            <v>98.331619302153115</v>
          </cell>
          <cell r="AI152">
            <v>107.45539062398362</v>
          </cell>
          <cell r="AJ152">
            <v>115.41664386873381</v>
          </cell>
          <cell r="AK152">
            <v>122.30540615717672</v>
          </cell>
          <cell r="AL152">
            <v>128.2057666969821</v>
          </cell>
          <cell r="AM152">
            <v>133.1962381549771</v>
          </cell>
        </row>
        <row r="158">
          <cell r="F158" t="str">
            <v>-</v>
          </cell>
          <cell r="G158" t="str">
            <v>-</v>
          </cell>
          <cell r="H158" t="str">
            <v>-</v>
          </cell>
          <cell r="I158" t="str">
            <v>-</v>
          </cell>
          <cell r="J158">
            <v>1.8950323800572693</v>
          </cell>
          <cell r="K158">
            <v>1.6499938212120986</v>
          </cell>
          <cell r="L158">
            <v>1.7268703782703378</v>
          </cell>
          <cell r="M158">
            <v>1.758796079009644</v>
          </cell>
          <cell r="N158">
            <v>1.8006490846446077</v>
          </cell>
          <cell r="O158">
            <v>1.847391350957708</v>
          </cell>
          <cell r="P158">
            <v>1.8902884186237932</v>
          </cell>
          <cell r="Q158">
            <v>1.938410966930886</v>
          </cell>
          <cell r="R158">
            <v>1.9896794539890157</v>
          </cell>
          <cell r="S158">
            <v>2.0434884491722078</v>
          </cell>
          <cell r="T158">
            <v>1.7006781756706062</v>
          </cell>
          <cell r="U158" t="str">
            <v>-</v>
          </cell>
          <cell r="V158" t="str">
            <v>-</v>
          </cell>
          <cell r="W158" t="str">
            <v>-</v>
          </cell>
          <cell r="X158" t="str">
            <v>-</v>
          </cell>
          <cell r="Y158" t="str">
            <v>-</v>
          </cell>
          <cell r="Z158" t="str">
            <v>-</v>
          </cell>
          <cell r="AA158" t="str">
            <v>-</v>
          </cell>
          <cell r="AB158" t="str">
            <v>-</v>
          </cell>
          <cell r="AC158" t="str">
            <v>-</v>
          </cell>
        </row>
        <row r="159">
          <cell r="F159" t="str">
            <v>-</v>
          </cell>
          <cell r="G159" t="str">
            <v>-</v>
          </cell>
          <cell r="H159" t="str">
            <v>-</v>
          </cell>
          <cell r="I159" t="str">
            <v>-</v>
          </cell>
          <cell r="J159">
            <v>1.3</v>
          </cell>
          <cell r="K159">
            <v>1.3</v>
          </cell>
          <cell r="L159">
            <v>1.3</v>
          </cell>
          <cell r="M159">
            <v>1.3</v>
          </cell>
          <cell r="N159">
            <v>1.3</v>
          </cell>
          <cell r="O159">
            <v>1.3</v>
          </cell>
          <cell r="P159">
            <v>1.3</v>
          </cell>
          <cell r="Q159">
            <v>1.3</v>
          </cell>
          <cell r="R159">
            <v>1.3</v>
          </cell>
          <cell r="S159">
            <v>1.3</v>
          </cell>
          <cell r="T159">
            <v>1.3</v>
          </cell>
          <cell r="U159">
            <v>1.3</v>
          </cell>
          <cell r="V159">
            <v>1.3</v>
          </cell>
          <cell r="W159">
            <v>1.3</v>
          </cell>
          <cell r="X159">
            <v>1.3</v>
          </cell>
          <cell r="Y159">
            <v>1.3</v>
          </cell>
          <cell r="Z159">
            <v>1.3</v>
          </cell>
          <cell r="AA159">
            <v>1.3</v>
          </cell>
          <cell r="AB159">
            <v>1.3</v>
          </cell>
          <cell r="AC159">
            <v>1.3</v>
          </cell>
        </row>
        <row r="165">
          <cell r="F165">
            <v>27</v>
          </cell>
          <cell r="G165">
            <v>28</v>
          </cell>
          <cell r="H165">
            <v>29</v>
          </cell>
          <cell r="I165">
            <v>30</v>
          </cell>
          <cell r="J165">
            <v>31</v>
          </cell>
          <cell r="K165">
            <v>32.356000000000002</v>
          </cell>
          <cell r="L165">
            <v>33</v>
          </cell>
          <cell r="M165">
            <v>34</v>
          </cell>
          <cell r="N165">
            <v>35</v>
          </cell>
          <cell r="O165">
            <v>36</v>
          </cell>
          <cell r="P165">
            <v>37</v>
          </cell>
          <cell r="Q165">
            <v>38</v>
          </cell>
        </row>
        <row r="166">
          <cell r="F166">
            <v>0.15219606614930289</v>
          </cell>
          <cell r="G166">
            <v>0.1601354574659275</v>
          </cell>
          <cell r="H166">
            <v>0.16801606590119331</v>
          </cell>
          <cell r="I166">
            <v>0.17583702558675829</v>
          </cell>
          <cell r="J166">
            <v>0.18359692326263749</v>
          </cell>
          <cell r="K166">
            <v>0.19401873493231389</v>
          </cell>
          <cell r="L166">
            <v>0.19892632274093699</v>
          </cell>
          <cell r="M166">
            <v>0.20648105694202459</v>
          </cell>
          <cell r="N166">
            <v>0.2139664204910936</v>
          </cell>
          <cell r="O166">
            <v>0.221380807807422</v>
          </cell>
          <cell r="P166">
            <v>0.22872278769081619</v>
          </cell>
          <cell r="Q166">
            <v>0.23599113289988741</v>
          </cell>
        </row>
        <row r="167">
          <cell r="F167">
            <v>-6.6459106731857958</v>
          </cell>
          <cell r="G167">
            <v>-3.3195355160955322</v>
          </cell>
          <cell r="H167">
            <v>6.8068220752928203E-3</v>
          </cell>
          <cell r="I167">
            <v>3.3331491602461139</v>
          </cell>
          <cell r="J167">
            <v>6.6594914984169309</v>
          </cell>
          <cell r="K167">
            <v>11.17001170897659</v>
          </cell>
          <cell r="L167">
            <v>13.31209599197047</v>
          </cell>
          <cell r="M167">
            <v>16.63495522480391</v>
          </cell>
          <cell r="N167">
            <v>19.957814457637301</v>
          </cell>
          <cell r="O167">
            <v>23.280673690470731</v>
          </cell>
          <cell r="P167">
            <v>26.603532923304162</v>
          </cell>
          <cell r="Q167">
            <v>29.926392156137599</v>
          </cell>
        </row>
        <row r="174">
          <cell r="J174">
            <v>-29.213266353236467</v>
          </cell>
          <cell r="K174">
            <v>-36.920003078062628</v>
          </cell>
          <cell r="L174">
            <v>-36.497365917318213</v>
          </cell>
          <cell r="M174">
            <v>-35.65209159582939</v>
          </cell>
          <cell r="N174">
            <v>-35.65209159582939</v>
          </cell>
          <cell r="O174">
            <v>-35.65209159582939</v>
          </cell>
          <cell r="P174">
            <v>-37.034115111463642</v>
          </cell>
          <cell r="Q174">
            <v>-37.034115111463635</v>
          </cell>
          <cell r="R174">
            <v>-37.034115111463635</v>
          </cell>
          <cell r="S174">
            <v>-37.034115111463656</v>
          </cell>
          <cell r="T174">
            <v>-35.652091595829432</v>
          </cell>
          <cell r="U174">
            <v>-35.652091595829432</v>
          </cell>
          <cell r="V174">
            <v>-35.652091595829432</v>
          </cell>
          <cell r="W174">
            <v>-37.609958242977939</v>
          </cell>
          <cell r="X174">
            <v>-37.60995824297796</v>
          </cell>
          <cell r="Y174">
            <v>-37.714560940262196</v>
          </cell>
          <cell r="Z174">
            <v>-37.71456094026221</v>
          </cell>
          <cell r="AA174">
            <v>-35.755743359502041</v>
          </cell>
          <cell r="AB174">
            <v>-35.755743359502034</v>
          </cell>
          <cell r="AC174">
            <v>-35.755743359502056</v>
          </cell>
          <cell r="AD174">
            <v>-37.483272754044862</v>
          </cell>
          <cell r="AE174">
            <v>-37.483272754044862</v>
          </cell>
          <cell r="AF174">
            <v>-37.483272754044876</v>
          </cell>
          <cell r="AG174">
            <v>-37.483272754044876</v>
          </cell>
          <cell r="AH174">
            <v>-35.75574335950207</v>
          </cell>
          <cell r="AI174">
            <v>-35.755743359502084</v>
          </cell>
          <cell r="AJ174">
            <v>-35.755743359502084</v>
          </cell>
          <cell r="AK174">
            <v>-35.755743359502091</v>
          </cell>
          <cell r="AL174">
            <v>-35.755743359502098</v>
          </cell>
          <cell r="AM174">
            <v>-35.755743359502091</v>
          </cell>
        </row>
        <row r="176">
          <cell r="J176">
            <v>-30.201712134600363</v>
          </cell>
          <cell r="K176">
            <v>-49.308920000503186</v>
          </cell>
          <cell r="L176">
            <v>-46.960878314505095</v>
          </cell>
          <cell r="M176">
            <v>-44.724648036242741</v>
          </cell>
          <cell r="N176">
            <v>-42.594904817782087</v>
          </cell>
          <cell r="O176">
            <v>-40.566577851337634</v>
          </cell>
          <cell r="P176">
            <v>-38.634837795942879</v>
          </cell>
          <cell r="Q176">
            <v>-36.795085279040819</v>
          </cell>
          <cell r="R176">
            <v>-35.04293994561715</v>
          </cell>
          <cell r="S176">
            <v>-33.37423002880297</v>
          </cell>
          <cell r="T176">
            <v>-31.78498241711489</v>
          </cell>
          <cell r="U176">
            <v>-30.271413194683323</v>
          </cell>
          <cell r="V176">
            <v>-28.829918631945716</v>
          </cell>
          <cell r="W176">
            <v>-27.457066605353965</v>
          </cell>
          <cell r="X176">
            <v>-26.149588425666817</v>
          </cell>
          <cell r="Y176">
            <v>-24.904371055370891</v>
          </cell>
          <cell r="Z176">
            <v>-23.718449696700326</v>
          </cell>
          <cell r="AA176">
            <v>-22.589000732607566</v>
          </cell>
          <cell r="AB176">
            <v>-21.513335003878108</v>
          </cell>
          <cell r="AC176">
            <v>-20.488891406382319</v>
          </cell>
          <cell r="AD176">
            <v>-19.513230793219776</v>
          </cell>
          <cell r="AE176">
            <v>-18.584030167237419</v>
          </cell>
          <cell r="AF176">
            <v>-17.69907715009419</v>
          </cell>
          <cell r="AG176">
            <v>-16.856264714703329</v>
          </cell>
          <cell r="AH176">
            <v>-16.053586168510506</v>
          </cell>
          <cell r="AI176">
            <v>-15.28913037566328</v>
          </cell>
          <cell r="AJ176">
            <v>-14.561077206696071</v>
          </cell>
          <cell r="AK176">
            <v>-13.867693204896597</v>
          </cell>
          <cell r="AL176">
            <v>-13.207327459035659</v>
          </cell>
          <cell r="AM176">
            <v>-12.578407672633391</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row>
        <row r="178">
          <cell r="J178">
            <v>-154.18247068662771</v>
          </cell>
          <cell r="K178">
            <v>-140.78218608404268</v>
          </cell>
          <cell r="L178">
            <v>-127.36894131282705</v>
          </cell>
          <cell r="M178">
            <v>-113.93198895306259</v>
          </cell>
          <cell r="N178">
            <v>-100.98798553542798</v>
          </cell>
          <cell r="O178">
            <v>-88.55705322522077</v>
          </cell>
          <cell r="P178">
            <v>-75.670235180098757</v>
          </cell>
          <cell r="Q178">
            <v>-60.148943204152793</v>
          </cell>
          <cell r="R178">
            <v>-44.009489666380261</v>
          </cell>
          <cell r="S178">
            <v>-27.192845986744295</v>
          </cell>
          <cell r="T178">
            <v>-9.6107094866100162</v>
          </cell>
          <cell r="U178">
            <v>7.0943992371974396</v>
          </cell>
          <cell r="V178">
            <v>7.094399237197452</v>
          </cell>
          <cell r="W178">
            <v>7.0627582347731721</v>
          </cell>
          <cell r="X178">
            <v>7.0590493991564713</v>
          </cell>
          <cell r="Y178">
            <v>7.0573589192644164</v>
          </cell>
          <cell r="Z178">
            <v>7.0571607677662751</v>
          </cell>
          <cell r="AA178">
            <v>7.0888171381895848</v>
          </cell>
          <cell r="AB178">
            <v>7.0925277751835525</v>
          </cell>
          <cell r="AC178">
            <v>8.4703356682456743</v>
          </cell>
          <cell r="AD178">
            <v>10.347999666430491</v>
          </cell>
          <cell r="AE178">
            <v>12.07801281491118</v>
          </cell>
          <cell r="AF178">
            <v>13.613689732199019</v>
          </cell>
          <cell r="AG178">
            <v>14.984456969156819</v>
          </cell>
          <cell r="AH178">
            <v>16.230456472687536</v>
          </cell>
          <cell r="AI178">
            <v>17.290921895402192</v>
          </cell>
          <cell r="AJ178">
            <v>18.237187363856027</v>
          </cell>
          <cell r="AK178">
            <v>19.062883094863416</v>
          </cell>
          <cell r="AL178">
            <v>19.77734618737248</v>
          </cell>
          <cell r="AM178">
            <v>20.389297893887328</v>
          </cell>
        </row>
        <row r="179">
          <cell r="J179">
            <v>-34.395102096098462</v>
          </cell>
          <cell r="K179">
            <v>-57.189312010553472</v>
          </cell>
          <cell r="L179">
            <v>-59.595302514483684</v>
          </cell>
          <cell r="M179">
            <v>-61.600425804006534</v>
          </cell>
          <cell r="N179">
            <v>-63.858114187763611</v>
          </cell>
          <cell r="O179">
            <v>-66.063151227452977</v>
          </cell>
          <cell r="P179">
            <v>-68.112222751647579</v>
          </cell>
          <cell r="Q179">
            <v>-70.759782036806925</v>
          </cell>
          <cell r="R179">
            <v>-73.488250864664352</v>
          </cell>
          <cell r="S179">
            <v>-76.307267288123001</v>
          </cell>
          <cell r="T179">
            <v>-139.22594459252568</v>
          </cell>
          <cell r="U179">
            <v>-145.420295094247</v>
          </cell>
          <cell r="V179">
            <v>-145.91040324557773</v>
          </cell>
          <cell r="W179">
            <v>-145.70074033376423</v>
          </cell>
          <cell r="X179">
            <v>-146.14402191074822</v>
          </cell>
          <cell r="Y179">
            <v>-146.53125613640896</v>
          </cell>
          <cell r="Z179">
            <v>-146.93440202684761</v>
          </cell>
          <cell r="AA179">
            <v>-147.99517581804153</v>
          </cell>
          <cell r="AB179">
            <v>-148.36216378238751</v>
          </cell>
          <cell r="AC179">
            <v>-149.17892928917729</v>
          </cell>
          <cell r="AD179">
            <v>-149.56169966289082</v>
          </cell>
          <cell r="AE179">
            <v>-150.46583234620826</v>
          </cell>
          <cell r="AF179">
            <v>-151.28884652391491</v>
          </cell>
          <cell r="AG179">
            <v>-152.04146361251344</v>
          </cell>
          <cell r="AH179">
            <v>-153.32537414356401</v>
          </cell>
          <cell r="AI179">
            <v>-153.94584735685504</v>
          </cell>
          <cell r="AJ179">
            <v>-154.51511569357822</v>
          </cell>
          <cell r="AK179">
            <v>-155.03160280273258</v>
          </cell>
          <cell r="AL179">
            <v>-155.49904460777842</v>
          </cell>
          <cell r="AM179">
            <v>-155.92094091537018</v>
          </cell>
        </row>
        <row r="180">
          <cell r="J180">
            <v>79.729519281128944</v>
          </cell>
          <cell r="K180">
            <v>146.61968417537227</v>
          </cell>
          <cell r="L180">
            <v>159.93071230397317</v>
          </cell>
          <cell r="M180">
            <v>171.02408215805204</v>
          </cell>
          <cell r="N180">
            <v>183.62130685235516</v>
          </cell>
          <cell r="O180">
            <v>195.87552908931744</v>
          </cell>
          <cell r="P180">
            <v>207.2629921500054</v>
          </cell>
          <cell r="Q180">
            <v>221.97647735769422</v>
          </cell>
          <cell r="R180">
            <v>237.13960740103298</v>
          </cell>
          <cell r="S180">
            <v>252.80594457402449</v>
          </cell>
          <cell r="T180">
            <v>210.44067489707862</v>
          </cell>
          <cell r="U180">
            <v>222.46500234159635</v>
          </cell>
          <cell r="V180">
            <v>223.41638875300319</v>
          </cell>
          <cell r="W180">
            <v>223.00939604183574</v>
          </cell>
          <cell r="X180">
            <v>223.86988380892231</v>
          </cell>
          <cell r="Y180">
            <v>224.6215737763813</v>
          </cell>
          <cell r="Z180">
            <v>225.40415109311516</v>
          </cell>
          <cell r="AA180">
            <v>227.46330021719754</v>
          </cell>
          <cell r="AB180">
            <v>228.17568861857498</v>
          </cell>
          <cell r="AC180">
            <v>229.76117460234335</v>
          </cell>
          <cell r="AD180">
            <v>230.50419944543435</v>
          </cell>
          <cell r="AE180">
            <v>232.25928053658001</v>
          </cell>
          <cell r="AF180">
            <v>233.85689629330463</v>
          </cell>
          <cell r="AG180">
            <v>235.31785887705468</v>
          </cell>
          <cell r="AH180">
            <v>237.8101557902705</v>
          </cell>
          <cell r="AI180">
            <v>239.01460379254129</v>
          </cell>
          <cell r="AJ180">
            <v>240.11965409323932</v>
          </cell>
          <cell r="AK180">
            <v>241.12224671689188</v>
          </cell>
          <cell r="AL180">
            <v>242.02963375021608</v>
          </cell>
          <cell r="AM180">
            <v>242.84860893554134</v>
          </cell>
        </row>
        <row r="183">
          <cell r="C183">
            <v>1994</v>
          </cell>
          <cell r="D183">
            <v>1995</v>
          </cell>
          <cell r="E183">
            <v>1996</v>
          </cell>
          <cell r="F183">
            <v>1997</v>
          </cell>
          <cell r="G183">
            <v>1998</v>
          </cell>
          <cell r="H183">
            <v>1999</v>
          </cell>
          <cell r="I183">
            <v>2000</v>
          </cell>
          <cell r="J183">
            <v>2001</v>
          </cell>
          <cell r="K183">
            <v>2002</v>
          </cell>
          <cell r="L183">
            <v>2003</v>
          </cell>
          <cell r="M183">
            <v>2004</v>
          </cell>
          <cell r="N183">
            <v>2005</v>
          </cell>
          <cell r="O183">
            <v>2006</v>
          </cell>
          <cell r="P183">
            <v>2007</v>
          </cell>
          <cell r="Q183">
            <v>2008</v>
          </cell>
          <cell r="R183">
            <v>2009</v>
          </cell>
          <cell r="S183">
            <v>2010</v>
          </cell>
          <cell r="T183">
            <v>2011</v>
          </cell>
          <cell r="U183">
            <v>2012</v>
          </cell>
          <cell r="V183">
            <v>2013</v>
          </cell>
          <cell r="W183">
            <v>2014</v>
          </cell>
          <cell r="X183">
            <v>2015</v>
          </cell>
          <cell r="Y183">
            <v>2016</v>
          </cell>
          <cell r="Z183">
            <v>2017</v>
          </cell>
          <cell r="AA183">
            <v>2018</v>
          </cell>
          <cell r="AB183">
            <v>2019</v>
          </cell>
          <cell r="AC183">
            <v>2020</v>
          </cell>
          <cell r="AD183">
            <v>2021</v>
          </cell>
          <cell r="AE183">
            <v>2022</v>
          </cell>
          <cell r="AF183">
            <v>2023</v>
          </cell>
          <cell r="AG183">
            <v>2024</v>
          </cell>
          <cell r="AH183">
            <v>2025</v>
          </cell>
          <cell r="AI183">
            <v>2026</v>
          </cell>
          <cell r="AJ183">
            <v>2027</v>
          </cell>
          <cell r="AK183">
            <v>2028</v>
          </cell>
          <cell r="AL183">
            <v>2029</v>
          </cell>
          <cell r="AM183">
            <v>2030</v>
          </cell>
          <cell r="AN183">
            <v>2031</v>
          </cell>
          <cell r="AO183">
            <v>2032</v>
          </cell>
          <cell r="AP183">
            <v>2033</v>
          </cell>
          <cell r="AQ183">
            <v>2034</v>
          </cell>
          <cell r="AR183">
            <v>2035</v>
          </cell>
          <cell r="AS183">
            <v>2036</v>
          </cell>
        </row>
        <row r="184">
          <cell r="C184">
            <v>0.84599999999999997</v>
          </cell>
          <cell r="D184">
            <v>0.97250000000000003</v>
          </cell>
          <cell r="E184">
            <v>1.0394000000000001</v>
          </cell>
          <cell r="F184">
            <v>1.1164000000000001</v>
          </cell>
          <cell r="G184">
            <v>1.2087000000000001</v>
          </cell>
          <cell r="H184">
            <v>1.7889999999999999</v>
          </cell>
          <cell r="I184">
            <v>1.9554</v>
          </cell>
          <cell r="J184">
            <v>2.3203999999999998</v>
          </cell>
          <cell r="K184">
            <v>2.8689999999999998</v>
          </cell>
          <cell r="L184">
            <v>3.1909999999999989</v>
          </cell>
          <cell r="M184">
            <v>3.3581999999999979</v>
          </cell>
          <cell r="N184">
            <v>3.4728999999999992</v>
          </cell>
          <cell r="O184">
            <v>3.6489999999999978</v>
          </cell>
          <cell r="P184">
            <v>3.7288787131765777</v>
          </cell>
          <cell r="Q184">
            <v>3.8105060174243421</v>
          </cell>
          <cell r="R184">
            <v>3.8939201904096761</v>
          </cell>
          <cell r="S184">
            <v>3.97916034771914</v>
          </cell>
          <cell r="T184">
            <v>4.0662664612020354</v>
          </cell>
          <cell r="U184">
            <v>4.1552793777144794</v>
          </cell>
          <cell r="V184">
            <v>4.2462408382738159</v>
          </cell>
          <cell r="W184">
            <v>4.3391934976323148</v>
          </cell>
          <cell r="X184">
            <v>4.4341809442793583</v>
          </cell>
          <cell r="Y184">
            <v>4.5312477208814821</v>
          </cell>
          <cell r="Z184">
            <v>4.6304393451698722</v>
          </cell>
          <cell r="AA184">
            <v>4.731802331285075</v>
          </cell>
          <cell r="AB184">
            <v>4.8353842115889929</v>
          </cell>
          <cell r="AC184">
            <v>4.9412335589543241</v>
          </cell>
          <cell r="AD184">
            <v>5.04940000954194</v>
          </cell>
          <cell r="AE184">
            <v>5.1599342860768873</v>
          </cell>
          <cell r="AF184">
            <v>5.2728882216339015</v>
          </cell>
          <cell r="AG184">
            <v>5.3883147839435921</v>
          </cell>
          <cell r="AH184">
            <v>5.5062681002307281</v>
          </cell>
          <cell r="AI184">
            <v>5.6268034825962214</v>
          </cell>
          <cell r="AJ184">
            <v>5.7499774539547577</v>
          </cell>
          <cell r="AK184">
            <v>5.8758477745401976</v>
          </cell>
          <cell r="AL184">
            <v>6.0044734689912111</v>
          </cell>
          <cell r="AM184">
            <v>6.1359148540298367</v>
          </cell>
          <cell r="AN184">
            <v>6.2702335667459179</v>
          </cell>
          <cell r="AO184">
            <v>6.4074925935007192</v>
          </cell>
          <cell r="AP184">
            <v>6.5477562994632583</v>
          </cell>
          <cell r="AQ184">
            <v>6.6910904587932061</v>
          </cell>
          <cell r="AR184">
            <v>6.8375622854844886</v>
          </cell>
          <cell r="AS184">
            <v>6.9872404648841124</v>
          </cell>
        </row>
        <row r="187">
          <cell r="J187">
            <v>2007</v>
          </cell>
          <cell r="K187">
            <v>2008</v>
          </cell>
          <cell r="L187">
            <v>2009</v>
          </cell>
          <cell r="M187">
            <v>2010</v>
          </cell>
          <cell r="N187">
            <v>2011</v>
          </cell>
          <cell r="O187">
            <v>2012</v>
          </cell>
          <cell r="P187">
            <v>2013</v>
          </cell>
          <cell r="Q187">
            <v>2014</v>
          </cell>
          <cell r="R187">
            <v>2015</v>
          </cell>
          <cell r="S187">
            <v>2016</v>
          </cell>
          <cell r="T187">
            <v>2017</v>
          </cell>
          <cell r="U187">
            <v>2018</v>
          </cell>
          <cell r="V187">
            <v>2019</v>
          </cell>
          <cell r="W187">
            <v>2020</v>
          </cell>
          <cell r="X187">
            <v>2021</v>
          </cell>
          <cell r="Y187">
            <v>2022</v>
          </cell>
          <cell r="Z187">
            <v>2023</v>
          </cell>
          <cell r="AA187">
            <v>2024</v>
          </cell>
          <cell r="AB187">
            <v>2025</v>
          </cell>
          <cell r="AC187">
            <v>2026</v>
          </cell>
          <cell r="AD187">
            <v>2027</v>
          </cell>
          <cell r="AE187">
            <v>2028</v>
          </cell>
          <cell r="AF187">
            <v>2029</v>
          </cell>
          <cell r="AG187">
            <v>2030</v>
          </cell>
          <cell r="AH187">
            <v>2031</v>
          </cell>
          <cell r="AI187">
            <v>2032</v>
          </cell>
          <cell r="AJ187">
            <v>2033</v>
          </cell>
          <cell r="AK187">
            <v>2034</v>
          </cell>
          <cell r="AL187">
            <v>2035</v>
          </cell>
          <cell r="AM187">
            <v>2036</v>
          </cell>
        </row>
        <row r="188">
          <cell r="J188">
            <v>75.757445862562847</v>
          </cell>
          <cell r="K188">
            <v>97.735358404208426</v>
          </cell>
          <cell r="L188">
            <v>102.58562335238545</v>
          </cell>
          <cell r="M188">
            <v>106.83623950726894</v>
          </cell>
          <cell r="N188">
            <v>112.04153077244722</v>
          </cell>
          <cell r="O188">
            <v>117.57055866458258</v>
          </cell>
          <cell r="P188">
            <v>122.79833280150049</v>
          </cell>
          <cell r="Q188">
            <v>128.57011015829102</v>
          </cell>
          <cell r="R188">
            <v>134.53143324703689</v>
          </cell>
          <cell r="S188">
            <v>140.68004896933937</v>
          </cell>
          <cell r="T188">
            <v>116.08864442759108</v>
          </cell>
          <cell r="U188">
            <v>119.30024579737899</v>
          </cell>
          <cell r="V188">
            <v>125.81860398174419</v>
          </cell>
          <cell r="W188">
            <v>131.8802979873318</v>
          </cell>
          <cell r="X188">
            <v>139.02846679416015</v>
          </cell>
          <cell r="Y188">
            <v>146.48713857954598</v>
          </cell>
          <cell r="Z188">
            <v>154.3648877418434</v>
          </cell>
          <cell r="AA188">
            <v>163.58817124211825</v>
          </cell>
          <cell r="AB188">
            <v>172.31994024786451</v>
          </cell>
          <cell r="AC188">
            <v>181.10589420894831</v>
          </cell>
          <cell r="AD188">
            <v>189.18615432288806</v>
          </cell>
          <cell r="AE188">
            <v>198.66807169183818</v>
          </cell>
          <cell r="AF188">
            <v>208.6601471875004</v>
          </cell>
          <cell r="AG188">
            <v>219.18286900597286</v>
          </cell>
        </row>
        <row r="189">
          <cell r="J189">
            <v>548.37650647420298</v>
          </cell>
          <cell r="K189">
            <v>546.30824505579164</v>
          </cell>
          <cell r="L189">
            <v>532.52876904929326</v>
          </cell>
          <cell r="M189">
            <v>516.29136625982676</v>
          </cell>
          <cell r="N189">
            <v>499.97677141534916</v>
          </cell>
          <cell r="O189">
            <v>483.78574774301529</v>
          </cell>
          <cell r="P189">
            <v>467.63068705060107</v>
          </cell>
          <cell r="Q189">
            <v>451.44055138972749</v>
          </cell>
          <cell r="R189">
            <v>435.34505532127827</v>
          </cell>
          <cell r="S189">
            <v>419.28319666656034</v>
          </cell>
          <cell r="T189">
            <v>403.25665729466328</v>
          </cell>
          <cell r="U189">
            <v>387.34710342840629</v>
          </cell>
          <cell r="V189">
            <v>371.40058381680643</v>
          </cell>
          <cell r="W189">
            <v>355.495150434707</v>
          </cell>
          <cell r="X189">
            <v>339.50182367930853</v>
          </cell>
          <cell r="Y189">
            <v>323.67827671076645</v>
          </cell>
          <cell r="Z189">
            <v>307.89424629115712</v>
          </cell>
          <cell r="AA189">
            <v>292.16714485981436</v>
          </cell>
          <cell r="AB189">
            <v>276.65145042562693</v>
          </cell>
          <cell r="AC189">
            <v>261.03903359029448</v>
          </cell>
          <cell r="AD189">
            <v>245.48440810741229</v>
          </cell>
          <cell r="AE189">
            <v>229.82777723446171</v>
          </cell>
          <cell r="AF189">
            <v>214.38941332157728</v>
          </cell>
          <cell r="AG189">
            <v>199.01754339900145</v>
          </cell>
        </row>
        <row r="190">
          <cell r="J190">
            <v>0.13814859857809511</v>
          </cell>
          <cell r="K190">
            <v>0.17890148883663146</v>
          </cell>
          <cell r="L190">
            <v>0.19263865036912151</v>
          </cell>
          <cell r="M190">
            <v>0.20693012994043167</v>
          </cell>
          <cell r="N190">
            <v>0.22409347229327617</v>
          </cell>
          <cell r="O190">
            <v>0.24302195592383491</v>
          </cell>
          <cell r="P190">
            <v>0.26259682309559984</v>
          </cell>
          <cell r="Q190">
            <v>0.28479964806550301</v>
          </cell>
          <cell r="R190">
            <v>0.30902253649752531</v>
          </cell>
          <cell r="S190">
            <v>0.33552512976382581</v>
          </cell>
          <cell r="T190">
            <v>0.28787781262285289</v>
          </cell>
          <cell r="U190">
            <v>0.30799312745972129</v>
          </cell>
          <cell r="V190">
            <v>0.33876792192605787</v>
          </cell>
          <cell r="W190">
            <v>0.37097636304198744</v>
          </cell>
          <cell r="X190">
            <v>0.40950727535851367</v>
          </cell>
          <cell r="Y190">
            <v>0.45257018811442962</v>
          </cell>
          <cell r="Z190">
            <v>0.50135684444024908</v>
          </cell>
          <cell r="AA190">
            <v>0.55991296119421641</v>
          </cell>
          <cell r="AB190">
            <v>0.62287741482197578</v>
          </cell>
          <cell r="AC190">
            <v>0.69378855613293955</v>
          </cell>
          <cell r="AD190">
            <v>0.77066464539006163</v>
          </cell>
          <cell r="AE190">
            <v>0.86442149892597375</v>
          </cell>
          <cell r="AF190">
            <v>0.97327635704901549</v>
          </cell>
          <cell r="AG190">
            <v>1.1013243619761843</v>
          </cell>
        </row>
        <row r="191">
          <cell r="J191">
            <v>9.5000000000000001E-2</v>
          </cell>
          <cell r="K191">
            <v>9.5000000000000001E-2</v>
          </cell>
          <cell r="L191">
            <v>9.5000000000000001E-2</v>
          </cell>
          <cell r="M191">
            <v>9.5000000000000001E-2</v>
          </cell>
          <cell r="N191">
            <v>9.5000000000000001E-2</v>
          </cell>
          <cell r="O191">
            <v>9.5000000000000001E-2</v>
          </cell>
          <cell r="P191">
            <v>9.5000000000000001E-2</v>
          </cell>
          <cell r="Q191">
            <v>9.5000000000000001E-2</v>
          </cell>
          <cell r="R191">
            <v>9.5000000000000001E-2</v>
          </cell>
          <cell r="S191">
            <v>9.5000000000000001E-2</v>
          </cell>
          <cell r="T191">
            <v>9.5000000000000001E-2</v>
          </cell>
          <cell r="U191">
            <v>9.5000000000000001E-2</v>
          </cell>
          <cell r="V191">
            <v>9.5000000000000001E-2</v>
          </cell>
          <cell r="W191">
            <v>9.5000000000000001E-2</v>
          </cell>
          <cell r="X191">
            <v>9.5000000000000001E-2</v>
          </cell>
          <cell r="Y191">
            <v>9.5000000000000001E-2</v>
          </cell>
          <cell r="Z191">
            <v>9.5000000000000001E-2</v>
          </cell>
          <cell r="AA191">
            <v>9.5000000000000001E-2</v>
          </cell>
          <cell r="AB191">
            <v>9.5000000000000001E-2</v>
          </cell>
          <cell r="AC191">
            <v>9.5000000000000001E-2</v>
          </cell>
          <cell r="AD191">
            <v>9.5000000000000001E-2</v>
          </cell>
          <cell r="AE191">
            <v>9.5000000000000001E-2</v>
          </cell>
          <cell r="AF191">
            <v>9.5000000000000001E-2</v>
          </cell>
          <cell r="AG191">
            <v>9.5000000000000001E-2</v>
          </cell>
        </row>
      </sheetData>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Dates"/>
      <sheetName val="InpG"/>
      <sheetName val="IRR sponsor"/>
      <sheetName val="RefG"/>
      <sheetName val="Calbase ecp"/>
      <sheetName val="Calbase op"/>
      <sheetName val="Calbase cal"/>
      <sheetName val="FinG ECP"/>
      <sheetName val="H1-1"/>
      <sheetName val="Fin op"/>
      <sheetName val="H1-2"/>
      <sheetName val="F1"/>
      <sheetName val="F2.1"/>
      <sheetName val="F2.2"/>
      <sheetName val="F2.3 (ECP)"/>
      <sheetName val="F2.3"/>
      <sheetName val="G1"/>
      <sheetName val="G 2"/>
      <sheetName val="G 3"/>
      <sheetName val="G.4"/>
      <sheetName val="G.5"/>
      <sheetName val="G.6"/>
      <sheetName val="G.7"/>
      <sheetName val="G.11.1"/>
      <sheetName val="G.11.2"/>
      <sheetName val="Modéco"/>
      <sheetName val="consumable"/>
      <sheetName val="Main 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O-04(A)"/>
      <sheetName val="ECO-04(B)"/>
      <sheetName val="ECO-04(C)"/>
      <sheetName val="ECO-05"/>
      <sheetName val="GastoGen"/>
      <sheetName val="Datos"/>
      <sheetName val="Gráfico1"/>
      <sheetName val="Analista 1"/>
      <sheetName val="Oferta"/>
      <sheetName val="1.1"/>
      <sheetName val="2.1"/>
      <sheetName val="2.2"/>
      <sheetName val="2.3"/>
      <sheetName val="2.4"/>
      <sheetName val="2.5"/>
      <sheetName val="3.1"/>
      <sheetName val="3.2"/>
      <sheetName val="4.1"/>
      <sheetName val="4.2"/>
      <sheetName val="4.3"/>
      <sheetName val="4.4"/>
      <sheetName val="4.5"/>
      <sheetName val="5.1"/>
      <sheetName val="5.2"/>
      <sheetName val="5.3"/>
      <sheetName val="5.4"/>
      <sheetName val="5.5"/>
      <sheetName val="5.6"/>
      <sheetName val="5.7"/>
      <sheetName val="5.8"/>
      <sheetName val="5.9"/>
      <sheetName val="5.10"/>
      <sheetName val="6.1"/>
      <sheetName val="6.2"/>
      <sheetName val="6.3"/>
      <sheetName val="6.4"/>
      <sheetName val="6.5"/>
      <sheetName val="6.6"/>
      <sheetName val="6.7"/>
      <sheetName val="6.8"/>
      <sheetName val="6.9"/>
      <sheetName val="6.10"/>
      <sheetName val="7.1"/>
      <sheetName val="7.2"/>
      <sheetName val="7.3"/>
      <sheetName val="7.4"/>
      <sheetName val="7.5"/>
      <sheetName val="7.6"/>
      <sheetName val="7.7"/>
      <sheetName val="7.8"/>
      <sheetName val="7.9"/>
      <sheetName val="7.10"/>
      <sheetName val="7.11"/>
      <sheetName val="7.12"/>
      <sheetName val="7.13"/>
      <sheetName val="7.14"/>
      <sheetName val="7.15"/>
      <sheetName val="7.16"/>
      <sheetName val="7.17"/>
      <sheetName val="7.18"/>
      <sheetName val="7.19"/>
      <sheetName val="7.20"/>
      <sheetName val="7.21"/>
      <sheetName val="7.22"/>
      <sheetName val="8.1"/>
      <sheetName val="8.3"/>
      <sheetName val="8.4"/>
      <sheetName val="9.1"/>
      <sheetName val="9.2"/>
      <sheetName val="9.3"/>
      <sheetName val="10.1"/>
      <sheetName val="11.1"/>
      <sheetName val="11.2"/>
      <sheetName val="12.1"/>
      <sheetName val="13.1"/>
      <sheetName val="14.1"/>
      <sheetName val="15.1"/>
      <sheetName val="Analista_1"/>
      <sheetName val="1_1"/>
      <sheetName val="2_1"/>
      <sheetName val="2_2"/>
      <sheetName val="2_3"/>
      <sheetName val="2_4"/>
      <sheetName val="2_5"/>
      <sheetName val="3_1"/>
      <sheetName val="3_2"/>
      <sheetName val="4_1"/>
      <sheetName val="4_2"/>
      <sheetName val="4_3"/>
      <sheetName val="4_4"/>
      <sheetName val="4_5"/>
      <sheetName val="5_1"/>
      <sheetName val="5_2"/>
      <sheetName val="5_3"/>
      <sheetName val="5_4"/>
      <sheetName val="5_5"/>
      <sheetName val="5_6"/>
      <sheetName val="5_7"/>
      <sheetName val="5_8"/>
      <sheetName val="5_9"/>
      <sheetName val="5_10"/>
      <sheetName val="6_1"/>
      <sheetName val="6_2"/>
      <sheetName val="6_3"/>
      <sheetName val="6_4"/>
      <sheetName val="6_5"/>
      <sheetName val="6_6"/>
      <sheetName val="6_7"/>
      <sheetName val="6_8"/>
      <sheetName val="6_9"/>
      <sheetName val="6_10"/>
      <sheetName val="7_1"/>
      <sheetName val="7_2"/>
      <sheetName val="7_3"/>
      <sheetName val="7_4"/>
      <sheetName val="7_5"/>
      <sheetName val="7_6"/>
      <sheetName val="7_7"/>
      <sheetName val="7_8"/>
      <sheetName val="7_9"/>
      <sheetName val="7_10"/>
      <sheetName val="7_11"/>
      <sheetName val="7_12"/>
      <sheetName val="7_13"/>
      <sheetName val="7_14"/>
      <sheetName val="7_15"/>
      <sheetName val="7_16"/>
      <sheetName val="7_17"/>
      <sheetName val="7_18"/>
      <sheetName val="7_19"/>
      <sheetName val="7_20"/>
      <sheetName val="7_21"/>
      <sheetName val="7_22"/>
      <sheetName val="8_1"/>
      <sheetName val="8_3"/>
      <sheetName val="8_4"/>
      <sheetName val="9_1"/>
      <sheetName val="9_2"/>
      <sheetName val="9_3"/>
      <sheetName val="10_1"/>
      <sheetName val="11_1"/>
      <sheetName val="11_2"/>
      <sheetName val="12_1"/>
      <sheetName val="13_1"/>
      <sheetName val="14_1"/>
      <sheetName val="15_1"/>
      <sheetName val="Analista_11"/>
      <sheetName val="1_11"/>
      <sheetName val="2_11"/>
      <sheetName val="2_21"/>
      <sheetName val="2_31"/>
      <sheetName val="2_41"/>
      <sheetName val="2_51"/>
      <sheetName val="3_11"/>
      <sheetName val="3_21"/>
      <sheetName val="4_11"/>
      <sheetName val="4_21"/>
      <sheetName val="4_31"/>
      <sheetName val="4_41"/>
      <sheetName val="4_51"/>
      <sheetName val="5_11"/>
      <sheetName val="5_21"/>
      <sheetName val="5_31"/>
      <sheetName val="5_41"/>
      <sheetName val="5_51"/>
      <sheetName val="5_61"/>
      <sheetName val="5_71"/>
      <sheetName val="5_81"/>
      <sheetName val="5_91"/>
      <sheetName val="5_101"/>
      <sheetName val="6_11"/>
      <sheetName val="6_21"/>
      <sheetName val="6_31"/>
      <sheetName val="6_41"/>
      <sheetName val="6_51"/>
      <sheetName val="6_61"/>
      <sheetName val="6_71"/>
      <sheetName val="6_81"/>
      <sheetName val="6_91"/>
      <sheetName val="6_101"/>
      <sheetName val="7_110"/>
      <sheetName val="7_23"/>
      <sheetName val="7_31"/>
      <sheetName val="7_41"/>
      <sheetName val="7_51"/>
      <sheetName val="7_61"/>
      <sheetName val="7_71"/>
      <sheetName val="7_81"/>
      <sheetName val="7_91"/>
      <sheetName val="7_101"/>
      <sheetName val="7_111"/>
      <sheetName val="7_121"/>
      <sheetName val="7_131"/>
      <sheetName val="7_141"/>
      <sheetName val="7_151"/>
      <sheetName val="7_161"/>
      <sheetName val="7_171"/>
      <sheetName val="7_181"/>
      <sheetName val="7_191"/>
      <sheetName val="7_201"/>
      <sheetName val="7_211"/>
      <sheetName val="7_221"/>
      <sheetName val="8_11"/>
      <sheetName val="8_31"/>
      <sheetName val="8_41"/>
      <sheetName val="9_11"/>
      <sheetName val="9_21"/>
      <sheetName val="9_31"/>
      <sheetName val="10_11"/>
      <sheetName val="11_11"/>
      <sheetName val="11_21"/>
      <sheetName val="12_11"/>
      <sheetName val="13_11"/>
      <sheetName val="14_11"/>
      <sheetName val="15_11"/>
      <sheetName val=""/>
      <sheetName val="Analisis de Precios Unitarios"/>
      <sheetName val="Analista_13"/>
      <sheetName val="1_13"/>
      <sheetName val="2_13"/>
      <sheetName val="2_23"/>
      <sheetName val="2_33"/>
      <sheetName val="2_43"/>
      <sheetName val="2_53"/>
      <sheetName val="3_13"/>
      <sheetName val="3_23"/>
      <sheetName val="4_13"/>
      <sheetName val="4_23"/>
      <sheetName val="4_33"/>
      <sheetName val="4_43"/>
      <sheetName val="4_53"/>
      <sheetName val="5_13"/>
      <sheetName val="5_23"/>
      <sheetName val="5_33"/>
      <sheetName val="5_43"/>
      <sheetName val="5_53"/>
      <sheetName val="5_63"/>
      <sheetName val="5_73"/>
      <sheetName val="5_83"/>
      <sheetName val="5_93"/>
      <sheetName val="5_103"/>
      <sheetName val="6_13"/>
      <sheetName val="6_23"/>
      <sheetName val="6_33"/>
      <sheetName val="6_43"/>
      <sheetName val="6_53"/>
      <sheetName val="6_63"/>
      <sheetName val="6_73"/>
      <sheetName val="6_83"/>
      <sheetName val="6_93"/>
      <sheetName val="6_103"/>
      <sheetName val="7_114"/>
      <sheetName val="7_25"/>
      <sheetName val="7_33"/>
      <sheetName val="7_43"/>
      <sheetName val="7_53"/>
      <sheetName val="7_63"/>
      <sheetName val="7_73"/>
      <sheetName val="7_83"/>
      <sheetName val="7_93"/>
      <sheetName val="7_103"/>
      <sheetName val="7_115"/>
      <sheetName val="7_123"/>
      <sheetName val="7_133"/>
      <sheetName val="7_143"/>
      <sheetName val="7_153"/>
      <sheetName val="7_163"/>
      <sheetName val="7_173"/>
      <sheetName val="7_183"/>
      <sheetName val="7_193"/>
      <sheetName val="7_203"/>
      <sheetName val="7_213"/>
      <sheetName val="7_223"/>
      <sheetName val="8_13"/>
      <sheetName val="8_33"/>
      <sheetName val="8_43"/>
      <sheetName val="9_13"/>
      <sheetName val="9_23"/>
      <sheetName val="9_33"/>
      <sheetName val="10_13"/>
      <sheetName val="11_13"/>
      <sheetName val="11_23"/>
      <sheetName val="12_13"/>
      <sheetName val="13_13"/>
      <sheetName val="14_13"/>
      <sheetName val="15_13"/>
      <sheetName val="Analista_12"/>
      <sheetName val="1_12"/>
      <sheetName val="2_12"/>
      <sheetName val="2_22"/>
      <sheetName val="2_32"/>
      <sheetName val="2_42"/>
      <sheetName val="2_52"/>
      <sheetName val="3_12"/>
      <sheetName val="3_22"/>
      <sheetName val="4_12"/>
      <sheetName val="4_22"/>
      <sheetName val="4_32"/>
      <sheetName val="4_42"/>
      <sheetName val="4_52"/>
      <sheetName val="5_12"/>
      <sheetName val="5_22"/>
      <sheetName val="5_32"/>
      <sheetName val="5_42"/>
      <sheetName val="5_52"/>
      <sheetName val="5_62"/>
      <sheetName val="5_72"/>
      <sheetName val="5_82"/>
      <sheetName val="5_92"/>
      <sheetName val="5_102"/>
      <sheetName val="6_12"/>
      <sheetName val="6_22"/>
      <sheetName val="6_32"/>
      <sheetName val="6_42"/>
      <sheetName val="6_52"/>
      <sheetName val="6_62"/>
      <sheetName val="6_72"/>
      <sheetName val="6_82"/>
      <sheetName val="6_92"/>
      <sheetName val="6_102"/>
      <sheetName val="7_112"/>
      <sheetName val="7_24"/>
      <sheetName val="7_32"/>
      <sheetName val="7_42"/>
      <sheetName val="7_52"/>
      <sheetName val="7_62"/>
      <sheetName val="7_72"/>
      <sheetName val="7_82"/>
      <sheetName val="7_92"/>
      <sheetName val="7_102"/>
      <sheetName val="7_113"/>
      <sheetName val="7_122"/>
      <sheetName val="7_132"/>
      <sheetName val="7_142"/>
      <sheetName val="7_152"/>
      <sheetName val="7_162"/>
      <sheetName val="7_172"/>
      <sheetName val="7_182"/>
      <sheetName val="7_192"/>
      <sheetName val="7_202"/>
      <sheetName val="7_212"/>
      <sheetName val="7_222"/>
      <sheetName val="8_12"/>
      <sheetName val="8_32"/>
      <sheetName val="8_42"/>
      <sheetName val="9_12"/>
      <sheetName val="9_22"/>
      <sheetName val="9_32"/>
      <sheetName val="10_12"/>
      <sheetName val="11_12"/>
      <sheetName val="11_22"/>
      <sheetName val="12_12"/>
      <sheetName val="13_12"/>
      <sheetName val="14_12"/>
      <sheetName val="15_12"/>
      <sheetName val="Analista_15"/>
      <sheetName val="1_15"/>
      <sheetName val="2_15"/>
      <sheetName val="2_25"/>
      <sheetName val="2_35"/>
      <sheetName val="2_45"/>
      <sheetName val="2_55"/>
      <sheetName val="3_15"/>
      <sheetName val="3_25"/>
      <sheetName val="4_15"/>
      <sheetName val="4_25"/>
      <sheetName val="4_35"/>
      <sheetName val="4_45"/>
      <sheetName val="4_55"/>
      <sheetName val="5_15"/>
      <sheetName val="5_25"/>
      <sheetName val="5_35"/>
      <sheetName val="5_45"/>
      <sheetName val="5_55"/>
      <sheetName val="5_65"/>
      <sheetName val="5_75"/>
      <sheetName val="5_85"/>
      <sheetName val="5_95"/>
      <sheetName val="5_105"/>
      <sheetName val="6_15"/>
      <sheetName val="6_25"/>
      <sheetName val="6_35"/>
      <sheetName val="6_45"/>
      <sheetName val="6_55"/>
      <sheetName val="6_65"/>
      <sheetName val="6_75"/>
      <sheetName val="6_85"/>
      <sheetName val="6_95"/>
      <sheetName val="6_105"/>
      <sheetName val="7_118"/>
      <sheetName val="7_27"/>
      <sheetName val="7_35"/>
      <sheetName val="7_45"/>
      <sheetName val="7_55"/>
      <sheetName val="7_65"/>
      <sheetName val="7_75"/>
      <sheetName val="7_85"/>
      <sheetName val="7_95"/>
      <sheetName val="7_105"/>
      <sheetName val="7_119"/>
      <sheetName val="7_125"/>
      <sheetName val="7_135"/>
      <sheetName val="7_145"/>
      <sheetName val="7_155"/>
      <sheetName val="7_165"/>
      <sheetName val="7_175"/>
      <sheetName val="7_185"/>
      <sheetName val="7_195"/>
      <sheetName val="7_205"/>
      <sheetName val="7_215"/>
      <sheetName val="7_225"/>
      <sheetName val="8_15"/>
      <sheetName val="8_35"/>
      <sheetName val="8_45"/>
      <sheetName val="9_15"/>
      <sheetName val="9_25"/>
      <sheetName val="9_35"/>
      <sheetName val="10_15"/>
      <sheetName val="11_15"/>
      <sheetName val="11_25"/>
      <sheetName val="12_15"/>
      <sheetName val="13_15"/>
      <sheetName val="14_15"/>
      <sheetName val="15_15"/>
      <sheetName val="Analista_14"/>
      <sheetName val="1_14"/>
      <sheetName val="2_14"/>
      <sheetName val="2_24"/>
      <sheetName val="2_34"/>
      <sheetName val="2_44"/>
      <sheetName val="2_54"/>
      <sheetName val="3_14"/>
      <sheetName val="3_24"/>
      <sheetName val="4_14"/>
      <sheetName val="4_24"/>
      <sheetName val="4_34"/>
      <sheetName val="4_44"/>
      <sheetName val="4_54"/>
      <sheetName val="5_14"/>
      <sheetName val="5_24"/>
      <sheetName val="5_34"/>
      <sheetName val="5_44"/>
      <sheetName val="5_54"/>
      <sheetName val="5_64"/>
      <sheetName val="5_74"/>
      <sheetName val="5_84"/>
      <sheetName val="5_94"/>
      <sheetName val="5_104"/>
      <sheetName val="6_14"/>
      <sheetName val="6_24"/>
      <sheetName val="6_34"/>
      <sheetName val="6_44"/>
      <sheetName val="6_54"/>
      <sheetName val="6_64"/>
      <sheetName val="6_74"/>
      <sheetName val="6_84"/>
      <sheetName val="6_94"/>
      <sheetName val="6_104"/>
      <sheetName val="7_116"/>
      <sheetName val="7_26"/>
      <sheetName val="7_34"/>
      <sheetName val="7_44"/>
      <sheetName val="7_54"/>
      <sheetName val="7_64"/>
      <sheetName val="7_74"/>
      <sheetName val="7_84"/>
      <sheetName val="7_94"/>
      <sheetName val="7_104"/>
      <sheetName val="7_117"/>
      <sheetName val="7_124"/>
      <sheetName val="7_134"/>
      <sheetName val="7_144"/>
      <sheetName val="7_154"/>
      <sheetName val="7_164"/>
      <sheetName val="7_174"/>
      <sheetName val="7_184"/>
      <sheetName val="7_194"/>
      <sheetName val="7_204"/>
      <sheetName val="7_214"/>
      <sheetName val="7_224"/>
      <sheetName val="8_14"/>
      <sheetName val="8_34"/>
      <sheetName val="8_44"/>
      <sheetName val="9_14"/>
      <sheetName val="9_24"/>
      <sheetName val="9_34"/>
      <sheetName val="10_14"/>
      <sheetName val="11_14"/>
      <sheetName val="11_24"/>
      <sheetName val="12_14"/>
      <sheetName val="13_14"/>
      <sheetName val="14_14"/>
      <sheetName val="15_14"/>
      <sheetName val="Analista_16"/>
      <sheetName val="1_16"/>
      <sheetName val="2_16"/>
      <sheetName val="2_26"/>
      <sheetName val="2_36"/>
      <sheetName val="2_46"/>
      <sheetName val="2_56"/>
      <sheetName val="3_16"/>
      <sheetName val="3_26"/>
      <sheetName val="4_16"/>
      <sheetName val="4_26"/>
      <sheetName val="4_36"/>
      <sheetName val="4_46"/>
      <sheetName val="4_56"/>
      <sheetName val="5_16"/>
      <sheetName val="5_26"/>
      <sheetName val="5_36"/>
      <sheetName val="5_46"/>
      <sheetName val="5_56"/>
      <sheetName val="5_66"/>
      <sheetName val="5_76"/>
      <sheetName val="5_86"/>
      <sheetName val="5_96"/>
      <sheetName val="5_106"/>
      <sheetName val="6_16"/>
      <sheetName val="6_26"/>
      <sheetName val="6_36"/>
      <sheetName val="6_46"/>
      <sheetName val="6_56"/>
      <sheetName val="6_66"/>
      <sheetName val="6_76"/>
      <sheetName val="6_86"/>
      <sheetName val="6_96"/>
      <sheetName val="6_106"/>
      <sheetName val="7_120"/>
      <sheetName val="7_28"/>
      <sheetName val="7_36"/>
      <sheetName val="7_46"/>
      <sheetName val="7_56"/>
      <sheetName val="7_66"/>
      <sheetName val="7_76"/>
      <sheetName val="7_86"/>
      <sheetName val="7_96"/>
      <sheetName val="7_106"/>
      <sheetName val="7_1110"/>
      <sheetName val="7_126"/>
      <sheetName val="7_136"/>
      <sheetName val="7_146"/>
      <sheetName val="7_156"/>
      <sheetName val="7_166"/>
      <sheetName val="7_176"/>
      <sheetName val="7_186"/>
      <sheetName val="7_196"/>
      <sheetName val="7_206"/>
      <sheetName val="7_216"/>
      <sheetName val="7_226"/>
      <sheetName val="8_16"/>
      <sheetName val="8_36"/>
      <sheetName val="8_46"/>
      <sheetName val="9_16"/>
      <sheetName val="9_26"/>
      <sheetName val="9_36"/>
      <sheetName val="10_16"/>
      <sheetName val="11_16"/>
      <sheetName val="11_26"/>
      <sheetName val="12_16"/>
      <sheetName val="13_16"/>
      <sheetName val="14_16"/>
      <sheetName val="15_16"/>
      <sheetName val="Analista_17"/>
      <sheetName val="1_17"/>
      <sheetName val="2_17"/>
      <sheetName val="2_27"/>
      <sheetName val="2_37"/>
      <sheetName val="2_47"/>
      <sheetName val="2_57"/>
      <sheetName val="3_17"/>
      <sheetName val="3_27"/>
      <sheetName val="4_17"/>
      <sheetName val="4_27"/>
      <sheetName val="4_37"/>
      <sheetName val="4_47"/>
      <sheetName val="4_57"/>
      <sheetName val="5_17"/>
      <sheetName val="5_27"/>
      <sheetName val="5_37"/>
      <sheetName val="5_47"/>
      <sheetName val="5_57"/>
      <sheetName val="5_67"/>
      <sheetName val="5_77"/>
      <sheetName val="5_87"/>
      <sheetName val="5_97"/>
      <sheetName val="5_107"/>
      <sheetName val="6_17"/>
      <sheetName val="6_27"/>
      <sheetName val="6_37"/>
      <sheetName val="6_47"/>
      <sheetName val="6_57"/>
      <sheetName val="6_67"/>
      <sheetName val="6_77"/>
      <sheetName val="6_87"/>
      <sheetName val="6_97"/>
      <sheetName val="6_107"/>
      <sheetName val="7_127"/>
      <sheetName val="7_29"/>
      <sheetName val="7_37"/>
      <sheetName val="7_47"/>
      <sheetName val="7_57"/>
      <sheetName val="7_67"/>
      <sheetName val="7_77"/>
      <sheetName val="7_87"/>
      <sheetName val="7_97"/>
      <sheetName val="7_107"/>
      <sheetName val="7_1111"/>
      <sheetName val="7_128"/>
      <sheetName val="7_137"/>
      <sheetName val="7_147"/>
      <sheetName val="7_157"/>
      <sheetName val="7_167"/>
      <sheetName val="7_177"/>
      <sheetName val="7_187"/>
      <sheetName val="7_197"/>
      <sheetName val="7_207"/>
      <sheetName val="7_217"/>
      <sheetName val="7_227"/>
      <sheetName val="8_17"/>
      <sheetName val="8_37"/>
      <sheetName val="8_47"/>
      <sheetName val="9_17"/>
      <sheetName val="9_27"/>
      <sheetName val="9_37"/>
      <sheetName val="10_17"/>
      <sheetName val="11_17"/>
      <sheetName val="11_27"/>
      <sheetName val="12_17"/>
      <sheetName val="13_17"/>
      <sheetName val="14_17"/>
      <sheetName val="15_17"/>
      <sheetName val="Analista_18"/>
      <sheetName val="1_18"/>
      <sheetName val="2_18"/>
      <sheetName val="2_28"/>
      <sheetName val="2_38"/>
      <sheetName val="2_48"/>
      <sheetName val="2_58"/>
      <sheetName val="3_18"/>
      <sheetName val="3_28"/>
      <sheetName val="4_18"/>
      <sheetName val="4_28"/>
      <sheetName val="4_38"/>
      <sheetName val="4_48"/>
      <sheetName val="4_58"/>
      <sheetName val="5_18"/>
      <sheetName val="5_28"/>
      <sheetName val="5_38"/>
      <sheetName val="5_48"/>
      <sheetName val="5_58"/>
      <sheetName val="5_68"/>
      <sheetName val="5_78"/>
      <sheetName val="5_88"/>
      <sheetName val="5_98"/>
      <sheetName val="5_108"/>
      <sheetName val="6_18"/>
      <sheetName val="6_28"/>
      <sheetName val="6_38"/>
      <sheetName val="6_48"/>
      <sheetName val="6_58"/>
      <sheetName val="6_68"/>
      <sheetName val="6_78"/>
      <sheetName val="6_88"/>
      <sheetName val="6_98"/>
      <sheetName val="6_108"/>
      <sheetName val="7_129"/>
      <sheetName val="7_210"/>
      <sheetName val="7_38"/>
      <sheetName val="7_48"/>
      <sheetName val="7_58"/>
      <sheetName val="7_68"/>
      <sheetName val="7_78"/>
      <sheetName val="7_88"/>
      <sheetName val="7_98"/>
      <sheetName val="7_108"/>
      <sheetName val="7_1112"/>
      <sheetName val="7_1210"/>
      <sheetName val="7_138"/>
      <sheetName val="7_148"/>
      <sheetName val="7_158"/>
      <sheetName val="7_168"/>
      <sheetName val="7_178"/>
      <sheetName val="7_188"/>
      <sheetName val="7_198"/>
      <sheetName val="7_208"/>
      <sheetName val="7_218"/>
      <sheetName val="7_228"/>
      <sheetName val="8_18"/>
      <sheetName val="8_38"/>
      <sheetName val="8_48"/>
      <sheetName val="9_18"/>
      <sheetName val="9_28"/>
      <sheetName val="9_38"/>
      <sheetName val="10_18"/>
      <sheetName val="11_18"/>
      <sheetName val="11_28"/>
      <sheetName val="12_18"/>
      <sheetName val="13_18"/>
      <sheetName val="14_18"/>
      <sheetName val="15_18"/>
      <sheetName val="Analista_19"/>
      <sheetName val="1_19"/>
      <sheetName val="2_19"/>
      <sheetName val="2_29"/>
      <sheetName val="2_39"/>
      <sheetName val="2_49"/>
      <sheetName val="2_59"/>
      <sheetName val="3_19"/>
      <sheetName val="3_29"/>
      <sheetName val="4_19"/>
      <sheetName val="4_29"/>
      <sheetName val="4_39"/>
      <sheetName val="4_49"/>
      <sheetName val="4_59"/>
      <sheetName val="5_19"/>
      <sheetName val="5_29"/>
      <sheetName val="5_39"/>
      <sheetName val="5_49"/>
      <sheetName val="5_59"/>
      <sheetName val="5_69"/>
      <sheetName val="5_79"/>
      <sheetName val="5_89"/>
      <sheetName val="5_99"/>
      <sheetName val="5_109"/>
      <sheetName val="6_19"/>
      <sheetName val="6_29"/>
      <sheetName val="6_39"/>
      <sheetName val="6_49"/>
      <sheetName val="6_59"/>
      <sheetName val="6_69"/>
      <sheetName val="6_79"/>
      <sheetName val="6_89"/>
      <sheetName val="6_99"/>
      <sheetName val="6_109"/>
      <sheetName val="7_130"/>
      <sheetName val="7_219"/>
      <sheetName val="7_39"/>
      <sheetName val="7_49"/>
      <sheetName val="7_59"/>
      <sheetName val="7_69"/>
      <sheetName val="7_79"/>
      <sheetName val="7_89"/>
      <sheetName val="7_99"/>
      <sheetName val="7_109"/>
      <sheetName val="7_1113"/>
      <sheetName val="7_1211"/>
      <sheetName val="7_139"/>
      <sheetName val="7_149"/>
      <sheetName val="7_159"/>
      <sheetName val="7_169"/>
      <sheetName val="7_179"/>
      <sheetName val="7_189"/>
      <sheetName val="7_199"/>
      <sheetName val="7_209"/>
      <sheetName val="7_2110"/>
      <sheetName val="7_229"/>
      <sheetName val="8_19"/>
      <sheetName val="8_39"/>
      <sheetName val="8_49"/>
      <sheetName val="9_19"/>
      <sheetName val="9_29"/>
      <sheetName val="9_39"/>
      <sheetName val="10_19"/>
      <sheetName val="11_19"/>
      <sheetName val="11_29"/>
      <sheetName val="12_19"/>
      <sheetName val="13_19"/>
      <sheetName val="14_19"/>
      <sheetName val="15_19"/>
      <sheetName val="FLUJO LEASING"/>
      <sheetName val="FLUJO "/>
      <sheetName val="COMPARATIVO"/>
      <sheetName val="GG (2)"/>
      <sheetName val="GG"/>
      <sheetName val="RESUMEN PROYECTO"/>
      <sheetName val="Curva del Proyecto"/>
      <sheetName val="Sueldos Flujos"/>
      <sheetName val="Sueldos Resumen"/>
      <sheetName val="CAP"/>
      <sheetName val="M&amp;D"/>
      <sheetName val="EQUI"/>
      <sheetName val="DEP. EQUIPO"/>
      <sheetName val="EPP Y UNI"/>
      <sheetName val="VEH"/>
      <sheetName val="Amort Equipos"/>
      <sheetName val="FACT"/>
      <sheetName val="Combustible 2019"/>
      <sheetName val="Notas"/>
      <sheetName val="FLUJO  (2)"/>
      <sheetName val="Resumen"/>
      <sheetName val="Sueldos Ptro"/>
      <sheetName val="Sueldos"/>
      <sheetName val="EPP"/>
      <sheetName val="Equipos "/>
      <sheetName val="DEP. Equi"/>
      <sheetName val="VEH (2)"/>
      <sheetName val="Amort Veh "/>
      <sheetName val="DEP. VEHICULOS "/>
      <sheetName val="FLUJO COMPRA"/>
      <sheetName val="Instrucciones"/>
      <sheetName val="CARÁTULA"/>
      <sheetName val="ECO-00"/>
      <sheetName val="ECO-01"/>
      <sheetName val="ECO-01A"/>
      <sheetName val="ECO-02"/>
      <sheetName val="ECO-06"/>
      <sheetName val="ECO-07"/>
      <sheetName val="ECO-08"/>
      <sheetName val="ECO-12"/>
      <sheetName val="ITEMIZADO 18"/>
      <sheetName val="Hoja1"/>
      <sheetName val="Distribucion de turnos"/>
      <sheetName val="attach 4-18"/>
    </sheetNames>
    <sheetDataSet>
      <sheetData sheetId="0" refreshError="1"/>
      <sheetData sheetId="1" refreshError="1"/>
      <sheetData sheetId="2" refreshError="1"/>
      <sheetData sheetId="3" refreshError="1"/>
      <sheetData sheetId="4" refreshError="1"/>
      <sheetData sheetId="5">
        <row r="8">
          <cell r="C8" t="str">
            <v>Ayudante</v>
          </cell>
          <cell r="E8">
            <v>16095</v>
          </cell>
        </row>
        <row r="9">
          <cell r="C9" t="str">
            <v>Carpintero</v>
          </cell>
          <cell r="E9">
            <v>19287</v>
          </cell>
        </row>
        <row r="16">
          <cell r="C16" t="str">
            <v>Capataz</v>
          </cell>
          <cell r="E16">
            <v>26033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row r="8">
          <cell r="C8">
            <v>1</v>
          </cell>
        </row>
      </sheetData>
      <sheetData sheetId="811"/>
      <sheetData sheetId="8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LEGADA"/>
      <sheetName val="DESBASTE"/>
      <sheetName val="DESBAST"/>
      <sheetName val="Discr.Tipo 3 IDAM"/>
      <sheetName val="Hoja2"/>
      <sheetName val="TOTALES"/>
      <sheetName val="AREAS 2002"/>
      <sheetName val="product"/>
      <sheetName val="Perfo"/>
      <sheetName val="PALAS"/>
      <sheetName val="transporte"/>
      <sheetName val="mov tierr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9E15D-D9E6-473E-84FB-ABB392938243}">
  <sheetPr>
    <tabColor rgb="FF92D050"/>
    <outlinePr summaryBelow="0" summaryRight="0"/>
    <pageSetUpPr fitToPage="1"/>
  </sheetPr>
  <dimension ref="A1:BG225"/>
  <sheetViews>
    <sheetView tabSelected="1" topLeftCell="A10" zoomScale="85" zoomScaleNormal="85" workbookViewId="0">
      <pane xSplit="6" ySplit="2" topLeftCell="G156" activePane="bottomRight" state="frozen"/>
      <selection activeCell="A10" sqref="A10"/>
      <selection pane="topRight" activeCell="G10" sqref="G10"/>
      <selection pane="bottomLeft" activeCell="A12" sqref="A12"/>
      <selection pane="bottomRight" activeCell="M44" sqref="M44"/>
    </sheetView>
  </sheetViews>
  <sheetFormatPr baseColWidth="10" defaultColWidth="11.5703125" defaultRowHeight="15" x14ac:dyDescent="0.25"/>
  <cols>
    <col min="1" max="1" width="4" style="3" bestFit="1" customWidth="1"/>
    <col min="2" max="2" width="4.85546875" style="3" customWidth="1"/>
    <col min="3" max="3" width="57.5703125" style="3" bestFit="1" customWidth="1"/>
    <col min="4" max="4" width="12.7109375" style="3" customWidth="1"/>
    <col min="5" max="5" width="5.42578125" style="3" customWidth="1"/>
    <col min="6" max="6" width="8" style="3" customWidth="1"/>
    <col min="7" max="7" width="24.7109375" style="4" customWidth="1"/>
    <col min="8" max="59" width="24.7109375" style="3" customWidth="1"/>
    <col min="60" max="60" width="11.5703125" style="3"/>
    <col min="61" max="61" width="18.42578125" style="3" bestFit="1" customWidth="1"/>
    <col min="62" max="16384" width="11.5703125" style="3"/>
  </cols>
  <sheetData>
    <row r="1" spans="1:59" x14ac:dyDescent="0.25">
      <c r="A1" s="1"/>
      <c r="B1" s="1"/>
      <c r="C1" s="1"/>
      <c r="D1" s="1"/>
      <c r="E1" s="1"/>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x14ac:dyDescent="0.25">
      <c r="A2" s="1"/>
      <c r="B2" s="1"/>
      <c r="C2" s="37" t="s">
        <v>250</v>
      </c>
      <c r="D2" s="1"/>
      <c r="E2" s="1"/>
      <c r="F2" s="1"/>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row>
    <row r="3" spans="1:59" x14ac:dyDescent="0.25">
      <c r="A3" s="1"/>
      <c r="B3" s="1"/>
      <c r="C3" s="37" t="s">
        <v>251</v>
      </c>
      <c r="D3" s="1"/>
      <c r="E3" s="1"/>
      <c r="F3" s="1"/>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row>
    <row r="4" spans="1:59" x14ac:dyDescent="0.25">
      <c r="A4" s="1"/>
      <c r="B4" s="1"/>
      <c r="C4" s="37"/>
      <c r="D4" s="1"/>
      <c r="E4" s="1"/>
      <c r="F4" s="1"/>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row>
    <row r="5" spans="1:59" x14ac:dyDescent="0.25">
      <c r="A5" s="1"/>
      <c r="B5" s="1"/>
      <c r="C5" s="37"/>
      <c r="D5" s="1"/>
      <c r="E5" s="1"/>
      <c r="F5" s="1"/>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row>
    <row r="6" spans="1:59" x14ac:dyDescent="0.25">
      <c r="A6" s="1"/>
      <c r="B6" s="1"/>
      <c r="C6" s="37"/>
      <c r="D6" s="1"/>
      <c r="E6" s="1"/>
      <c r="F6" s="1"/>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row>
    <row r="7" spans="1:59" x14ac:dyDescent="0.25">
      <c r="A7" s="1"/>
      <c r="B7" s="1"/>
      <c r="C7" s="37"/>
      <c r="D7" s="1"/>
      <c r="E7" s="1"/>
      <c r="F7" s="1"/>
      <c r="G7"/>
      <c r="H7"/>
      <c r="I7"/>
      <c r="J7"/>
      <c r="K7"/>
      <c r="L7"/>
      <c r="M7"/>
      <c r="N7"/>
      <c r="O7"/>
      <c r="P7"/>
      <c r="Q7"/>
      <c r="R7"/>
      <c r="S7"/>
    </row>
    <row r="8" spans="1:59" x14ac:dyDescent="0.25">
      <c r="A8" s="1"/>
      <c r="B8" s="1"/>
      <c r="C8" s="37"/>
      <c r="D8" s="1"/>
      <c r="E8" s="1"/>
      <c r="F8" s="1"/>
      <c r="G8"/>
      <c r="H8"/>
      <c r="I8"/>
      <c r="J8"/>
      <c r="K8"/>
      <c r="L8"/>
      <c r="M8"/>
      <c r="N8"/>
      <c r="O8"/>
      <c r="P8"/>
      <c r="Q8"/>
      <c r="R8"/>
      <c r="S8"/>
    </row>
    <row r="9" spans="1:59" x14ac:dyDescent="0.25">
      <c r="A9" s="1"/>
      <c r="B9" s="5"/>
      <c r="C9" s="37" t="s">
        <v>145</v>
      </c>
      <c r="D9" s="5"/>
      <c r="E9" s="1"/>
      <c r="F9" s="1"/>
      <c r="G9"/>
      <c r="H9"/>
      <c r="I9"/>
      <c r="J9"/>
      <c r="K9"/>
      <c r="L9"/>
      <c r="M9"/>
      <c r="N9"/>
      <c r="O9"/>
      <c r="P9"/>
      <c r="Q9"/>
      <c r="R9"/>
      <c r="S9"/>
      <c r="T9" s="67"/>
    </row>
    <row r="10" spans="1:59" ht="84.75" customHeight="1" x14ac:dyDescent="0.25">
      <c r="A10" s="1"/>
      <c r="B10" s="5"/>
      <c r="C10" s="3" t="s">
        <v>0</v>
      </c>
      <c r="D10" s="4"/>
      <c r="E10" s="1"/>
      <c r="F10" s="1"/>
      <c r="G10" s="66" t="s">
        <v>230</v>
      </c>
      <c r="H10" s="66" t="s">
        <v>229</v>
      </c>
      <c r="I10" s="66" t="s">
        <v>231</v>
      </c>
      <c r="J10" s="66" t="s">
        <v>232</v>
      </c>
      <c r="K10" s="66" t="s">
        <v>233</v>
      </c>
      <c r="L10" s="66" t="s">
        <v>458</v>
      </c>
      <c r="M10" s="66" t="s">
        <v>317</v>
      </c>
      <c r="N10" s="66" t="s">
        <v>321</v>
      </c>
      <c r="O10" s="66" t="s">
        <v>318</v>
      </c>
      <c r="P10" s="66" t="s">
        <v>319</v>
      </c>
      <c r="Q10" s="66" t="s">
        <v>322</v>
      </c>
      <c r="R10" s="213" t="s">
        <v>378</v>
      </c>
      <c r="S10" s="213" t="s">
        <v>376</v>
      </c>
      <c r="T10" s="213" t="s">
        <v>377</v>
      </c>
      <c r="U10" s="213" t="s">
        <v>379</v>
      </c>
    </row>
    <row r="11" spans="1:59" x14ac:dyDescent="0.25">
      <c r="A11" s="1"/>
      <c r="B11" s="5"/>
      <c r="C11" s="6" t="s">
        <v>1</v>
      </c>
      <c r="D11" s="7"/>
      <c r="E11" s="1"/>
      <c r="F11" s="1"/>
      <c r="G11" s="8"/>
      <c r="H11" s="8"/>
      <c r="I11" s="8"/>
      <c r="J11" s="8"/>
      <c r="K11" s="8"/>
      <c r="L11" s="8"/>
      <c r="M11" s="8"/>
      <c r="N11" s="8"/>
      <c r="O11" s="8"/>
      <c r="P11" s="8"/>
      <c r="Q11" s="8"/>
    </row>
    <row r="12" spans="1:59" x14ac:dyDescent="0.25">
      <c r="A12" s="1"/>
      <c r="B12" s="5"/>
      <c r="C12" s="9" t="s">
        <v>2</v>
      </c>
      <c r="D12" s="10"/>
      <c r="E12" s="1"/>
      <c r="F12" s="1"/>
      <c r="G12" s="10" t="s">
        <v>227</v>
      </c>
      <c r="H12" s="10" t="s">
        <v>227</v>
      </c>
      <c r="I12" s="10" t="s">
        <v>227</v>
      </c>
      <c r="J12" s="10" t="s">
        <v>227</v>
      </c>
      <c r="K12" s="10" t="s">
        <v>320</v>
      </c>
      <c r="L12" s="317" t="s">
        <v>456</v>
      </c>
      <c r="M12" s="10" t="s">
        <v>226</v>
      </c>
      <c r="N12" s="10" t="s">
        <v>226</v>
      </c>
      <c r="O12" s="10" t="s">
        <v>226</v>
      </c>
      <c r="P12" s="10" t="s">
        <v>226</v>
      </c>
      <c r="Q12" s="10" t="s">
        <v>226</v>
      </c>
      <c r="R12" s="10" t="s">
        <v>227</v>
      </c>
      <c r="S12" s="10" t="s">
        <v>227</v>
      </c>
      <c r="T12" s="10" t="s">
        <v>227</v>
      </c>
      <c r="U12" s="10" t="s">
        <v>227</v>
      </c>
    </row>
    <row r="13" spans="1:59" x14ac:dyDescent="0.25">
      <c r="A13" s="1"/>
      <c r="B13" s="5"/>
      <c r="C13" s="11" t="s">
        <v>3</v>
      </c>
      <c r="D13" s="12" t="s">
        <v>4</v>
      </c>
      <c r="E13" s="69"/>
      <c r="F13" s="69"/>
      <c r="G13" s="51">
        <v>5.5</v>
      </c>
      <c r="H13" s="51">
        <v>5.5</v>
      </c>
      <c r="I13" s="51">
        <v>5.5</v>
      </c>
      <c r="J13" s="51">
        <v>5.5</v>
      </c>
      <c r="K13" s="51">
        <v>5.5</v>
      </c>
      <c r="L13" s="51">
        <v>9.5</v>
      </c>
      <c r="M13" s="51">
        <v>4</v>
      </c>
      <c r="N13" s="51">
        <v>4</v>
      </c>
      <c r="O13" s="51">
        <v>4</v>
      </c>
      <c r="P13" s="51">
        <v>4</v>
      </c>
      <c r="Q13" s="51">
        <v>4</v>
      </c>
      <c r="R13" s="51">
        <v>5.5</v>
      </c>
      <c r="S13" s="51">
        <v>5.5</v>
      </c>
      <c r="T13" s="51">
        <v>5.5</v>
      </c>
      <c r="U13" s="51">
        <v>5.5</v>
      </c>
    </row>
    <row r="14" spans="1:59" x14ac:dyDescent="0.25">
      <c r="A14" s="1"/>
      <c r="B14" s="5"/>
      <c r="C14" s="11" t="s">
        <v>5</v>
      </c>
      <c r="D14" s="12" t="s">
        <v>4</v>
      </c>
      <c r="E14" s="69"/>
      <c r="F14" s="69"/>
      <c r="G14" s="51">
        <v>5</v>
      </c>
      <c r="H14" s="51">
        <v>5</v>
      </c>
      <c r="I14" s="51">
        <v>5</v>
      </c>
      <c r="J14" s="51">
        <v>5</v>
      </c>
      <c r="K14" s="51">
        <v>5</v>
      </c>
      <c r="L14" s="51">
        <v>6</v>
      </c>
      <c r="M14" s="51">
        <v>4</v>
      </c>
      <c r="N14" s="51">
        <v>4</v>
      </c>
      <c r="O14" s="51">
        <v>4</v>
      </c>
      <c r="P14" s="51">
        <v>4</v>
      </c>
      <c r="Q14" s="51">
        <v>4</v>
      </c>
      <c r="R14" s="51">
        <v>5</v>
      </c>
      <c r="S14" s="51">
        <v>5</v>
      </c>
      <c r="T14" s="51">
        <v>5</v>
      </c>
      <c r="U14" s="51">
        <v>5</v>
      </c>
    </row>
    <row r="15" spans="1:59" x14ac:dyDescent="0.25">
      <c r="A15" s="1"/>
      <c r="B15" s="5"/>
      <c r="C15" s="11"/>
      <c r="D15" s="12"/>
      <c r="E15" s="69"/>
      <c r="F15" s="69"/>
      <c r="G15" s="51"/>
      <c r="H15" s="51"/>
      <c r="I15" s="51"/>
      <c r="J15" s="51"/>
      <c r="K15" s="51"/>
      <c r="L15" s="51"/>
      <c r="M15" s="51"/>
      <c r="N15" s="51"/>
      <c r="O15" s="51"/>
      <c r="P15" s="51"/>
      <c r="Q15" s="51"/>
    </row>
    <row r="16" spans="1:59" x14ac:dyDescent="0.25">
      <c r="A16" s="1"/>
      <c r="B16" s="5"/>
      <c r="C16" s="11"/>
      <c r="D16" s="12"/>
      <c r="E16" s="69"/>
      <c r="F16" s="69"/>
      <c r="G16" s="51"/>
      <c r="H16" s="51"/>
      <c r="I16" s="51"/>
      <c r="J16" s="51"/>
      <c r="K16" s="51"/>
      <c r="L16" s="51"/>
      <c r="M16" s="51"/>
      <c r="N16" s="51"/>
      <c r="O16" s="51"/>
      <c r="P16" s="51"/>
      <c r="Q16" s="51"/>
    </row>
    <row r="17" spans="1:22" x14ac:dyDescent="0.25">
      <c r="A17" s="1"/>
      <c r="B17" s="5"/>
      <c r="C17" s="11" t="s">
        <v>6</v>
      </c>
      <c r="D17" s="7" t="s">
        <v>7</v>
      </c>
      <c r="E17" s="69"/>
      <c r="F17" s="69"/>
      <c r="G17" s="68">
        <v>27.23</v>
      </c>
      <c r="H17" s="68">
        <v>27.23</v>
      </c>
      <c r="I17" s="68">
        <v>28.4</v>
      </c>
      <c r="J17" s="68">
        <v>29.13</v>
      </c>
      <c r="K17" s="68">
        <v>29.88</v>
      </c>
      <c r="L17" s="68">
        <v>52.4</v>
      </c>
      <c r="M17" s="68">
        <v>15.4</v>
      </c>
      <c r="N17" s="68">
        <v>15.4</v>
      </c>
      <c r="O17" s="68">
        <v>16.18</v>
      </c>
      <c r="P17" s="68">
        <v>16.739999999999998</v>
      </c>
      <c r="Q17" s="68">
        <v>17.077000000000002</v>
      </c>
      <c r="R17" s="242">
        <v>27.5</v>
      </c>
      <c r="S17" s="68">
        <v>27.5</v>
      </c>
      <c r="T17" s="68">
        <v>27.5</v>
      </c>
      <c r="U17" s="68">
        <v>27.5</v>
      </c>
    </row>
    <row r="18" spans="1:22" x14ac:dyDescent="0.25">
      <c r="A18" s="1"/>
      <c r="B18" s="5"/>
      <c r="C18" s="11" t="s">
        <v>8</v>
      </c>
      <c r="D18" s="7" t="s">
        <v>4</v>
      </c>
      <c r="E18" s="69"/>
      <c r="F18" s="69"/>
      <c r="G18" s="68">
        <v>19.100000000000001</v>
      </c>
      <c r="H18" s="68">
        <v>19.100000000000001</v>
      </c>
      <c r="I18" s="68">
        <v>20.100000000000001</v>
      </c>
      <c r="J18" s="68">
        <v>20.6</v>
      </c>
      <c r="K18" s="68">
        <v>21.1</v>
      </c>
      <c r="L18" s="68">
        <v>28.44</v>
      </c>
      <c r="M18" s="68">
        <v>14.96</v>
      </c>
      <c r="N18" s="68">
        <v>14.96</v>
      </c>
      <c r="O18" s="68">
        <v>15.21</v>
      </c>
      <c r="P18" s="68">
        <v>15.47</v>
      </c>
      <c r="Q18" s="68">
        <v>15.62</v>
      </c>
      <c r="R18" s="242">
        <v>19.100000000000001</v>
      </c>
      <c r="S18" s="68">
        <v>19.100000000000001</v>
      </c>
      <c r="T18" s="68">
        <v>19.100000000000001</v>
      </c>
      <c r="U18" s="68">
        <v>19.100000000000001</v>
      </c>
    </row>
    <row r="19" spans="1:22" ht="15" customHeight="1" x14ac:dyDescent="0.25">
      <c r="A19" s="1"/>
      <c r="B19" s="5"/>
      <c r="C19" s="11" t="s">
        <v>9</v>
      </c>
      <c r="D19" s="12" t="s">
        <v>10</v>
      </c>
      <c r="E19" s="69"/>
      <c r="F19" s="69"/>
      <c r="G19" s="45">
        <f t="shared" ref="G19:U19" si="0">+G17*G25</f>
        <v>108.48431999999998</v>
      </c>
      <c r="H19" s="45">
        <f t="shared" si="0"/>
        <v>81.363240000000005</v>
      </c>
      <c r="I19" s="45">
        <f t="shared" si="0"/>
        <v>43.136759999999995</v>
      </c>
      <c r="J19" s="45">
        <f t="shared" si="0"/>
        <v>44.245556999999998</v>
      </c>
      <c r="K19" s="45">
        <f t="shared" si="0"/>
        <v>29.581200000000003</v>
      </c>
      <c r="L19" s="45">
        <f>+L17*L25</f>
        <v>156.5712</v>
      </c>
      <c r="M19" s="45">
        <v>61.6</v>
      </c>
      <c r="N19" s="45">
        <v>46.92</v>
      </c>
      <c r="O19" s="45">
        <v>24.27</v>
      </c>
      <c r="P19" s="45">
        <v>25.11</v>
      </c>
      <c r="Q19" s="45">
        <v>16.739999999999998</v>
      </c>
      <c r="R19" s="243">
        <f t="shared" si="0"/>
        <v>82.17</v>
      </c>
      <c r="S19" s="45">
        <f t="shared" si="0"/>
        <v>109.55999999999999</v>
      </c>
      <c r="T19" s="45">
        <f t="shared" si="0"/>
        <v>82.17</v>
      </c>
      <c r="U19" s="45">
        <f t="shared" si="0"/>
        <v>125.081</v>
      </c>
      <c r="V19" s="214"/>
    </row>
    <row r="20" spans="1:22" ht="15" customHeight="1" x14ac:dyDescent="0.25">
      <c r="A20" s="1"/>
      <c r="B20" s="5"/>
      <c r="C20" s="11" t="s">
        <v>11</v>
      </c>
      <c r="D20" s="12" t="s">
        <v>12</v>
      </c>
      <c r="E20" s="69"/>
      <c r="F20" s="69"/>
      <c r="G20" s="45">
        <f t="shared" ref="G20:U20" si="1">+G19*G21</f>
        <v>287.48344799999995</v>
      </c>
      <c r="H20" s="45">
        <f t="shared" si="1"/>
        <v>215.61258599999999</v>
      </c>
      <c r="I20" s="45">
        <f t="shared" si="1"/>
        <v>114.31241399999999</v>
      </c>
      <c r="J20" s="45">
        <f t="shared" si="1"/>
        <v>117.25072605</v>
      </c>
      <c r="K20" s="45">
        <f t="shared" si="1"/>
        <v>78.390180000000001</v>
      </c>
      <c r="L20" s="45">
        <f>+L19*L21</f>
        <v>414.91368</v>
      </c>
      <c r="M20" s="45">
        <f t="shared" si="1"/>
        <v>163.24</v>
      </c>
      <c r="N20" s="45">
        <f t="shared" si="1"/>
        <v>124.33799999999999</v>
      </c>
      <c r="O20" s="45">
        <f t="shared" si="1"/>
        <v>64.3155</v>
      </c>
      <c r="P20" s="45">
        <f t="shared" si="1"/>
        <v>66.541499999999999</v>
      </c>
      <c r="Q20" s="45">
        <f t="shared" si="1"/>
        <v>44.360999999999997</v>
      </c>
      <c r="R20" s="243">
        <f t="shared" si="1"/>
        <v>217.75049999999999</v>
      </c>
      <c r="S20" s="45">
        <f t="shared" si="1"/>
        <v>290.33399999999995</v>
      </c>
      <c r="T20" s="45">
        <f t="shared" si="1"/>
        <v>217.75049999999999</v>
      </c>
      <c r="U20" s="45">
        <f t="shared" si="1"/>
        <v>331.46465000000001</v>
      </c>
      <c r="V20" s="214"/>
    </row>
    <row r="21" spans="1:22" x14ac:dyDescent="0.25">
      <c r="A21" s="1"/>
      <c r="B21" s="5"/>
      <c r="C21" s="11" t="s">
        <v>13</v>
      </c>
      <c r="D21" s="12" t="s">
        <v>14</v>
      </c>
      <c r="E21" s="69"/>
      <c r="F21" s="69"/>
      <c r="G21" s="44">
        <v>2.65</v>
      </c>
      <c r="H21" s="44">
        <v>2.65</v>
      </c>
      <c r="I21" s="44">
        <v>2.65</v>
      </c>
      <c r="J21" s="44">
        <v>2.65</v>
      </c>
      <c r="K21" s="44">
        <v>2.65</v>
      </c>
      <c r="L21" s="44">
        <v>2.65</v>
      </c>
      <c r="M21" s="44">
        <v>2.65</v>
      </c>
      <c r="N21" s="44">
        <v>2.65</v>
      </c>
      <c r="O21" s="44">
        <v>2.65</v>
      </c>
      <c r="P21" s="44">
        <v>2.65</v>
      </c>
      <c r="Q21" s="44">
        <v>2.65</v>
      </c>
      <c r="R21" s="244">
        <v>2.65</v>
      </c>
      <c r="S21" s="44">
        <v>2.65</v>
      </c>
      <c r="T21" s="44">
        <v>2.65</v>
      </c>
      <c r="U21" s="44">
        <v>2.65</v>
      </c>
    </row>
    <row r="22" spans="1:22" x14ac:dyDescent="0.25">
      <c r="A22" s="1"/>
      <c r="B22" s="1"/>
      <c r="C22" s="9" t="s">
        <v>15</v>
      </c>
      <c r="D22" s="9"/>
      <c r="E22" s="1"/>
      <c r="F22" s="1"/>
      <c r="G22" s="10"/>
      <c r="H22" s="10"/>
      <c r="I22" s="10"/>
      <c r="J22" s="10"/>
      <c r="K22" s="10"/>
      <c r="L22" s="10"/>
      <c r="M22" s="10"/>
      <c r="N22" s="10"/>
      <c r="O22" s="10"/>
      <c r="P22" s="10"/>
      <c r="Q22" s="10"/>
      <c r="R22" s="10"/>
      <c r="S22" s="10"/>
      <c r="T22" s="10"/>
      <c r="U22" s="10"/>
      <c r="V22" s="10"/>
    </row>
    <row r="23" spans="1:22" x14ac:dyDescent="0.25">
      <c r="A23" s="1"/>
      <c r="B23" s="1"/>
      <c r="C23" s="14" t="s">
        <v>16</v>
      </c>
      <c r="D23" s="12" t="s">
        <v>4</v>
      </c>
      <c r="E23" s="69"/>
      <c r="F23" s="69"/>
      <c r="G23" s="44">
        <v>4.8</v>
      </c>
      <c r="H23" s="44">
        <v>3.6</v>
      </c>
      <c r="I23" s="44">
        <v>1.83</v>
      </c>
      <c r="J23" s="44">
        <v>1.83</v>
      </c>
      <c r="K23" s="44">
        <v>1.1000000000000001</v>
      </c>
      <c r="L23" s="44">
        <v>3.6</v>
      </c>
      <c r="M23" s="44">
        <v>4.8</v>
      </c>
      <c r="N23" s="44">
        <v>3.6</v>
      </c>
      <c r="O23" s="44">
        <v>1.83</v>
      </c>
      <c r="P23" s="44">
        <v>1.83</v>
      </c>
      <c r="Q23" s="44">
        <v>1.1000000000000001</v>
      </c>
      <c r="R23" s="245">
        <v>3.6</v>
      </c>
      <c r="S23" s="215">
        <v>4.8</v>
      </c>
      <c r="T23" s="215">
        <v>3.6</v>
      </c>
      <c r="U23" s="215">
        <v>5.48</v>
      </c>
    </row>
    <row r="24" spans="1:22" x14ac:dyDescent="0.25">
      <c r="A24" s="1"/>
      <c r="B24" s="5"/>
      <c r="C24" s="14" t="s">
        <v>17</v>
      </c>
      <c r="D24" s="12" t="s">
        <v>18</v>
      </c>
      <c r="E24" s="69"/>
      <c r="F24" s="69"/>
      <c r="G24" s="46">
        <v>0.83</v>
      </c>
      <c r="H24" s="46">
        <v>0.83</v>
      </c>
      <c r="I24" s="46">
        <v>0.83</v>
      </c>
      <c r="J24" s="46">
        <v>0.83</v>
      </c>
      <c r="K24" s="46">
        <v>0.9</v>
      </c>
      <c r="L24" s="46">
        <v>0.83</v>
      </c>
      <c r="M24" s="46">
        <v>0.83</v>
      </c>
      <c r="N24" s="46">
        <v>0.83</v>
      </c>
      <c r="O24" s="46">
        <v>0.83</v>
      </c>
      <c r="P24" s="46">
        <v>0.83</v>
      </c>
      <c r="Q24" s="46">
        <v>0.9</v>
      </c>
      <c r="R24" s="246">
        <v>0.83</v>
      </c>
      <c r="S24" s="46">
        <v>0.83</v>
      </c>
      <c r="T24" s="46">
        <v>0.83</v>
      </c>
      <c r="U24" s="46">
        <v>0.83</v>
      </c>
    </row>
    <row r="25" spans="1:22" x14ac:dyDescent="0.25">
      <c r="A25" s="1"/>
      <c r="B25" s="5"/>
      <c r="C25" s="15" t="s">
        <v>19</v>
      </c>
      <c r="D25" s="16" t="s">
        <v>4</v>
      </c>
      <c r="E25" s="69"/>
      <c r="F25" s="69"/>
      <c r="G25" s="94">
        <f t="shared" ref="G25:U25" si="2">+G23*G24</f>
        <v>3.9839999999999995</v>
      </c>
      <c r="H25" s="94">
        <f t="shared" si="2"/>
        <v>2.988</v>
      </c>
      <c r="I25" s="94">
        <f t="shared" si="2"/>
        <v>1.5188999999999999</v>
      </c>
      <c r="J25" s="94">
        <f t="shared" si="2"/>
        <v>1.5188999999999999</v>
      </c>
      <c r="K25" s="94">
        <f t="shared" si="2"/>
        <v>0.9900000000000001</v>
      </c>
      <c r="L25" s="94">
        <f t="shared" ref="L25:P25" si="3">+L23*L24</f>
        <v>2.988</v>
      </c>
      <c r="M25" s="94">
        <f t="shared" si="3"/>
        <v>3.9839999999999995</v>
      </c>
      <c r="N25" s="94">
        <f t="shared" si="3"/>
        <v>2.988</v>
      </c>
      <c r="O25" s="94">
        <f t="shared" si="3"/>
        <v>1.5188999999999999</v>
      </c>
      <c r="P25" s="94">
        <f t="shared" si="3"/>
        <v>1.5188999999999999</v>
      </c>
      <c r="Q25" s="94">
        <f t="shared" si="2"/>
        <v>0.9900000000000001</v>
      </c>
      <c r="R25" s="247">
        <f t="shared" si="2"/>
        <v>2.988</v>
      </c>
      <c r="S25" s="94">
        <f t="shared" si="2"/>
        <v>3.9839999999999995</v>
      </c>
      <c r="T25" s="94">
        <f t="shared" si="2"/>
        <v>2.988</v>
      </c>
      <c r="U25" s="94">
        <f t="shared" si="2"/>
        <v>4.5484</v>
      </c>
    </row>
    <row r="26" spans="1:22" x14ac:dyDescent="0.25">
      <c r="A26" s="1"/>
      <c r="B26" s="5"/>
      <c r="C26" s="14" t="s">
        <v>236</v>
      </c>
      <c r="D26" s="12" t="s">
        <v>20</v>
      </c>
      <c r="E26" s="69"/>
      <c r="F26" s="69"/>
      <c r="G26" s="47">
        <v>56</v>
      </c>
      <c r="H26" s="47">
        <v>56</v>
      </c>
      <c r="I26" s="47">
        <v>54</v>
      </c>
      <c r="J26" s="47">
        <v>49</v>
      </c>
      <c r="K26" s="47"/>
      <c r="L26" s="47">
        <v>73</v>
      </c>
      <c r="M26" s="47">
        <v>45</v>
      </c>
      <c r="N26" s="47">
        <v>45</v>
      </c>
      <c r="O26" s="47">
        <v>44</v>
      </c>
      <c r="P26" s="47">
        <v>42</v>
      </c>
      <c r="Q26" s="47"/>
      <c r="R26" s="248">
        <v>56</v>
      </c>
      <c r="S26" s="47">
        <v>56</v>
      </c>
      <c r="T26" s="47">
        <v>56</v>
      </c>
      <c r="U26" s="47">
        <v>56</v>
      </c>
    </row>
    <row r="27" spans="1:22" x14ac:dyDescent="0.25">
      <c r="A27" s="1"/>
      <c r="B27" s="1"/>
      <c r="C27" s="14" t="s">
        <v>237</v>
      </c>
      <c r="D27" s="12" t="s">
        <v>20</v>
      </c>
      <c r="E27" s="69"/>
      <c r="F27" s="69"/>
      <c r="G27" s="47">
        <v>3</v>
      </c>
      <c r="H27" s="47">
        <v>3</v>
      </c>
      <c r="I27" s="47">
        <v>3</v>
      </c>
      <c r="J27" s="47">
        <v>3</v>
      </c>
      <c r="K27" s="47"/>
      <c r="L27" s="47">
        <v>3</v>
      </c>
      <c r="M27" s="47">
        <v>3</v>
      </c>
      <c r="N27" s="47">
        <v>3</v>
      </c>
      <c r="O27" s="47">
        <v>3</v>
      </c>
      <c r="P27" s="47">
        <v>3</v>
      </c>
      <c r="Q27" s="47"/>
      <c r="R27" s="248">
        <v>3</v>
      </c>
      <c r="S27" s="47">
        <v>3</v>
      </c>
      <c r="T27" s="47">
        <v>3</v>
      </c>
      <c r="U27" s="47">
        <v>3</v>
      </c>
    </row>
    <row r="28" spans="1:22" x14ac:dyDescent="0.25">
      <c r="A28" s="1"/>
      <c r="B28" s="1"/>
      <c r="C28" s="14" t="s">
        <v>238</v>
      </c>
      <c r="D28" s="12" t="s">
        <v>20</v>
      </c>
      <c r="E28" s="69"/>
      <c r="F28" s="69"/>
      <c r="G28" s="48">
        <f>+G26+G27</f>
        <v>59</v>
      </c>
      <c r="H28" s="48">
        <f>+H26+H27</f>
        <v>59</v>
      </c>
      <c r="I28" s="48">
        <f>+I26+I27</f>
        <v>57</v>
      </c>
      <c r="J28" s="48">
        <f>+J26+J27</f>
        <v>52</v>
      </c>
      <c r="K28" s="48"/>
      <c r="L28" s="48">
        <f>+L26+L27</f>
        <v>76</v>
      </c>
      <c r="M28" s="48">
        <f>+M26+M27</f>
        <v>48</v>
      </c>
      <c r="N28" s="48">
        <f>+N26+N27</f>
        <v>48</v>
      </c>
      <c r="O28" s="48">
        <f>+O26+O27</f>
        <v>47</v>
      </c>
      <c r="P28" s="48">
        <f>+P26+P27</f>
        <v>45</v>
      </c>
      <c r="Q28" s="48"/>
      <c r="R28" s="249">
        <f>+R26+R27</f>
        <v>59</v>
      </c>
      <c r="S28" s="48">
        <f>+S26+S27</f>
        <v>59</v>
      </c>
      <c r="T28" s="48">
        <f>+T26+T27</f>
        <v>59</v>
      </c>
      <c r="U28" s="48">
        <f>+U26+U27</f>
        <v>59</v>
      </c>
    </row>
    <row r="29" spans="1:22" x14ac:dyDescent="0.25">
      <c r="A29" s="1"/>
      <c r="B29" s="1"/>
      <c r="C29" s="14" t="s">
        <v>239</v>
      </c>
      <c r="D29" s="12" t="s">
        <v>240</v>
      </c>
      <c r="E29" s="69"/>
      <c r="F29" s="69"/>
      <c r="G29" s="48">
        <f>+G28*G23</f>
        <v>283.2</v>
      </c>
      <c r="H29" s="48">
        <f>+H28*H23</f>
        <v>212.4</v>
      </c>
      <c r="I29" s="48">
        <f>+I28*I23</f>
        <v>104.31</v>
      </c>
      <c r="J29" s="48">
        <f>+J28*J23</f>
        <v>95.16</v>
      </c>
      <c r="K29" s="48"/>
      <c r="L29" s="48">
        <f>+L28*L23</f>
        <v>273.60000000000002</v>
      </c>
      <c r="M29" s="48">
        <f>+M28*M23</f>
        <v>230.39999999999998</v>
      </c>
      <c r="N29" s="48">
        <f>+N28*N23</f>
        <v>172.8</v>
      </c>
      <c r="O29" s="48">
        <f>+O28*O23</f>
        <v>86.01</v>
      </c>
      <c r="P29" s="48">
        <f>+P28*P23</f>
        <v>82.350000000000009</v>
      </c>
      <c r="Q29" s="48"/>
      <c r="R29" s="249">
        <f>+R28*R23</f>
        <v>212.4</v>
      </c>
      <c r="S29" s="48">
        <f>+S28*S23</f>
        <v>283.2</v>
      </c>
      <c r="T29" s="48">
        <f>+T28*T23</f>
        <v>212.4</v>
      </c>
      <c r="U29" s="48">
        <f>+U28*U23</f>
        <v>323.32000000000005</v>
      </c>
    </row>
    <row r="30" spans="1:22" x14ac:dyDescent="0.25">
      <c r="A30" s="1"/>
      <c r="B30" s="5"/>
      <c r="C30" s="14" t="s">
        <v>21</v>
      </c>
      <c r="D30" s="12" t="s">
        <v>241</v>
      </c>
      <c r="E30" s="69"/>
      <c r="F30" s="69"/>
      <c r="G30" s="47">
        <v>1.55</v>
      </c>
      <c r="H30" s="47">
        <v>1.8</v>
      </c>
      <c r="I30" s="47">
        <v>2.2000000000000002</v>
      </c>
      <c r="J30" s="47">
        <v>2.2000000000000002</v>
      </c>
      <c r="K30" s="47"/>
      <c r="L30" s="318">
        <v>1.75</v>
      </c>
      <c r="M30" s="47">
        <v>1.55</v>
      </c>
      <c r="N30" s="47">
        <v>1.8</v>
      </c>
      <c r="O30" s="47">
        <v>2.2000000000000002</v>
      </c>
      <c r="P30" s="47">
        <v>2.5</v>
      </c>
      <c r="Q30" s="47"/>
      <c r="R30" s="248">
        <v>1.8</v>
      </c>
      <c r="S30" s="47">
        <v>1.8</v>
      </c>
      <c r="T30" s="47">
        <v>1.8</v>
      </c>
      <c r="U30" s="47">
        <v>1.8</v>
      </c>
    </row>
    <row r="31" spans="1:22" x14ac:dyDescent="0.25">
      <c r="A31" s="1"/>
      <c r="B31" s="5"/>
      <c r="C31" s="17" t="s">
        <v>23</v>
      </c>
      <c r="D31" s="12" t="s">
        <v>24</v>
      </c>
      <c r="E31" s="69"/>
      <c r="F31" s="69"/>
      <c r="G31" s="49">
        <f>+G29/G30</f>
        <v>182.70967741935482</v>
      </c>
      <c r="H31" s="49">
        <f>+H29/H30</f>
        <v>118</v>
      </c>
      <c r="I31" s="49">
        <f>+I29/I30</f>
        <v>47.413636363636364</v>
      </c>
      <c r="J31" s="49">
        <f>+J29/J30</f>
        <v>43.25454545454545</v>
      </c>
      <c r="K31" s="49"/>
      <c r="L31" s="49">
        <f>+L29/L30</f>
        <v>156.34285714285716</v>
      </c>
      <c r="M31" s="49">
        <f>+M29/M30*1.13</f>
        <v>167.96903225806449</v>
      </c>
      <c r="N31" s="49">
        <f>+N29/N30</f>
        <v>96</v>
      </c>
      <c r="O31" s="49">
        <f>+O29/O30</f>
        <v>39.095454545454544</v>
      </c>
      <c r="P31" s="49">
        <f>+P29/P30</f>
        <v>32.940000000000005</v>
      </c>
      <c r="Q31" s="49"/>
      <c r="R31" s="247">
        <f>+R29/R30</f>
        <v>118</v>
      </c>
      <c r="S31" s="49">
        <f>+S29/S30</f>
        <v>157.33333333333331</v>
      </c>
      <c r="T31" s="49">
        <f>+T29/T30</f>
        <v>118</v>
      </c>
      <c r="U31" s="49">
        <f>+U29/U30</f>
        <v>179.62222222222223</v>
      </c>
    </row>
    <row r="32" spans="1:22" x14ac:dyDescent="0.25">
      <c r="A32" s="1"/>
      <c r="B32" s="5"/>
      <c r="C32" s="14" t="s">
        <v>401</v>
      </c>
      <c r="D32" s="12" t="s">
        <v>24</v>
      </c>
      <c r="E32" s="69"/>
      <c r="F32" s="69"/>
      <c r="G32" s="47">
        <v>15</v>
      </c>
      <c r="H32" s="47">
        <v>15</v>
      </c>
      <c r="I32" s="47">
        <v>15</v>
      </c>
      <c r="J32" s="47">
        <v>15</v>
      </c>
      <c r="K32" s="47"/>
      <c r="L32" s="47">
        <v>15</v>
      </c>
      <c r="M32" s="47">
        <v>15</v>
      </c>
      <c r="N32" s="47">
        <v>15</v>
      </c>
      <c r="O32" s="47">
        <v>15</v>
      </c>
      <c r="P32" s="47">
        <v>15</v>
      </c>
      <c r="Q32" s="47"/>
      <c r="R32" s="248">
        <v>15</v>
      </c>
      <c r="S32" s="47">
        <v>15</v>
      </c>
      <c r="T32" s="47">
        <v>15</v>
      </c>
      <c r="U32" s="47">
        <v>15</v>
      </c>
    </row>
    <row r="33" spans="1:21" x14ac:dyDescent="0.25">
      <c r="A33" s="1"/>
      <c r="B33" s="5"/>
      <c r="C33" s="14" t="s">
        <v>459</v>
      </c>
      <c r="D33" s="12" t="s">
        <v>25</v>
      </c>
      <c r="E33" s="69"/>
      <c r="F33" s="69"/>
      <c r="G33" s="47">
        <v>1.2</v>
      </c>
      <c r="H33" s="47">
        <v>1</v>
      </c>
      <c r="I33" s="47">
        <v>0.6</v>
      </c>
      <c r="J33" s="47">
        <v>0.6</v>
      </c>
      <c r="K33" s="47"/>
      <c r="L33" s="47">
        <v>1.2</v>
      </c>
      <c r="M33" s="47">
        <v>1.2</v>
      </c>
      <c r="N33" s="47">
        <v>1</v>
      </c>
      <c r="O33" s="47">
        <v>0.6</v>
      </c>
      <c r="P33" s="47">
        <v>0.6</v>
      </c>
      <c r="Q33" s="47"/>
      <c r="R33" s="248">
        <v>1</v>
      </c>
      <c r="S33" s="47">
        <v>1</v>
      </c>
      <c r="T33" s="47">
        <v>1</v>
      </c>
      <c r="U33" s="47">
        <v>1.1000000000000001</v>
      </c>
    </row>
    <row r="34" spans="1:21" x14ac:dyDescent="0.25">
      <c r="A34" s="1"/>
      <c r="B34" s="5"/>
      <c r="C34" s="17" t="s">
        <v>26</v>
      </c>
      <c r="D34" s="12" t="s">
        <v>24</v>
      </c>
      <c r="E34" s="69"/>
      <c r="F34" s="69"/>
      <c r="G34" s="48">
        <f>+G33*G28+G32</f>
        <v>85.8</v>
      </c>
      <c r="H34" s="48">
        <f>+H33*H28+H32</f>
        <v>74</v>
      </c>
      <c r="I34" s="48">
        <f>+I33*I28+I32</f>
        <v>49.199999999999996</v>
      </c>
      <c r="J34" s="48">
        <f>+J33*J28+J32</f>
        <v>46.2</v>
      </c>
      <c r="K34" s="48"/>
      <c r="L34" s="48">
        <f>+L33*L28+L32</f>
        <v>106.2</v>
      </c>
      <c r="M34" s="48">
        <f>+M33*M28+M32*1.1</f>
        <v>74.099999999999994</v>
      </c>
      <c r="N34" s="48">
        <f>+N33*N28+N32</f>
        <v>63</v>
      </c>
      <c r="O34" s="48">
        <f>+O33*O28+O32</f>
        <v>43.2</v>
      </c>
      <c r="P34" s="48">
        <f>+P33*P28+P32</f>
        <v>42</v>
      </c>
      <c r="Q34" s="48"/>
      <c r="R34" s="249">
        <f>+R33*R28+R32</f>
        <v>74</v>
      </c>
      <c r="S34" s="48">
        <f>+S33*S28+S32</f>
        <v>74</v>
      </c>
      <c r="T34" s="48">
        <f>+T33*T28+T32</f>
        <v>74</v>
      </c>
      <c r="U34" s="48">
        <f>+U33*U28+U32</f>
        <v>79.900000000000006</v>
      </c>
    </row>
    <row r="35" spans="1:21" x14ac:dyDescent="0.25">
      <c r="A35" s="1"/>
      <c r="B35" s="5"/>
      <c r="C35" s="9" t="s">
        <v>27</v>
      </c>
      <c r="D35" s="10"/>
      <c r="E35" s="1"/>
      <c r="F35" s="1"/>
      <c r="G35" s="38"/>
      <c r="H35" s="38"/>
      <c r="I35" s="38"/>
      <c r="J35" s="38"/>
      <c r="K35" s="38"/>
      <c r="L35" s="38"/>
      <c r="M35" s="38"/>
      <c r="N35" s="38"/>
      <c r="O35" s="38"/>
      <c r="P35" s="38"/>
      <c r="Q35" s="38"/>
    </row>
    <row r="36" spans="1:21" x14ac:dyDescent="0.25">
      <c r="A36" s="1"/>
      <c r="B36" s="5"/>
      <c r="C36" s="14" t="s">
        <v>28</v>
      </c>
      <c r="D36" s="7" t="s">
        <v>29</v>
      </c>
      <c r="E36" s="69"/>
      <c r="F36" s="69"/>
      <c r="G36" s="95" t="s">
        <v>380</v>
      </c>
      <c r="H36" s="95" t="s">
        <v>380</v>
      </c>
      <c r="I36" s="95" t="s">
        <v>380</v>
      </c>
      <c r="J36" s="95" t="s">
        <v>380</v>
      </c>
      <c r="K36" s="95" t="s">
        <v>380</v>
      </c>
      <c r="L36" s="95" t="s">
        <v>380</v>
      </c>
      <c r="M36" s="95" t="s">
        <v>380</v>
      </c>
      <c r="N36" s="95" t="s">
        <v>380</v>
      </c>
      <c r="O36" s="95" t="s">
        <v>380</v>
      </c>
      <c r="P36" s="95" t="s">
        <v>380</v>
      </c>
      <c r="Q36" s="95" t="s">
        <v>380</v>
      </c>
      <c r="R36" s="95" t="s">
        <v>380</v>
      </c>
      <c r="S36" s="95" t="s">
        <v>380</v>
      </c>
      <c r="T36" s="95" t="s">
        <v>380</v>
      </c>
      <c r="U36" s="95" t="s">
        <v>380</v>
      </c>
    </row>
    <row r="37" spans="1:21" x14ac:dyDescent="0.25">
      <c r="A37" s="1"/>
      <c r="B37" s="5"/>
      <c r="C37" s="14" t="s">
        <v>30</v>
      </c>
      <c r="D37" s="7" t="s">
        <v>12</v>
      </c>
      <c r="E37" s="69"/>
      <c r="F37" s="69"/>
      <c r="G37" s="47">
        <v>14</v>
      </c>
      <c r="H37" s="47">
        <v>14</v>
      </c>
      <c r="I37" s="47">
        <v>14</v>
      </c>
      <c r="J37" s="47">
        <v>14</v>
      </c>
      <c r="K37" s="47">
        <v>14</v>
      </c>
      <c r="L37" s="47">
        <v>14</v>
      </c>
      <c r="M37" s="47">
        <v>14</v>
      </c>
      <c r="N37" s="47">
        <v>14</v>
      </c>
      <c r="O37" s="47">
        <v>14</v>
      </c>
      <c r="P37" s="47">
        <v>14</v>
      </c>
      <c r="Q37" s="47">
        <v>14</v>
      </c>
      <c r="R37" s="47">
        <v>14</v>
      </c>
      <c r="S37" s="47">
        <v>14</v>
      </c>
      <c r="T37" s="47">
        <v>14</v>
      </c>
      <c r="U37" s="47">
        <v>14</v>
      </c>
    </row>
    <row r="38" spans="1:21" x14ac:dyDescent="0.25">
      <c r="A38" s="1"/>
      <c r="B38" s="5"/>
      <c r="C38" s="14" t="s">
        <v>31</v>
      </c>
      <c r="D38" s="7" t="s">
        <v>18</v>
      </c>
      <c r="E38" s="69"/>
      <c r="F38" s="69">
        <f>+G20*(1+G38)</f>
        <v>431.22517199999993</v>
      </c>
      <c r="G38" s="46">
        <v>0.5</v>
      </c>
      <c r="H38" s="46">
        <v>0.5</v>
      </c>
      <c r="I38" s="46">
        <v>0.5</v>
      </c>
      <c r="J38" s="46">
        <v>0.5</v>
      </c>
      <c r="K38" s="46">
        <v>0.5</v>
      </c>
      <c r="L38" s="46">
        <v>0.5</v>
      </c>
      <c r="M38" s="46">
        <v>0.5</v>
      </c>
      <c r="N38" s="46">
        <v>0.5</v>
      </c>
      <c r="O38" s="46">
        <v>0.5</v>
      </c>
      <c r="P38" s="46">
        <v>0.5</v>
      </c>
      <c r="Q38" s="46">
        <v>0.5</v>
      </c>
      <c r="R38" s="46">
        <v>0.3</v>
      </c>
      <c r="S38" s="46">
        <v>0.3</v>
      </c>
      <c r="T38" s="46">
        <v>0.3</v>
      </c>
      <c r="U38" s="46">
        <v>0.3</v>
      </c>
    </row>
    <row r="39" spans="1:21" x14ac:dyDescent="0.25">
      <c r="A39" s="1"/>
      <c r="B39" s="5"/>
      <c r="C39" s="14" t="s">
        <v>32</v>
      </c>
      <c r="D39" s="7" t="s">
        <v>33</v>
      </c>
      <c r="E39" s="69"/>
      <c r="F39" s="69">
        <f>+F38/50</f>
        <v>8.624503439999998</v>
      </c>
      <c r="G39" s="59">
        <v>7</v>
      </c>
      <c r="H39" s="59">
        <v>7</v>
      </c>
      <c r="I39" s="59">
        <v>7</v>
      </c>
      <c r="J39" s="59">
        <v>7</v>
      </c>
      <c r="K39" s="59">
        <v>7</v>
      </c>
      <c r="L39" s="59">
        <v>7</v>
      </c>
      <c r="M39" s="59">
        <v>7</v>
      </c>
      <c r="N39" s="59">
        <v>7</v>
      </c>
      <c r="O39" s="59">
        <v>7</v>
      </c>
      <c r="P39" s="59">
        <v>7</v>
      </c>
      <c r="Q39" s="59">
        <v>7</v>
      </c>
      <c r="R39" s="59">
        <v>7</v>
      </c>
      <c r="S39" s="59">
        <v>7</v>
      </c>
      <c r="T39" s="59">
        <v>7</v>
      </c>
      <c r="U39" s="59">
        <v>7</v>
      </c>
    </row>
    <row r="40" spans="1:21" x14ac:dyDescent="0.25">
      <c r="A40" s="1"/>
      <c r="B40" s="5"/>
      <c r="C40" s="14" t="s">
        <v>34</v>
      </c>
      <c r="D40" s="7" t="s">
        <v>10</v>
      </c>
      <c r="E40" s="69"/>
      <c r="F40" s="69">
        <f>50/14</f>
        <v>3.5714285714285716</v>
      </c>
      <c r="G40" s="59">
        <v>5.4</v>
      </c>
      <c r="H40" s="59">
        <v>5.4</v>
      </c>
      <c r="I40" s="59">
        <v>5.4</v>
      </c>
      <c r="J40" s="59">
        <v>5.4</v>
      </c>
      <c r="K40" s="59">
        <v>5.4</v>
      </c>
      <c r="L40" s="59">
        <v>5.4</v>
      </c>
      <c r="M40" s="59">
        <v>5.4</v>
      </c>
      <c r="N40" s="59">
        <v>5.4</v>
      </c>
      <c r="O40" s="59">
        <v>5.4</v>
      </c>
      <c r="P40" s="59">
        <v>5.4</v>
      </c>
      <c r="Q40" s="59">
        <v>5.4</v>
      </c>
      <c r="R40" s="59">
        <v>5.4</v>
      </c>
      <c r="S40" s="59">
        <v>5.4</v>
      </c>
      <c r="T40" s="59">
        <v>5.4</v>
      </c>
      <c r="U40" s="59">
        <v>5.4</v>
      </c>
    </row>
    <row r="41" spans="1:21" x14ac:dyDescent="0.25">
      <c r="A41" s="1"/>
      <c r="B41" s="5"/>
      <c r="C41" s="14" t="s">
        <v>146</v>
      </c>
      <c r="D41" s="7" t="s">
        <v>12</v>
      </c>
      <c r="E41" s="70"/>
      <c r="F41" s="70">
        <f>+F40*G44</f>
        <v>7.4999999999999991</v>
      </c>
      <c r="G41" s="59">
        <f t="shared" ref="G41:S41" si="4">+G40*G21</f>
        <v>14.31</v>
      </c>
      <c r="H41" s="59">
        <f t="shared" ref="H41:Q41" si="5">+H40*H21</f>
        <v>14.31</v>
      </c>
      <c r="I41" s="59">
        <f t="shared" si="5"/>
        <v>14.31</v>
      </c>
      <c r="J41" s="59">
        <f t="shared" si="5"/>
        <v>14.31</v>
      </c>
      <c r="K41" s="59">
        <f t="shared" si="5"/>
        <v>14.31</v>
      </c>
      <c r="L41" s="59">
        <f t="shared" si="5"/>
        <v>14.31</v>
      </c>
      <c r="M41" s="59">
        <f t="shared" si="5"/>
        <v>14.31</v>
      </c>
      <c r="N41" s="59">
        <f t="shared" si="5"/>
        <v>14.31</v>
      </c>
      <c r="O41" s="59">
        <f t="shared" si="5"/>
        <v>14.31</v>
      </c>
      <c r="P41" s="59">
        <f t="shared" si="5"/>
        <v>14.31</v>
      </c>
      <c r="Q41" s="59">
        <f t="shared" si="5"/>
        <v>14.31</v>
      </c>
      <c r="R41" s="59">
        <f t="shared" si="4"/>
        <v>14.31</v>
      </c>
      <c r="S41" s="59">
        <f t="shared" si="4"/>
        <v>14.31</v>
      </c>
      <c r="T41" s="59">
        <f>+T40*T21</f>
        <v>14.31</v>
      </c>
      <c r="U41" s="59">
        <f>+U40*U21</f>
        <v>14.31</v>
      </c>
    </row>
    <row r="42" spans="1:21" x14ac:dyDescent="0.25">
      <c r="A42" s="1"/>
      <c r="B42" s="5"/>
      <c r="C42" s="14" t="s">
        <v>35</v>
      </c>
      <c r="D42" s="7" t="s">
        <v>36</v>
      </c>
      <c r="E42" s="69"/>
      <c r="F42" s="69">
        <f>+F41*F39</f>
        <v>64.683775799999978</v>
      </c>
      <c r="G42" s="60">
        <v>0.1</v>
      </c>
      <c r="H42" s="60">
        <v>0.1</v>
      </c>
      <c r="I42" s="60">
        <v>0.1</v>
      </c>
      <c r="J42" s="60">
        <v>0.1</v>
      </c>
      <c r="K42" s="60">
        <v>0.1</v>
      </c>
      <c r="L42" s="60">
        <v>0.2</v>
      </c>
      <c r="M42" s="60">
        <v>0.2</v>
      </c>
      <c r="N42" s="60">
        <v>0.2</v>
      </c>
      <c r="O42" s="60">
        <v>0.2</v>
      </c>
      <c r="P42" s="60">
        <v>0.2</v>
      </c>
      <c r="Q42" s="60">
        <v>0.2</v>
      </c>
      <c r="R42" s="60">
        <v>0.1</v>
      </c>
      <c r="S42" s="60">
        <v>0.1</v>
      </c>
      <c r="T42" s="60">
        <v>0.1</v>
      </c>
      <c r="U42" s="60">
        <v>0.1</v>
      </c>
    </row>
    <row r="43" spans="1:21" x14ac:dyDescent="0.25">
      <c r="A43" s="1"/>
      <c r="B43" s="5"/>
      <c r="C43" s="14" t="s">
        <v>37</v>
      </c>
      <c r="D43" s="7" t="s">
        <v>38</v>
      </c>
      <c r="E43" s="69"/>
      <c r="F43" s="69"/>
      <c r="G43" s="60">
        <v>10</v>
      </c>
      <c r="H43" s="60">
        <v>10</v>
      </c>
      <c r="I43" s="60">
        <v>10</v>
      </c>
      <c r="J43" s="60">
        <v>10</v>
      </c>
      <c r="K43" s="60">
        <v>10</v>
      </c>
      <c r="L43" s="60">
        <v>9</v>
      </c>
      <c r="M43" s="60">
        <v>9</v>
      </c>
      <c r="N43" s="60">
        <v>9</v>
      </c>
      <c r="O43" s="60">
        <v>9</v>
      </c>
      <c r="P43" s="60">
        <v>9</v>
      </c>
      <c r="Q43" s="60">
        <v>9</v>
      </c>
      <c r="R43" s="60">
        <v>9</v>
      </c>
      <c r="S43" s="60">
        <v>9</v>
      </c>
      <c r="T43" s="60">
        <v>9</v>
      </c>
      <c r="U43" s="60">
        <v>9</v>
      </c>
    </row>
    <row r="44" spans="1:21" x14ac:dyDescent="0.25">
      <c r="A44" s="1"/>
      <c r="B44" s="5"/>
      <c r="C44" s="14" t="s">
        <v>39</v>
      </c>
      <c r="D44" s="7" t="s">
        <v>24</v>
      </c>
      <c r="E44" s="69"/>
      <c r="F44" s="69"/>
      <c r="G44" s="61">
        <f t="shared" ref="G44:U44" si="6">+G45+G46+G47</f>
        <v>2.0999999999999996</v>
      </c>
      <c r="H44" s="61">
        <f t="shared" ref="H44:K44" si="7">+H45+H46+H47</f>
        <v>2.0999999999999996</v>
      </c>
      <c r="I44" s="61">
        <f t="shared" si="7"/>
        <v>2.0999999999999996</v>
      </c>
      <c r="J44" s="61">
        <f t="shared" si="7"/>
        <v>2.0999999999999996</v>
      </c>
      <c r="K44" s="61">
        <f t="shared" si="7"/>
        <v>2.0999999999999996</v>
      </c>
      <c r="L44" s="61">
        <f>+L45+L46+L47</f>
        <v>4.166666666666667</v>
      </c>
      <c r="M44" s="61">
        <f t="shared" si="6"/>
        <v>4.166666666666667</v>
      </c>
      <c r="N44" s="61">
        <f t="shared" si="6"/>
        <v>4.166666666666667</v>
      </c>
      <c r="O44" s="61">
        <f t="shared" si="6"/>
        <v>4.166666666666667</v>
      </c>
      <c r="P44" s="61">
        <f t="shared" si="6"/>
        <v>4.166666666666667</v>
      </c>
      <c r="Q44" s="61">
        <f t="shared" si="6"/>
        <v>4.166666666666667</v>
      </c>
      <c r="R44" s="61">
        <f t="shared" si="6"/>
        <v>2.333333333333333</v>
      </c>
      <c r="S44" s="61">
        <f t="shared" si="6"/>
        <v>2.333333333333333</v>
      </c>
      <c r="T44" s="61">
        <f t="shared" si="6"/>
        <v>2.333333333333333</v>
      </c>
      <c r="U44" s="61">
        <f t="shared" si="6"/>
        <v>2.333333333333333</v>
      </c>
    </row>
    <row r="45" spans="1:21" x14ac:dyDescent="0.25">
      <c r="A45" s="1"/>
      <c r="B45" s="5"/>
      <c r="C45" s="14" t="s">
        <v>40</v>
      </c>
      <c r="D45" s="7" t="s">
        <v>24</v>
      </c>
      <c r="E45" s="69"/>
      <c r="F45" s="69"/>
      <c r="G45" s="60">
        <v>0.6</v>
      </c>
      <c r="H45" s="60">
        <v>0.6</v>
      </c>
      <c r="I45" s="60">
        <v>0.6</v>
      </c>
      <c r="J45" s="60">
        <v>0.6</v>
      </c>
      <c r="K45" s="60">
        <v>0.6</v>
      </c>
      <c r="L45" s="60">
        <v>1.2</v>
      </c>
      <c r="M45" s="60">
        <v>1.2</v>
      </c>
      <c r="N45" s="60">
        <v>1.2</v>
      </c>
      <c r="O45" s="60">
        <v>1.2</v>
      </c>
      <c r="P45" s="60">
        <v>1.2</v>
      </c>
      <c r="Q45" s="60">
        <v>1.2</v>
      </c>
      <c r="R45" s="60">
        <v>0.7</v>
      </c>
      <c r="S45" s="60">
        <v>0.7</v>
      </c>
      <c r="T45" s="60">
        <v>0.7</v>
      </c>
      <c r="U45" s="60">
        <v>0.7</v>
      </c>
    </row>
    <row r="46" spans="1:21" x14ac:dyDescent="0.25">
      <c r="A46" s="1"/>
      <c r="B46" s="5"/>
      <c r="C46" s="14" t="s">
        <v>41</v>
      </c>
      <c r="D46" s="7" t="s">
        <v>24</v>
      </c>
      <c r="E46" s="69"/>
      <c r="F46" s="69"/>
      <c r="G46" s="60">
        <f>+G42/G43*60*2</f>
        <v>1.2</v>
      </c>
      <c r="H46" s="60">
        <f>+H42/H43*60*2</f>
        <v>1.2</v>
      </c>
      <c r="I46" s="60">
        <f>+I42/I43*60*2</f>
        <v>1.2</v>
      </c>
      <c r="J46" s="60">
        <f>+J42/J43*60*2</f>
        <v>1.2</v>
      </c>
      <c r="K46" s="60">
        <f>+K42/K43*60*2</f>
        <v>1.2</v>
      </c>
      <c r="L46" s="60">
        <f t="shared" ref="L46:M46" si="8">+L42/L43*60*2</f>
        <v>2.666666666666667</v>
      </c>
      <c r="M46" s="60">
        <f t="shared" si="8"/>
        <v>2.666666666666667</v>
      </c>
      <c r="N46" s="60">
        <f t="shared" ref="N46:O46" si="9">+N42/N43*60*2</f>
        <v>2.666666666666667</v>
      </c>
      <c r="O46" s="60">
        <f t="shared" si="9"/>
        <v>2.666666666666667</v>
      </c>
      <c r="P46" s="60">
        <f t="shared" ref="P46:Q46" si="10">+P42/P43*60*2</f>
        <v>2.666666666666667</v>
      </c>
      <c r="Q46" s="60">
        <f t="shared" si="10"/>
        <v>2.666666666666667</v>
      </c>
      <c r="R46" s="60">
        <f t="shared" ref="G46:U46" si="11">+R42/R43*60*2</f>
        <v>1.3333333333333335</v>
      </c>
      <c r="S46" s="60">
        <f t="shared" si="11"/>
        <v>1.3333333333333335</v>
      </c>
      <c r="T46" s="60">
        <f t="shared" si="11"/>
        <v>1.3333333333333335</v>
      </c>
      <c r="U46" s="60">
        <f t="shared" si="11"/>
        <v>1.3333333333333335</v>
      </c>
    </row>
    <row r="47" spans="1:21" x14ac:dyDescent="0.25">
      <c r="A47" s="1"/>
      <c r="B47" s="5"/>
      <c r="C47" s="14" t="s">
        <v>42</v>
      </c>
      <c r="D47" s="7" t="s">
        <v>24</v>
      </c>
      <c r="E47" s="69"/>
      <c r="F47" s="69"/>
      <c r="G47" s="60">
        <v>0.3</v>
      </c>
      <c r="H47" s="60">
        <v>0.3</v>
      </c>
      <c r="I47" s="60">
        <v>0.3</v>
      </c>
      <c r="J47" s="60">
        <v>0.3</v>
      </c>
      <c r="K47" s="60">
        <v>0.3</v>
      </c>
      <c r="L47" s="60">
        <v>0.3</v>
      </c>
      <c r="M47" s="60">
        <v>0.3</v>
      </c>
      <c r="N47" s="60">
        <v>0.3</v>
      </c>
      <c r="O47" s="60">
        <v>0.3</v>
      </c>
      <c r="P47" s="60">
        <v>0.3</v>
      </c>
      <c r="Q47" s="60">
        <v>0.3</v>
      </c>
      <c r="R47" s="60">
        <v>0.3</v>
      </c>
      <c r="S47" s="60">
        <v>0.3</v>
      </c>
      <c r="T47" s="60">
        <v>0.3</v>
      </c>
      <c r="U47" s="60">
        <v>0.3</v>
      </c>
    </row>
    <row r="48" spans="1:21" x14ac:dyDescent="0.25">
      <c r="A48" s="1"/>
      <c r="B48" s="5"/>
      <c r="C48" s="17" t="s">
        <v>43</v>
      </c>
      <c r="D48" s="7" t="s">
        <v>24</v>
      </c>
      <c r="E48" s="69"/>
      <c r="F48" s="69"/>
      <c r="G48" s="61">
        <f>+G44*(G20*(1+G38))/G41</f>
        <v>63.282519999999977</v>
      </c>
      <c r="H48" s="61">
        <f>+H44*(H20*(1+H38))/H41</f>
        <v>47.46188999999999</v>
      </c>
      <c r="I48" s="61">
        <f>+I44*(I20*(1+I38))/I41</f>
        <v>25.163109999999996</v>
      </c>
      <c r="J48" s="61">
        <f>+J44*(J20*(1+J38))/J41</f>
        <v>25.809908249999992</v>
      </c>
      <c r="K48" s="61">
        <f>+K44*(K20)/K41</f>
        <v>11.503799999999998</v>
      </c>
      <c r="L48" s="61">
        <f>+L44*(L20*(1+L38))/L41</f>
        <v>181.21666666666667</v>
      </c>
      <c r="M48" s="61">
        <f t="shared" ref="M48:U48" si="12">+M44*(M20*(1+M38))/M41</f>
        <v>71.296296296296305</v>
      </c>
      <c r="N48" s="61">
        <f t="shared" si="12"/>
        <v>54.305555555555557</v>
      </c>
      <c r="O48" s="61">
        <f t="shared" si="12"/>
        <v>28.090277777777782</v>
      </c>
      <c r="P48" s="61">
        <f t="shared" si="12"/>
        <v>29.0625</v>
      </c>
      <c r="Q48" s="61">
        <f t="shared" si="12"/>
        <v>19.375</v>
      </c>
      <c r="R48" s="61">
        <f t="shared" si="12"/>
        <v>46.157222222222217</v>
      </c>
      <c r="S48" s="61">
        <f t="shared" si="12"/>
        <v>61.542962962962939</v>
      </c>
      <c r="T48" s="61">
        <f t="shared" si="12"/>
        <v>46.157222222222217</v>
      </c>
      <c r="U48" s="61">
        <f t="shared" si="12"/>
        <v>70.261549382716041</v>
      </c>
    </row>
    <row r="49" spans="1:22" x14ac:dyDescent="0.25">
      <c r="A49" s="1"/>
      <c r="B49" s="5"/>
      <c r="C49" s="18" t="s">
        <v>374</v>
      </c>
      <c r="D49" s="7" t="s">
        <v>24</v>
      </c>
      <c r="E49" s="69"/>
      <c r="F49" s="69"/>
      <c r="G49" s="62">
        <f>+G17*1+G18*G25/G50</f>
        <v>46.253599999999999</v>
      </c>
      <c r="H49" s="62">
        <f>+H17*1+H18*H25/H50</f>
        <v>41.497700000000002</v>
      </c>
      <c r="I49" s="62">
        <f>+I17*1+I18*I25/I50</f>
        <v>36.032472499999997</v>
      </c>
      <c r="J49" s="62">
        <f>+J17*1+J18*J25/J50</f>
        <v>36.952334999999998</v>
      </c>
      <c r="K49" s="62">
        <f>+K17*1.5+K18*K25/K50</f>
        <v>55.264499999999998</v>
      </c>
      <c r="L49" s="62">
        <f>+L17*1+L18*L25/L50</f>
        <v>80.726240000000004</v>
      </c>
      <c r="M49" s="62">
        <f t="shared" ref="M49:R49" si="13">+M17*1+M18*M25/M50</f>
        <v>30.300159999999998</v>
      </c>
      <c r="N49" s="62">
        <f t="shared" si="13"/>
        <v>26.575119999999998</v>
      </c>
      <c r="O49" s="62">
        <f t="shared" si="13"/>
        <v>21.95561725</v>
      </c>
      <c r="P49" s="62">
        <f t="shared" si="13"/>
        <v>22.614345749999998</v>
      </c>
      <c r="Q49" s="62">
        <f t="shared" si="13"/>
        <v>24.808900000000001</v>
      </c>
      <c r="R49" s="62">
        <f t="shared" si="13"/>
        <v>40.182400000000001</v>
      </c>
      <c r="S49" s="62">
        <f>+S17*1+S18*S25/S50</f>
        <v>46.523600000000002</v>
      </c>
      <c r="T49" s="62">
        <f>+T17*1+T18*T25/T50</f>
        <v>40.182400000000001</v>
      </c>
      <c r="U49" s="62">
        <f>+U17*1+U18*U25/U50</f>
        <v>49.218609999999998</v>
      </c>
    </row>
    <row r="50" spans="1:22" x14ac:dyDescent="0.25">
      <c r="A50" s="1"/>
      <c r="B50" s="5"/>
      <c r="C50" s="19" t="s">
        <v>44</v>
      </c>
      <c r="D50" s="7" t="s">
        <v>45</v>
      </c>
      <c r="E50" s="1"/>
      <c r="F50" s="1"/>
      <c r="G50" s="60">
        <v>4</v>
      </c>
      <c r="H50" s="60">
        <v>4</v>
      </c>
      <c r="I50" s="60">
        <v>4</v>
      </c>
      <c r="J50" s="60">
        <v>4</v>
      </c>
      <c r="K50" s="60">
        <v>2</v>
      </c>
      <c r="L50" s="60">
        <v>3</v>
      </c>
      <c r="M50" s="60">
        <v>4</v>
      </c>
      <c r="N50" s="60">
        <v>4</v>
      </c>
      <c r="O50" s="60">
        <v>4</v>
      </c>
      <c r="P50" s="60">
        <v>4</v>
      </c>
      <c r="Q50" s="60">
        <v>2</v>
      </c>
      <c r="R50" s="60">
        <v>4.5</v>
      </c>
      <c r="S50" s="60">
        <v>4</v>
      </c>
      <c r="T50" s="60">
        <v>4.5</v>
      </c>
      <c r="U50" s="60">
        <v>4</v>
      </c>
    </row>
    <row r="51" spans="1:22" x14ac:dyDescent="0.25">
      <c r="A51" s="1"/>
      <c r="B51" s="5"/>
      <c r="C51" s="9" t="s">
        <v>46</v>
      </c>
      <c r="D51" s="10"/>
      <c r="E51" s="1"/>
      <c r="F51" s="1"/>
      <c r="G51" s="10"/>
      <c r="H51" s="10"/>
      <c r="I51" s="10"/>
      <c r="J51" s="10"/>
      <c r="K51" s="10"/>
      <c r="L51" s="10"/>
      <c r="M51" s="10"/>
      <c r="N51" s="10"/>
      <c r="O51" s="10"/>
      <c r="P51" s="10"/>
      <c r="Q51" s="10"/>
    </row>
    <row r="52" spans="1:22" x14ac:dyDescent="0.25">
      <c r="A52" s="1"/>
      <c r="B52" s="20"/>
      <c r="C52" s="14" t="s">
        <v>47</v>
      </c>
      <c r="D52" s="7"/>
      <c r="E52" s="1"/>
      <c r="F52" s="1"/>
      <c r="G52" s="42" t="s">
        <v>142</v>
      </c>
      <c r="H52" s="42" t="s">
        <v>142</v>
      </c>
      <c r="I52" s="42" t="s">
        <v>142</v>
      </c>
      <c r="J52" s="42"/>
      <c r="K52" s="42"/>
      <c r="L52" s="42" t="s">
        <v>142</v>
      </c>
      <c r="M52" s="42" t="s">
        <v>142</v>
      </c>
      <c r="N52" s="42" t="s">
        <v>142</v>
      </c>
      <c r="O52" s="42" t="s">
        <v>142</v>
      </c>
      <c r="P52" s="42"/>
      <c r="Q52" s="42"/>
      <c r="R52" s="42" t="s">
        <v>142</v>
      </c>
      <c r="S52" s="42" t="s">
        <v>142</v>
      </c>
      <c r="T52" s="42" t="s">
        <v>142</v>
      </c>
      <c r="U52" s="42" t="s">
        <v>142</v>
      </c>
    </row>
    <row r="53" spans="1:22" x14ac:dyDescent="0.25">
      <c r="A53" s="1"/>
      <c r="B53" s="21"/>
      <c r="C53" s="22" t="s">
        <v>48</v>
      </c>
      <c r="D53" s="7" t="s">
        <v>4</v>
      </c>
      <c r="E53" s="69"/>
      <c r="F53" s="69"/>
      <c r="G53" s="55">
        <v>2.5</v>
      </c>
      <c r="H53" s="55">
        <v>2.5</v>
      </c>
      <c r="I53" s="55">
        <v>2.5</v>
      </c>
      <c r="J53" s="55"/>
      <c r="K53" s="55"/>
      <c r="L53" s="55">
        <v>2.5</v>
      </c>
      <c r="M53" s="55">
        <v>2</v>
      </c>
      <c r="N53" s="55">
        <v>2</v>
      </c>
      <c r="O53" s="55">
        <v>2</v>
      </c>
      <c r="P53" s="55"/>
      <c r="Q53" s="55"/>
      <c r="R53" s="250">
        <v>2.5</v>
      </c>
      <c r="S53" s="55">
        <v>2.5</v>
      </c>
      <c r="T53" s="250">
        <v>2.5</v>
      </c>
      <c r="U53" s="55">
        <v>2.5</v>
      </c>
    </row>
    <row r="54" spans="1:22" ht="15" customHeight="1" x14ac:dyDescent="0.25">
      <c r="A54" s="1"/>
      <c r="B54" s="20"/>
      <c r="C54" s="22" t="s">
        <v>49</v>
      </c>
      <c r="D54" s="7" t="s">
        <v>4</v>
      </c>
      <c r="E54" s="69"/>
      <c r="F54" s="69"/>
      <c r="G54" s="55">
        <v>2.4</v>
      </c>
      <c r="H54" s="55">
        <v>2.4</v>
      </c>
      <c r="I54" s="55">
        <v>2.4</v>
      </c>
      <c r="J54" s="55"/>
      <c r="K54" s="55"/>
      <c r="L54" s="55">
        <v>2.4</v>
      </c>
      <c r="M54" s="55">
        <v>2.0299999999999998</v>
      </c>
      <c r="N54" s="55">
        <v>2.0299999999999998</v>
      </c>
      <c r="O54" s="55">
        <v>2.0299999999999998</v>
      </c>
      <c r="P54" s="55"/>
      <c r="Q54" s="55"/>
      <c r="R54" s="250">
        <v>2.4</v>
      </c>
      <c r="S54" s="55">
        <v>2.4</v>
      </c>
      <c r="T54" s="250">
        <v>2.4</v>
      </c>
      <c r="U54" s="55">
        <v>2.4</v>
      </c>
      <c r="V54" s="214"/>
    </row>
    <row r="55" spans="1:22" ht="15" customHeight="1" x14ac:dyDescent="0.25">
      <c r="A55" s="1"/>
      <c r="B55" s="20"/>
      <c r="C55" s="14" t="s">
        <v>50</v>
      </c>
      <c r="D55" s="7" t="s">
        <v>4</v>
      </c>
      <c r="E55" s="1"/>
      <c r="F55" s="1"/>
      <c r="G55" s="34"/>
      <c r="H55" s="34"/>
      <c r="I55" s="34"/>
      <c r="J55" s="34"/>
      <c r="K55" s="34"/>
      <c r="L55" s="34"/>
      <c r="M55" s="34"/>
      <c r="N55" s="34"/>
      <c r="O55" s="34"/>
      <c r="P55" s="34"/>
      <c r="Q55" s="34"/>
      <c r="R55" s="34"/>
      <c r="S55" s="34"/>
      <c r="T55" s="34"/>
      <c r="U55" s="34"/>
      <c r="V55" s="214"/>
    </row>
    <row r="56" spans="1:22" x14ac:dyDescent="0.25">
      <c r="A56" s="1"/>
      <c r="B56" s="20"/>
      <c r="C56" s="22" t="s">
        <v>51</v>
      </c>
      <c r="D56" s="7" t="s">
        <v>4</v>
      </c>
      <c r="E56" s="69"/>
      <c r="F56" s="69"/>
      <c r="G56" s="55">
        <v>1.5</v>
      </c>
      <c r="H56" s="55">
        <v>2</v>
      </c>
      <c r="I56" s="55">
        <v>1.5</v>
      </c>
      <c r="J56" s="55"/>
      <c r="K56" s="55"/>
      <c r="L56" s="55">
        <v>2</v>
      </c>
      <c r="M56" s="55">
        <v>1.5</v>
      </c>
      <c r="N56" s="55">
        <v>1.5</v>
      </c>
      <c r="O56" s="55">
        <v>1.5</v>
      </c>
      <c r="P56" s="55"/>
      <c r="Q56" s="55"/>
      <c r="R56" s="250">
        <v>2</v>
      </c>
      <c r="S56" s="55">
        <v>1</v>
      </c>
      <c r="T56" s="250">
        <v>2</v>
      </c>
      <c r="U56" s="55">
        <v>1</v>
      </c>
    </row>
    <row r="57" spans="1:22" x14ac:dyDescent="0.25">
      <c r="A57" s="1"/>
      <c r="B57" s="20"/>
      <c r="C57" s="14" t="s">
        <v>52</v>
      </c>
      <c r="D57" s="7" t="s">
        <v>20</v>
      </c>
      <c r="E57" s="69"/>
      <c r="F57" s="69"/>
      <c r="G57" s="55">
        <v>1</v>
      </c>
      <c r="H57" s="55">
        <v>7</v>
      </c>
      <c r="I57" s="55">
        <v>9</v>
      </c>
      <c r="J57" s="55"/>
      <c r="K57" s="55"/>
      <c r="L57" s="55">
        <v>10</v>
      </c>
      <c r="M57" s="55">
        <v>1</v>
      </c>
      <c r="N57" s="55">
        <v>1</v>
      </c>
      <c r="O57" s="55">
        <v>7</v>
      </c>
      <c r="P57" s="55"/>
      <c r="Q57" s="55"/>
      <c r="R57" s="250">
        <v>14</v>
      </c>
      <c r="S57" s="55">
        <v>1</v>
      </c>
      <c r="T57" s="250">
        <v>14</v>
      </c>
      <c r="U57" s="55">
        <v>1</v>
      </c>
    </row>
    <row r="58" spans="1:22" ht="13.9" customHeight="1" x14ac:dyDescent="0.25">
      <c r="A58" s="1"/>
      <c r="B58" s="20"/>
      <c r="C58" s="14" t="s">
        <v>53</v>
      </c>
      <c r="D58" s="7" t="s">
        <v>54</v>
      </c>
      <c r="E58" s="1"/>
      <c r="F58" s="1"/>
      <c r="G58" s="34">
        <f>+G59*G25</f>
        <v>2.6559999999999997</v>
      </c>
      <c r="H58" s="34">
        <f>+H59*H25</f>
        <v>10.458</v>
      </c>
      <c r="I58" s="34">
        <f>+I59*I25</f>
        <v>9.1133999999999986</v>
      </c>
      <c r="J58" s="34"/>
      <c r="K58" s="34"/>
      <c r="L58" s="34">
        <f>+L59*L25</f>
        <v>14.94</v>
      </c>
      <c r="M58" s="34">
        <f>+M59*M25</f>
        <v>2.6559999999999997</v>
      </c>
      <c r="N58" s="34">
        <f>+N59*N25</f>
        <v>1.992</v>
      </c>
      <c r="O58" s="34">
        <f>+O59*O25</f>
        <v>15.189</v>
      </c>
      <c r="P58" s="34"/>
      <c r="Q58" s="34"/>
      <c r="R58" s="251">
        <f>+R59*R25</f>
        <v>20.916</v>
      </c>
      <c r="S58" s="34">
        <f>+S59*S25</f>
        <v>3.9839999999999995</v>
      </c>
      <c r="T58" s="251">
        <f>+T59*T25</f>
        <v>20.916</v>
      </c>
      <c r="U58" s="34">
        <f>+U59*U25</f>
        <v>4.5484</v>
      </c>
    </row>
    <row r="59" spans="1:22" x14ac:dyDescent="0.25">
      <c r="A59" s="1"/>
      <c r="B59" s="20"/>
      <c r="C59" s="22" t="s">
        <v>55</v>
      </c>
      <c r="D59" s="7" t="s">
        <v>56</v>
      </c>
      <c r="E59" s="1"/>
      <c r="F59" s="1"/>
      <c r="G59" s="53">
        <f>+G57/G56</f>
        <v>0.66666666666666663</v>
      </c>
      <c r="H59" s="53">
        <f>+H57/H56</f>
        <v>3.5</v>
      </c>
      <c r="I59" s="53">
        <f>+I57/I56</f>
        <v>6</v>
      </c>
      <c r="J59" s="53"/>
      <c r="K59" s="53"/>
      <c r="L59" s="53">
        <f>+L57/L56</f>
        <v>5</v>
      </c>
      <c r="M59" s="53">
        <f>+M57/M56</f>
        <v>0.66666666666666663</v>
      </c>
      <c r="N59" s="53">
        <f>+N57/N56</f>
        <v>0.66666666666666663</v>
      </c>
      <c r="O59" s="53">
        <v>10</v>
      </c>
      <c r="P59" s="53"/>
      <c r="Q59" s="53"/>
      <c r="R59" s="252">
        <f>+R57/R56</f>
        <v>7</v>
      </c>
      <c r="S59" s="53">
        <f>+S57/S56</f>
        <v>1</v>
      </c>
      <c r="T59" s="252">
        <f>+T57/T56</f>
        <v>7</v>
      </c>
      <c r="U59" s="53">
        <f>+U57/U56</f>
        <v>1</v>
      </c>
    </row>
    <row r="60" spans="1:22" x14ac:dyDescent="0.25">
      <c r="A60" s="1"/>
      <c r="B60" s="20"/>
      <c r="C60" s="22" t="s">
        <v>57</v>
      </c>
      <c r="D60" s="7" t="s">
        <v>54</v>
      </c>
      <c r="E60" s="1"/>
      <c r="F60" s="1"/>
      <c r="G60" s="53">
        <f>+G59*G25</f>
        <v>2.6559999999999997</v>
      </c>
      <c r="H60" s="53">
        <f>+H59*H25</f>
        <v>10.458</v>
      </c>
      <c r="I60" s="53">
        <f>+I59*I25</f>
        <v>9.1133999999999986</v>
      </c>
      <c r="J60" s="53"/>
      <c r="K60" s="53"/>
      <c r="L60" s="53">
        <f>+L59*L25</f>
        <v>14.94</v>
      </c>
      <c r="M60" s="53">
        <f>+M59*M25</f>
        <v>2.6559999999999997</v>
      </c>
      <c r="N60" s="53">
        <f>+N59*N25</f>
        <v>1.992</v>
      </c>
      <c r="O60" s="53">
        <f>+O59*O25</f>
        <v>15.189</v>
      </c>
      <c r="P60" s="53"/>
      <c r="Q60" s="53"/>
      <c r="R60" s="252">
        <f>+R59*R25</f>
        <v>20.916</v>
      </c>
      <c r="S60" s="53">
        <f>+S59*S25</f>
        <v>3.9839999999999995</v>
      </c>
      <c r="T60" s="252">
        <f>+T59*T25</f>
        <v>20.916</v>
      </c>
      <c r="U60" s="53">
        <f>+U59*U25</f>
        <v>4.5484</v>
      </c>
    </row>
    <row r="61" spans="1:22" x14ac:dyDescent="0.25">
      <c r="A61" s="1"/>
      <c r="B61" s="20"/>
      <c r="C61" s="22" t="s">
        <v>312</v>
      </c>
      <c r="D61" s="7" t="s">
        <v>241</v>
      </c>
      <c r="E61" s="1"/>
      <c r="F61" s="1"/>
      <c r="G61" s="55">
        <v>1.5</v>
      </c>
      <c r="H61" s="55">
        <v>1.5</v>
      </c>
      <c r="I61" s="55">
        <v>1.5</v>
      </c>
      <c r="J61" s="55"/>
      <c r="K61" s="55"/>
      <c r="L61" s="319">
        <v>1.45</v>
      </c>
      <c r="M61" s="55">
        <v>1.5</v>
      </c>
      <c r="N61" s="55">
        <v>1.5</v>
      </c>
      <c r="O61" s="55">
        <v>1.2</v>
      </c>
      <c r="P61" s="55"/>
      <c r="Q61" s="55"/>
      <c r="R61" s="250">
        <v>1.5</v>
      </c>
      <c r="S61" s="55">
        <v>1.5</v>
      </c>
      <c r="T61" s="250">
        <v>1.5</v>
      </c>
      <c r="U61" s="55">
        <v>1.5</v>
      </c>
    </row>
    <row r="62" spans="1:22" x14ac:dyDescent="0.25">
      <c r="A62" s="1"/>
      <c r="B62" s="20"/>
      <c r="C62" s="24" t="s">
        <v>59</v>
      </c>
      <c r="D62" s="7" t="s">
        <v>24</v>
      </c>
      <c r="E62" s="1"/>
      <c r="F62" s="1"/>
      <c r="G62" s="53">
        <f>+(G60/G61)*G54</f>
        <v>4.2495999999999992</v>
      </c>
      <c r="H62" s="53">
        <f>+(H60/H61)*H54</f>
        <v>16.732800000000001</v>
      </c>
      <c r="I62" s="53">
        <f>+(I60/I61)*I54</f>
        <v>14.581439999999997</v>
      </c>
      <c r="J62" s="53"/>
      <c r="K62" s="53"/>
      <c r="L62" s="53">
        <f>+(L60/L61)*L54</f>
        <v>24.728275862068966</v>
      </c>
      <c r="M62" s="53">
        <f>+(M60/M61)*M54</f>
        <v>3.5944533333333326</v>
      </c>
      <c r="N62" s="53">
        <f>+(N60/N61)*N54</f>
        <v>2.69584</v>
      </c>
      <c r="O62" s="53">
        <f>+(O60/O61)*O54</f>
        <v>25.694724999999998</v>
      </c>
      <c r="P62" s="53"/>
      <c r="Q62" s="53"/>
      <c r="R62" s="252">
        <f>+(R60/R61)*R54</f>
        <v>33.465600000000002</v>
      </c>
      <c r="S62" s="53">
        <f>+(S60/S61)*S54</f>
        <v>6.3743999999999987</v>
      </c>
      <c r="T62" s="252">
        <f>+(T60/T61)*T54</f>
        <v>33.465600000000002</v>
      </c>
      <c r="U62" s="53">
        <f>+(U60/U61)*U54</f>
        <v>7.2774399999999995</v>
      </c>
    </row>
    <row r="63" spans="1:22" x14ac:dyDescent="0.25">
      <c r="A63" s="1"/>
      <c r="B63" s="20"/>
      <c r="C63" s="22" t="s">
        <v>61</v>
      </c>
      <c r="D63" s="7" t="s">
        <v>62</v>
      </c>
      <c r="E63" s="1"/>
      <c r="F63" s="1"/>
      <c r="G63" s="55">
        <v>0.8</v>
      </c>
      <c r="H63" s="55">
        <v>0.8</v>
      </c>
      <c r="I63" s="55">
        <v>0.8</v>
      </c>
      <c r="J63" s="55"/>
      <c r="K63" s="55"/>
      <c r="L63" s="319">
        <v>0.84</v>
      </c>
      <c r="M63" s="55">
        <v>0.8</v>
      </c>
      <c r="N63" s="55">
        <v>0.8</v>
      </c>
      <c r="O63" s="55">
        <v>0.8</v>
      </c>
      <c r="P63" s="55"/>
      <c r="Q63" s="55"/>
      <c r="R63" s="55">
        <v>0.7</v>
      </c>
      <c r="S63" s="55">
        <v>0.8</v>
      </c>
      <c r="T63" s="55">
        <v>0.7</v>
      </c>
      <c r="U63" s="55">
        <v>0.8</v>
      </c>
    </row>
    <row r="64" spans="1:22" x14ac:dyDescent="0.25">
      <c r="A64" s="1"/>
      <c r="B64" s="20"/>
      <c r="C64" s="22" t="s">
        <v>63</v>
      </c>
      <c r="D64" s="7" t="s">
        <v>20</v>
      </c>
      <c r="E64" s="1"/>
      <c r="F64" s="1"/>
      <c r="G64" s="53">
        <f>+G60</f>
        <v>2.6559999999999997</v>
      </c>
      <c r="H64" s="53">
        <f>+H60</f>
        <v>10.458</v>
      </c>
      <c r="I64" s="53">
        <f>+I60</f>
        <v>9.1133999999999986</v>
      </c>
      <c r="J64" s="53"/>
      <c r="K64" s="53"/>
      <c r="L64" s="53">
        <f>+L60</f>
        <v>14.94</v>
      </c>
      <c r="M64" s="53">
        <f>+M60</f>
        <v>2.6559999999999997</v>
      </c>
      <c r="N64" s="53">
        <f>+N60</f>
        <v>1.992</v>
      </c>
      <c r="O64" s="53">
        <f>+O60</f>
        <v>15.189</v>
      </c>
      <c r="P64" s="53"/>
      <c r="Q64" s="53"/>
      <c r="R64" s="252">
        <f>+R60</f>
        <v>20.916</v>
      </c>
      <c r="S64" s="53">
        <f>+S60</f>
        <v>3.9839999999999995</v>
      </c>
      <c r="T64" s="252">
        <f>+T60</f>
        <v>20.916</v>
      </c>
      <c r="U64" s="53">
        <f>+U60</f>
        <v>4.5484</v>
      </c>
    </row>
    <row r="65" spans="1:21" x14ac:dyDescent="0.25">
      <c r="A65" s="1"/>
      <c r="B65" s="20"/>
      <c r="C65" s="22" t="s">
        <v>64</v>
      </c>
      <c r="D65" s="7" t="s">
        <v>24</v>
      </c>
      <c r="E65" s="1"/>
      <c r="F65" s="1"/>
      <c r="G65" s="55">
        <v>9</v>
      </c>
      <c r="H65" s="55">
        <v>9</v>
      </c>
      <c r="I65" s="55">
        <v>9</v>
      </c>
      <c r="J65" s="55"/>
      <c r="K65" s="55"/>
      <c r="L65" s="55">
        <v>9</v>
      </c>
      <c r="M65" s="55">
        <v>9</v>
      </c>
      <c r="N65" s="55">
        <v>9</v>
      </c>
      <c r="O65" s="55">
        <v>9</v>
      </c>
      <c r="P65" s="55"/>
      <c r="Q65" s="55"/>
      <c r="R65" s="250">
        <v>9</v>
      </c>
      <c r="S65" s="55">
        <v>10</v>
      </c>
      <c r="T65" s="250">
        <v>9</v>
      </c>
      <c r="U65" s="55">
        <v>10</v>
      </c>
    </row>
    <row r="66" spans="1:21" x14ac:dyDescent="0.25">
      <c r="A66" s="1"/>
      <c r="B66" s="20"/>
      <c r="C66" s="17" t="s">
        <v>453</v>
      </c>
      <c r="D66" s="7" t="s">
        <v>24</v>
      </c>
      <c r="E66" s="40"/>
      <c r="F66" s="40"/>
      <c r="G66" s="53">
        <f>+G64*G63*G54+G65</f>
        <v>14.09952</v>
      </c>
      <c r="H66" s="53">
        <f>+H64*H63*H54+H65</f>
        <v>29.079360000000001</v>
      </c>
      <c r="I66" s="53">
        <f>+I64*I63*I54+I65</f>
        <v>26.497727999999999</v>
      </c>
      <c r="J66" s="53"/>
      <c r="K66" s="53"/>
      <c r="L66" s="53">
        <f>+L64*L63*L54+L65</f>
        <v>39.119039999999998</v>
      </c>
      <c r="M66" s="53">
        <f>+M64*M63*M54+M65</f>
        <v>13.313344000000001</v>
      </c>
      <c r="N66" s="53">
        <f>+N64*N63*N54+N65</f>
        <v>12.235008000000001</v>
      </c>
      <c r="O66" s="53">
        <f>+O64*O63*O54+O65</f>
        <v>33.666936</v>
      </c>
      <c r="P66" s="53"/>
      <c r="Q66" s="53"/>
      <c r="R66" s="252">
        <f>+R64*R63*R54+R65</f>
        <v>44.13888</v>
      </c>
      <c r="S66" s="53">
        <f>+S64*S63*S54+S65</f>
        <v>17.649279999999997</v>
      </c>
      <c r="T66" s="252">
        <f>+T64*T63*T54+T65</f>
        <v>44.13888</v>
      </c>
      <c r="U66" s="53">
        <f>+U64*U63*U54+U65</f>
        <v>18.732928000000001</v>
      </c>
    </row>
    <row r="67" spans="1:21" x14ac:dyDescent="0.25">
      <c r="A67" s="1"/>
      <c r="B67" s="20"/>
      <c r="C67" s="17" t="s">
        <v>66</v>
      </c>
      <c r="D67" s="7" t="s">
        <v>24</v>
      </c>
      <c r="E67" s="1"/>
      <c r="F67" s="1"/>
      <c r="G67" s="54">
        <v>20</v>
      </c>
      <c r="H67" s="54">
        <v>20</v>
      </c>
      <c r="I67" s="54">
        <v>20</v>
      </c>
      <c r="J67" s="54"/>
      <c r="K67" s="54"/>
      <c r="L67" s="54">
        <v>20</v>
      </c>
      <c r="M67" s="54">
        <v>20</v>
      </c>
      <c r="N67" s="54">
        <v>20</v>
      </c>
      <c r="O67" s="54">
        <v>20</v>
      </c>
      <c r="P67" s="54"/>
      <c r="Q67" s="54"/>
      <c r="R67" s="253">
        <v>20</v>
      </c>
      <c r="S67" s="54">
        <v>20</v>
      </c>
      <c r="T67" s="253">
        <v>20</v>
      </c>
      <c r="U67" s="54">
        <v>20</v>
      </c>
    </row>
    <row r="68" spans="1:21" x14ac:dyDescent="0.25">
      <c r="A68" s="1"/>
      <c r="B68" s="20"/>
      <c r="C68" s="14" t="s">
        <v>67</v>
      </c>
      <c r="D68" s="7" t="s">
        <v>62</v>
      </c>
      <c r="E68" s="1"/>
      <c r="F68" s="1"/>
      <c r="G68" s="7"/>
      <c r="H68" s="7"/>
      <c r="I68" s="7"/>
      <c r="J68" s="7"/>
      <c r="K68" s="7"/>
      <c r="L68" s="7"/>
      <c r="M68" s="7"/>
      <c r="N68" s="7"/>
      <c r="O68" s="7"/>
      <c r="P68" s="7"/>
      <c r="Q68" s="7"/>
    </row>
    <row r="69" spans="1:21" x14ac:dyDescent="0.25">
      <c r="A69" s="1"/>
      <c r="B69" s="20"/>
      <c r="C69" s="25" t="s">
        <v>68</v>
      </c>
      <c r="D69" s="7" t="s">
        <v>4</v>
      </c>
      <c r="E69" s="1"/>
      <c r="F69" s="1"/>
      <c r="G69" s="23"/>
      <c r="H69" s="23"/>
      <c r="I69" s="23"/>
      <c r="J69" s="23"/>
      <c r="K69" s="23"/>
      <c r="L69" s="23"/>
      <c r="M69" s="23"/>
      <c r="N69" s="23"/>
      <c r="O69" s="23"/>
      <c r="P69" s="23"/>
      <c r="Q69" s="23"/>
    </row>
    <row r="70" spans="1:21" x14ac:dyDescent="0.25">
      <c r="A70" s="1"/>
      <c r="B70" s="20"/>
      <c r="C70" s="17" t="s">
        <v>69</v>
      </c>
      <c r="D70" s="7" t="s">
        <v>24</v>
      </c>
      <c r="E70" s="1"/>
      <c r="F70" s="1"/>
      <c r="G70" s="7"/>
      <c r="H70" s="7"/>
      <c r="I70" s="7"/>
      <c r="J70" s="7"/>
      <c r="K70" s="7"/>
      <c r="L70" s="7"/>
      <c r="M70" s="7"/>
      <c r="N70" s="7"/>
      <c r="O70" s="7"/>
      <c r="P70" s="7"/>
      <c r="Q70" s="7"/>
    </row>
    <row r="71" spans="1:21" x14ac:dyDescent="0.25">
      <c r="A71" s="1"/>
      <c r="B71" s="20"/>
      <c r="C71" s="14" t="s">
        <v>71</v>
      </c>
      <c r="D71" s="7"/>
      <c r="E71" s="1"/>
      <c r="F71" s="1"/>
      <c r="G71" s="42"/>
      <c r="H71" s="42"/>
      <c r="I71" s="42"/>
      <c r="J71" s="42"/>
      <c r="K71" s="42"/>
      <c r="L71" s="42"/>
      <c r="M71" s="42"/>
      <c r="N71" s="42" t="s">
        <v>235</v>
      </c>
      <c r="O71" s="42"/>
      <c r="P71" s="42"/>
      <c r="Q71" s="42"/>
    </row>
    <row r="72" spans="1:21" x14ac:dyDescent="0.25">
      <c r="A72" s="1"/>
      <c r="B72" s="20"/>
      <c r="C72" s="14" t="s">
        <v>72</v>
      </c>
      <c r="D72" s="7" t="s">
        <v>20</v>
      </c>
      <c r="E72" s="1"/>
      <c r="F72" s="1"/>
      <c r="G72" s="7"/>
      <c r="H72" s="7"/>
      <c r="I72" s="7"/>
      <c r="J72" s="7"/>
      <c r="K72" s="7"/>
      <c r="L72" s="7"/>
      <c r="M72" s="7"/>
      <c r="N72" s="7"/>
      <c r="O72" s="7"/>
      <c r="P72" s="7"/>
      <c r="Q72" s="7"/>
    </row>
    <row r="73" spans="1:21" x14ac:dyDescent="0.25">
      <c r="A73" s="1"/>
      <c r="B73" s="20"/>
      <c r="C73" s="14" t="s">
        <v>73</v>
      </c>
      <c r="D73" s="7" t="s">
        <v>74</v>
      </c>
      <c r="E73" s="1"/>
      <c r="F73" s="1"/>
      <c r="G73" s="64"/>
      <c r="H73" s="64"/>
      <c r="I73" s="64"/>
      <c r="J73" s="64"/>
      <c r="K73" s="64"/>
      <c r="L73" s="64"/>
      <c r="M73" s="64"/>
      <c r="N73" s="64">
        <v>6.03</v>
      </c>
      <c r="O73" s="64"/>
      <c r="P73" s="64"/>
      <c r="Q73" s="64"/>
    </row>
    <row r="74" spans="1:21" x14ac:dyDescent="0.25">
      <c r="A74" s="1"/>
      <c r="B74" s="20"/>
      <c r="C74" s="14" t="s">
        <v>75</v>
      </c>
      <c r="D74" s="7" t="s">
        <v>74</v>
      </c>
      <c r="E74" s="1"/>
      <c r="F74" s="1"/>
      <c r="G74" s="54"/>
      <c r="H74" s="54"/>
      <c r="I74" s="54"/>
      <c r="J74" s="54"/>
      <c r="K74" s="54"/>
      <c r="L74" s="54"/>
      <c r="M74" s="54"/>
      <c r="N74" s="54">
        <f>+N73*1.176</f>
        <v>7.0912800000000002</v>
      </c>
      <c r="O74" s="54"/>
      <c r="P74" s="166"/>
      <c r="Q74" s="166"/>
    </row>
    <row r="75" spans="1:21" x14ac:dyDescent="0.25">
      <c r="A75" s="1"/>
      <c r="B75" s="20"/>
      <c r="C75" s="14" t="s">
        <v>76</v>
      </c>
      <c r="D75" s="7" t="s">
        <v>77</v>
      </c>
      <c r="E75" s="1"/>
      <c r="F75" s="1"/>
      <c r="G75" s="55"/>
      <c r="H75" s="55"/>
      <c r="I75" s="55"/>
      <c r="J75" s="55"/>
      <c r="K75" s="55"/>
      <c r="L75" s="55"/>
      <c r="M75" s="55"/>
      <c r="N75" s="55">
        <v>2</v>
      </c>
      <c r="O75" s="55"/>
      <c r="P75" s="55"/>
      <c r="Q75" s="55"/>
    </row>
    <row r="76" spans="1:21" x14ac:dyDescent="0.25">
      <c r="A76" s="1"/>
      <c r="B76" s="20"/>
      <c r="C76" s="14" t="s">
        <v>64</v>
      </c>
      <c r="D76" s="7" t="s">
        <v>24</v>
      </c>
      <c r="E76" s="1"/>
      <c r="F76" s="1"/>
      <c r="G76" s="55"/>
      <c r="H76" s="55"/>
      <c r="I76" s="55"/>
      <c r="J76" s="55"/>
      <c r="K76" s="55"/>
      <c r="L76" s="55"/>
      <c r="M76" s="55"/>
      <c r="N76" s="55">
        <v>10</v>
      </c>
      <c r="O76" s="55"/>
      <c r="P76" s="55"/>
      <c r="Q76" s="55"/>
    </row>
    <row r="77" spans="1:21" x14ac:dyDescent="0.25">
      <c r="A77" s="1"/>
      <c r="B77" s="20"/>
      <c r="C77" s="17" t="s">
        <v>78</v>
      </c>
      <c r="D77" s="26" t="s">
        <v>79</v>
      </c>
      <c r="E77" s="1"/>
      <c r="F77" s="1"/>
      <c r="G77" s="53"/>
      <c r="H77" s="53"/>
      <c r="I77" s="53"/>
      <c r="J77" s="53"/>
      <c r="K77" s="53"/>
      <c r="L77" s="53"/>
      <c r="M77" s="53"/>
      <c r="N77" s="53">
        <f>+N74*N75*N25+N76</f>
        <v>52.377489279999999</v>
      </c>
      <c r="O77" s="53"/>
      <c r="P77" s="53"/>
      <c r="Q77" s="53"/>
    </row>
    <row r="78" spans="1:21" x14ac:dyDescent="0.25">
      <c r="A78" s="1"/>
      <c r="B78" s="20"/>
      <c r="C78" s="27" t="s">
        <v>80</v>
      </c>
      <c r="D78" s="7" t="s">
        <v>24</v>
      </c>
      <c r="E78" s="1"/>
      <c r="F78" s="1"/>
      <c r="G78" s="55"/>
      <c r="H78" s="55"/>
      <c r="I78" s="55"/>
      <c r="J78" s="55"/>
      <c r="K78" s="55"/>
      <c r="L78" s="55"/>
      <c r="M78" s="55"/>
      <c r="N78" s="55">
        <v>1</v>
      </c>
      <c r="O78" s="55"/>
      <c r="P78" s="55"/>
      <c r="Q78" s="55"/>
    </row>
    <row r="79" spans="1:21" x14ac:dyDescent="0.25">
      <c r="A79" s="1"/>
      <c r="B79" s="20"/>
      <c r="C79" s="17" t="s">
        <v>81</v>
      </c>
      <c r="D79" s="7" t="s">
        <v>24</v>
      </c>
      <c r="E79" s="1"/>
      <c r="F79" s="1"/>
      <c r="G79" s="53"/>
      <c r="H79" s="53"/>
      <c r="I79" s="53"/>
      <c r="J79" s="53"/>
      <c r="K79" s="53"/>
      <c r="L79" s="53"/>
      <c r="M79" s="53"/>
      <c r="N79" s="53">
        <f>+N78*N60+N86*N78</f>
        <v>1.992</v>
      </c>
      <c r="O79" s="53"/>
      <c r="P79" s="53"/>
      <c r="Q79" s="53"/>
    </row>
    <row r="80" spans="1:21" hidden="1" x14ac:dyDescent="0.25">
      <c r="A80" s="1"/>
      <c r="B80" s="21" t="s">
        <v>82</v>
      </c>
      <c r="C80" s="22" t="s">
        <v>83</v>
      </c>
      <c r="D80" s="7" t="s">
        <v>4</v>
      </c>
      <c r="E80" s="1"/>
      <c r="F80" s="1"/>
      <c r="G80" s="52">
        <v>0</v>
      </c>
      <c r="H80" s="52">
        <v>0</v>
      </c>
      <c r="I80" s="55"/>
      <c r="J80" s="55"/>
      <c r="K80" s="55"/>
      <c r="L80" s="55"/>
      <c r="M80" s="55"/>
      <c r="N80" s="55"/>
      <c r="O80" s="55"/>
      <c r="P80" s="55"/>
      <c r="Q80" s="55"/>
    </row>
    <row r="81" spans="1:17" hidden="1" x14ac:dyDescent="0.25">
      <c r="A81" s="1"/>
      <c r="B81" s="20"/>
      <c r="C81" s="22" t="s">
        <v>49</v>
      </c>
      <c r="D81" s="7" t="s">
        <v>84</v>
      </c>
      <c r="E81" s="1"/>
      <c r="F81" s="1"/>
      <c r="G81" s="52">
        <v>0</v>
      </c>
      <c r="H81" s="52">
        <v>0</v>
      </c>
      <c r="I81" s="55"/>
      <c r="J81" s="55"/>
      <c r="K81" s="55"/>
      <c r="L81" s="55"/>
      <c r="M81" s="55"/>
      <c r="N81" s="55"/>
      <c r="O81" s="55"/>
      <c r="P81" s="55"/>
      <c r="Q81" s="55"/>
    </row>
    <row r="82" spans="1:17" hidden="1" x14ac:dyDescent="0.25">
      <c r="A82" s="1"/>
      <c r="B82" s="20"/>
      <c r="C82" s="73"/>
      <c r="D82" s="74"/>
      <c r="E82" s="69"/>
      <c r="F82" s="69"/>
      <c r="G82" s="55">
        <f>+G85*G84</f>
        <v>0</v>
      </c>
      <c r="H82" s="55">
        <f>+H85*H84</f>
        <v>0</v>
      </c>
      <c r="I82" s="55"/>
      <c r="J82" s="55"/>
      <c r="K82" s="55"/>
      <c r="L82" s="55"/>
      <c r="M82" s="55"/>
      <c r="N82" s="55"/>
      <c r="O82" s="55"/>
      <c r="P82" s="55"/>
      <c r="Q82" s="55"/>
    </row>
    <row r="83" spans="1:17" hidden="1" x14ac:dyDescent="0.25">
      <c r="A83" s="1"/>
      <c r="B83" s="20"/>
      <c r="C83" s="14" t="s">
        <v>50</v>
      </c>
      <c r="D83" s="7" t="s">
        <v>4</v>
      </c>
      <c r="E83" s="1"/>
      <c r="F83" s="1"/>
      <c r="G83" s="52"/>
      <c r="H83" s="52"/>
      <c r="I83" s="34"/>
      <c r="J83" s="34"/>
      <c r="K83" s="34"/>
      <c r="L83" s="34"/>
      <c r="M83" s="34"/>
      <c r="N83" s="34"/>
      <c r="O83" s="34"/>
      <c r="P83" s="34"/>
      <c r="Q83" s="34"/>
    </row>
    <row r="84" spans="1:17" hidden="1" x14ac:dyDescent="0.25">
      <c r="A84" s="1"/>
      <c r="B84" s="20"/>
      <c r="C84" s="22" t="s">
        <v>51</v>
      </c>
      <c r="D84" s="7" t="s">
        <v>4</v>
      </c>
      <c r="E84" s="1"/>
      <c r="F84" s="1"/>
      <c r="G84" s="52">
        <v>0</v>
      </c>
      <c r="H84" s="52">
        <v>0</v>
      </c>
      <c r="I84" s="55"/>
      <c r="J84" s="55"/>
      <c r="K84" s="55"/>
      <c r="L84" s="55"/>
      <c r="M84" s="55"/>
      <c r="N84" s="55"/>
      <c r="O84" s="55"/>
      <c r="P84" s="55"/>
      <c r="Q84" s="55"/>
    </row>
    <row r="85" spans="1:17" hidden="1" x14ac:dyDescent="0.25">
      <c r="A85" s="1"/>
      <c r="B85" s="20"/>
      <c r="C85" s="22" t="s">
        <v>55</v>
      </c>
      <c r="D85" s="7" t="s">
        <v>56</v>
      </c>
      <c r="E85" s="1"/>
      <c r="F85" s="1"/>
      <c r="G85" s="53">
        <v>0</v>
      </c>
      <c r="H85" s="53">
        <f>+IF(H80=0,0,H83/H81)</f>
        <v>0</v>
      </c>
      <c r="I85" s="53"/>
      <c r="J85" s="53"/>
      <c r="K85" s="53"/>
      <c r="L85" s="53"/>
      <c r="M85" s="53"/>
      <c r="N85" s="53"/>
      <c r="O85" s="53"/>
      <c r="P85" s="53"/>
      <c r="Q85" s="53"/>
    </row>
    <row r="86" spans="1:17" hidden="1" x14ac:dyDescent="0.25">
      <c r="A86" s="1"/>
      <c r="B86" s="20"/>
      <c r="C86" s="22" t="s">
        <v>85</v>
      </c>
      <c r="D86" s="7" t="s">
        <v>54</v>
      </c>
      <c r="E86" s="1"/>
      <c r="F86" s="1"/>
      <c r="G86" s="53">
        <v>0</v>
      </c>
      <c r="H86" s="53">
        <f>+H85*H25</f>
        <v>0</v>
      </c>
      <c r="I86" s="53"/>
      <c r="J86" s="53"/>
      <c r="K86" s="53"/>
      <c r="L86" s="53"/>
      <c r="M86" s="53"/>
      <c r="N86" s="53"/>
      <c r="O86" s="53"/>
      <c r="P86" s="53"/>
      <c r="Q86" s="53"/>
    </row>
    <row r="87" spans="1:17" hidden="1" x14ac:dyDescent="0.25">
      <c r="A87" s="1"/>
      <c r="B87" s="20"/>
      <c r="C87" s="22" t="s">
        <v>76</v>
      </c>
      <c r="D87" s="7" t="s">
        <v>86</v>
      </c>
      <c r="E87" s="1"/>
      <c r="F87" s="1"/>
      <c r="G87" s="55">
        <v>0</v>
      </c>
      <c r="H87" s="55">
        <v>0</v>
      </c>
      <c r="I87" s="55"/>
      <c r="J87" s="55"/>
      <c r="K87" s="55"/>
      <c r="L87" s="55"/>
      <c r="M87" s="55"/>
      <c r="N87" s="55"/>
      <c r="O87" s="55"/>
      <c r="P87" s="55"/>
      <c r="Q87" s="55"/>
    </row>
    <row r="88" spans="1:17" hidden="1" x14ac:dyDescent="0.25">
      <c r="A88" s="1"/>
      <c r="B88" s="20"/>
      <c r="C88" s="24" t="s">
        <v>59</v>
      </c>
      <c r="D88" s="7" t="s">
        <v>24</v>
      </c>
      <c r="E88" s="1"/>
      <c r="F88" s="1"/>
      <c r="G88" s="53">
        <v>0</v>
      </c>
      <c r="H88" s="53">
        <f>+IF(H80=0,0,(H86/H87)*H81)</f>
        <v>0</v>
      </c>
      <c r="I88" s="53"/>
      <c r="J88" s="53"/>
      <c r="K88" s="53"/>
      <c r="L88" s="53"/>
      <c r="M88" s="53"/>
      <c r="N88" s="53"/>
      <c r="O88" s="53"/>
      <c r="P88" s="53"/>
      <c r="Q88" s="53"/>
    </row>
    <row r="89" spans="1:17" hidden="1" x14ac:dyDescent="0.25">
      <c r="A89" s="1"/>
      <c r="B89" s="20"/>
      <c r="C89" s="22" t="s">
        <v>61</v>
      </c>
      <c r="D89" s="7" t="s">
        <v>62</v>
      </c>
      <c r="E89" s="1"/>
      <c r="F89" s="1"/>
      <c r="G89" s="55">
        <v>0</v>
      </c>
      <c r="H89" s="55">
        <v>0</v>
      </c>
      <c r="I89" s="55"/>
      <c r="J89" s="55"/>
      <c r="K89" s="55"/>
      <c r="L89" s="55"/>
      <c r="M89" s="55"/>
      <c r="N89" s="55"/>
      <c r="O89" s="55"/>
      <c r="P89" s="55"/>
      <c r="Q89" s="55"/>
    </row>
    <row r="90" spans="1:17" hidden="1" x14ac:dyDescent="0.25">
      <c r="A90" s="1"/>
      <c r="B90" s="20"/>
      <c r="C90" s="22" t="s">
        <v>63</v>
      </c>
      <c r="D90" s="7" t="s">
        <v>54</v>
      </c>
      <c r="E90" s="1"/>
      <c r="F90" s="1"/>
      <c r="G90" s="53">
        <f>+G86</f>
        <v>0</v>
      </c>
      <c r="H90" s="53">
        <f>+H86</f>
        <v>0</v>
      </c>
      <c r="I90" s="53"/>
      <c r="J90" s="53"/>
      <c r="K90" s="53"/>
      <c r="L90" s="53"/>
      <c r="M90" s="53"/>
      <c r="N90" s="53"/>
      <c r="O90" s="53"/>
      <c r="P90" s="53"/>
      <c r="Q90" s="53"/>
    </row>
    <row r="91" spans="1:17" hidden="1" x14ac:dyDescent="0.25">
      <c r="A91" s="1"/>
      <c r="B91" s="20"/>
      <c r="C91" s="17" t="s">
        <v>65</v>
      </c>
      <c r="D91" s="7" t="s">
        <v>24</v>
      </c>
      <c r="E91" s="1"/>
      <c r="F91" s="1"/>
      <c r="G91" s="53">
        <f>+G90*G81*G89</f>
        <v>0</v>
      </c>
      <c r="H91" s="53">
        <f>+H90*H81*H89</f>
        <v>0</v>
      </c>
      <c r="I91" s="53"/>
      <c r="J91" s="53"/>
      <c r="K91" s="53"/>
      <c r="L91" s="53"/>
      <c r="M91" s="53"/>
      <c r="N91" s="53"/>
      <c r="O91" s="53"/>
      <c r="P91" s="53"/>
      <c r="Q91" s="53"/>
    </row>
    <row r="92" spans="1:17" hidden="1" x14ac:dyDescent="0.25">
      <c r="A92" s="1"/>
      <c r="B92" s="20"/>
      <c r="C92" s="17" t="s">
        <v>66</v>
      </c>
      <c r="D92" s="7" t="s">
        <v>24</v>
      </c>
      <c r="E92" s="1"/>
      <c r="F92" s="1"/>
      <c r="G92" s="52"/>
      <c r="H92" s="52"/>
      <c r="I92" s="52"/>
      <c r="J92" s="52"/>
      <c r="K92" s="52"/>
      <c r="L92" s="52"/>
      <c r="M92" s="52"/>
      <c r="N92" s="52"/>
      <c r="O92" s="52"/>
      <c r="P92" s="52"/>
      <c r="Q92" s="52"/>
    </row>
    <row r="93" spans="1:17" hidden="1" x14ac:dyDescent="0.25">
      <c r="A93" s="1"/>
      <c r="B93" s="20"/>
      <c r="C93" s="14" t="s">
        <v>87</v>
      </c>
      <c r="D93" s="7" t="s">
        <v>4</v>
      </c>
      <c r="E93" s="1"/>
      <c r="F93" s="1"/>
      <c r="G93" s="52"/>
      <c r="H93" s="52"/>
      <c r="I93" s="52"/>
      <c r="J93" s="52"/>
      <c r="K93" s="52"/>
      <c r="L93" s="52"/>
      <c r="M93" s="52"/>
      <c r="N93" s="52"/>
      <c r="O93" s="52"/>
      <c r="P93" s="52"/>
      <c r="Q93" s="52"/>
    </row>
    <row r="94" spans="1:17" hidden="1" x14ac:dyDescent="0.25">
      <c r="A94" s="1"/>
      <c r="B94" s="20"/>
      <c r="C94" s="14" t="s">
        <v>49</v>
      </c>
      <c r="D94" s="7" t="s">
        <v>84</v>
      </c>
      <c r="E94" s="1"/>
      <c r="F94" s="1"/>
      <c r="G94" s="52"/>
      <c r="H94" s="52"/>
      <c r="I94" s="52"/>
      <c r="J94" s="52"/>
      <c r="K94" s="52"/>
      <c r="L94" s="52"/>
      <c r="M94" s="52"/>
      <c r="N94" s="52"/>
      <c r="O94" s="52"/>
      <c r="P94" s="52"/>
      <c r="Q94" s="52"/>
    </row>
    <row r="95" spans="1:17" hidden="1" x14ac:dyDescent="0.25">
      <c r="A95" s="1"/>
      <c r="B95" s="20"/>
      <c r="C95" s="14" t="s">
        <v>50</v>
      </c>
      <c r="D95" s="7" t="s">
        <v>4</v>
      </c>
      <c r="E95" s="1"/>
      <c r="F95" s="1"/>
      <c r="G95" s="52"/>
      <c r="H95" s="52"/>
      <c r="I95" s="52"/>
      <c r="J95" s="52"/>
      <c r="K95" s="52"/>
      <c r="L95" s="52"/>
      <c r="M95" s="52"/>
      <c r="N95" s="52"/>
      <c r="O95" s="52"/>
      <c r="P95" s="52"/>
      <c r="Q95" s="52"/>
    </row>
    <row r="96" spans="1:17" hidden="1" x14ac:dyDescent="0.25">
      <c r="A96" s="1"/>
      <c r="B96" s="20"/>
      <c r="C96" s="14" t="s">
        <v>51</v>
      </c>
      <c r="D96" s="7" t="s">
        <v>4</v>
      </c>
      <c r="E96" s="1"/>
      <c r="F96" s="1"/>
      <c r="G96" s="52"/>
      <c r="H96" s="52"/>
      <c r="I96" s="52"/>
      <c r="J96" s="52"/>
      <c r="K96" s="52"/>
      <c r="L96" s="52"/>
      <c r="M96" s="52"/>
      <c r="N96" s="52"/>
      <c r="O96" s="52"/>
      <c r="P96" s="52"/>
      <c r="Q96" s="52"/>
    </row>
    <row r="97" spans="1:21" hidden="1" x14ac:dyDescent="0.25">
      <c r="A97" s="1"/>
      <c r="B97" s="20"/>
      <c r="C97" s="17" t="s">
        <v>88</v>
      </c>
      <c r="D97" s="7" t="s">
        <v>89</v>
      </c>
      <c r="E97" s="1"/>
      <c r="F97" s="1"/>
      <c r="G97" s="13"/>
      <c r="H97" s="13"/>
      <c r="I97" s="13"/>
      <c r="J97" s="13"/>
      <c r="K97" s="13"/>
      <c r="L97" s="13"/>
      <c r="M97" s="13"/>
      <c r="N97" s="13"/>
      <c r="O97" s="13"/>
      <c r="P97" s="13"/>
      <c r="Q97" s="13"/>
    </row>
    <row r="98" spans="1:21" hidden="1" x14ac:dyDescent="0.25">
      <c r="A98" s="1"/>
      <c r="B98" s="20"/>
      <c r="C98" s="14" t="s">
        <v>57</v>
      </c>
      <c r="D98" s="7" t="s">
        <v>90</v>
      </c>
      <c r="E98" s="1"/>
      <c r="F98" s="1"/>
      <c r="G98" s="13"/>
      <c r="H98" s="13"/>
      <c r="I98" s="13"/>
      <c r="J98" s="13"/>
      <c r="K98" s="13"/>
      <c r="L98" s="13"/>
      <c r="M98" s="13"/>
      <c r="N98" s="13"/>
      <c r="O98" s="13"/>
      <c r="P98" s="13"/>
      <c r="Q98" s="13"/>
    </row>
    <row r="99" spans="1:21" hidden="1" x14ac:dyDescent="0.25">
      <c r="A99" s="1"/>
      <c r="B99" s="20"/>
      <c r="C99" s="14" t="s">
        <v>58</v>
      </c>
      <c r="D99" s="7" t="s">
        <v>22</v>
      </c>
      <c r="E99" s="1"/>
      <c r="F99" s="1"/>
      <c r="G99" s="13"/>
      <c r="H99" s="13"/>
      <c r="I99" s="13"/>
      <c r="J99" s="13"/>
      <c r="K99" s="13"/>
      <c r="L99" s="13"/>
      <c r="M99" s="13"/>
      <c r="N99" s="13"/>
      <c r="O99" s="13"/>
      <c r="P99" s="13"/>
      <c r="Q99" s="13"/>
    </row>
    <row r="100" spans="1:21" hidden="1" x14ac:dyDescent="0.25">
      <c r="A100" s="1"/>
      <c r="B100" s="20" t="s">
        <v>60</v>
      </c>
      <c r="C100" s="17" t="s">
        <v>91</v>
      </c>
      <c r="D100" s="7" t="s">
        <v>24</v>
      </c>
      <c r="E100" s="1"/>
      <c r="F100" s="1"/>
      <c r="G100" s="13"/>
      <c r="H100" s="13"/>
      <c r="I100" s="13"/>
      <c r="J100" s="13"/>
      <c r="K100" s="13"/>
      <c r="L100" s="13"/>
      <c r="M100" s="13"/>
      <c r="N100" s="13"/>
      <c r="O100" s="13"/>
      <c r="P100" s="13"/>
      <c r="Q100" s="13"/>
    </row>
    <row r="101" spans="1:21" hidden="1" x14ac:dyDescent="0.25">
      <c r="A101" s="1"/>
      <c r="B101" s="20"/>
      <c r="C101" s="14" t="s">
        <v>92</v>
      </c>
      <c r="D101" s="7" t="s">
        <v>93</v>
      </c>
      <c r="E101" s="1"/>
      <c r="F101" s="1"/>
      <c r="G101" s="13"/>
      <c r="H101" s="13"/>
      <c r="I101" s="13"/>
      <c r="J101" s="13"/>
      <c r="K101" s="13"/>
      <c r="L101" s="13"/>
      <c r="M101" s="13"/>
      <c r="N101" s="13"/>
      <c r="O101" s="13"/>
      <c r="P101" s="13"/>
      <c r="Q101" s="13"/>
    </row>
    <row r="102" spans="1:21" hidden="1" x14ac:dyDescent="0.25">
      <c r="A102" s="1"/>
      <c r="B102" s="20"/>
      <c r="C102" s="14" t="s">
        <v>94</v>
      </c>
      <c r="D102" s="7" t="s">
        <v>20</v>
      </c>
      <c r="E102" s="1"/>
      <c r="F102" s="1"/>
      <c r="G102" s="13"/>
      <c r="H102" s="13"/>
      <c r="I102" s="13"/>
      <c r="J102" s="13"/>
      <c r="K102" s="13"/>
      <c r="L102" s="13"/>
      <c r="M102" s="13"/>
      <c r="N102" s="13"/>
      <c r="O102" s="13"/>
      <c r="P102" s="13"/>
      <c r="Q102" s="13"/>
    </row>
    <row r="103" spans="1:21" hidden="1" x14ac:dyDescent="0.25">
      <c r="A103" s="1"/>
      <c r="C103" s="17" t="s">
        <v>96</v>
      </c>
      <c r="D103" s="7" t="s">
        <v>79</v>
      </c>
      <c r="E103" s="1"/>
      <c r="F103" s="1"/>
      <c r="G103" s="13"/>
      <c r="H103" s="13"/>
      <c r="I103" s="13"/>
      <c r="J103" s="13"/>
      <c r="K103" s="13"/>
      <c r="L103" s="13"/>
      <c r="M103" s="13"/>
      <c r="N103" s="13"/>
      <c r="O103" s="13"/>
      <c r="P103" s="13"/>
      <c r="Q103" s="13"/>
    </row>
    <row r="104" spans="1:21" x14ac:dyDescent="0.25">
      <c r="A104" s="1"/>
      <c r="B104" s="20" t="s">
        <v>95</v>
      </c>
      <c r="C104" s="14" t="s">
        <v>97</v>
      </c>
      <c r="D104" s="7"/>
      <c r="E104" s="1"/>
      <c r="F104" s="1"/>
      <c r="G104" s="42" t="s">
        <v>143</v>
      </c>
      <c r="H104" s="42" t="s">
        <v>143</v>
      </c>
      <c r="I104" s="42" t="s">
        <v>143</v>
      </c>
      <c r="J104" s="42" t="s">
        <v>143</v>
      </c>
      <c r="K104" s="42" t="s">
        <v>143</v>
      </c>
      <c r="L104" s="42" t="s">
        <v>143</v>
      </c>
      <c r="M104" s="42" t="s">
        <v>143</v>
      </c>
      <c r="N104" s="42" t="s">
        <v>143</v>
      </c>
      <c r="O104" s="42" t="s">
        <v>143</v>
      </c>
      <c r="P104" s="42" t="s">
        <v>143</v>
      </c>
      <c r="Q104" s="42" t="s">
        <v>143</v>
      </c>
      <c r="R104" s="254" t="s">
        <v>143</v>
      </c>
      <c r="S104" s="42" t="s">
        <v>143</v>
      </c>
      <c r="T104" s="254" t="s">
        <v>143</v>
      </c>
      <c r="U104" s="42" t="s">
        <v>143</v>
      </c>
    </row>
    <row r="105" spans="1:21" x14ac:dyDescent="0.25">
      <c r="A105" s="1"/>
      <c r="B105" s="20"/>
      <c r="C105" s="14" t="s">
        <v>98</v>
      </c>
      <c r="D105" s="7" t="s">
        <v>99</v>
      </c>
      <c r="E105" s="1"/>
      <c r="F105" s="1"/>
      <c r="G105" s="56">
        <v>50</v>
      </c>
      <c r="H105" s="56">
        <v>50</v>
      </c>
      <c r="I105" s="56">
        <v>30</v>
      </c>
      <c r="J105" s="56">
        <v>30</v>
      </c>
      <c r="K105" s="56">
        <v>30</v>
      </c>
      <c r="L105" s="56">
        <v>80</v>
      </c>
      <c r="M105" s="56">
        <v>50</v>
      </c>
      <c r="N105" s="56">
        <v>50</v>
      </c>
      <c r="O105" s="56">
        <v>30</v>
      </c>
      <c r="P105" s="56">
        <v>30</v>
      </c>
      <c r="Q105" s="56">
        <v>30</v>
      </c>
      <c r="R105" s="255">
        <v>50</v>
      </c>
      <c r="S105" s="56">
        <v>50</v>
      </c>
      <c r="T105" s="255">
        <v>50</v>
      </c>
      <c r="U105" s="56">
        <v>50</v>
      </c>
    </row>
    <row r="106" spans="1:21" x14ac:dyDescent="0.25">
      <c r="A106" s="1"/>
      <c r="B106" s="20"/>
      <c r="C106" s="14" t="s">
        <v>9</v>
      </c>
      <c r="D106" s="7" t="s">
        <v>100</v>
      </c>
      <c r="E106" s="1"/>
      <c r="F106" s="1"/>
      <c r="G106" s="63">
        <v>1.51</v>
      </c>
      <c r="H106" s="63">
        <v>2.16</v>
      </c>
      <c r="I106" s="63">
        <v>0.66</v>
      </c>
      <c r="J106" s="63">
        <v>0.66</v>
      </c>
      <c r="K106" s="63">
        <v>0.45</v>
      </c>
      <c r="L106" s="63">
        <v>4.74</v>
      </c>
      <c r="M106" s="63">
        <v>1.2</v>
      </c>
      <c r="N106" s="63">
        <v>0.9</v>
      </c>
      <c r="O106" s="63">
        <v>0.495</v>
      </c>
      <c r="P106" s="63">
        <v>0.495</v>
      </c>
      <c r="Q106" s="63">
        <v>0.34</v>
      </c>
      <c r="R106" s="256">
        <v>2.04</v>
      </c>
      <c r="S106" s="63">
        <v>1.48</v>
      </c>
      <c r="T106" s="256">
        <v>2.04</v>
      </c>
      <c r="U106" s="63">
        <v>1.9239999999999999</v>
      </c>
    </row>
    <row r="107" spans="1:21" ht="14.25" customHeight="1" x14ac:dyDescent="0.25">
      <c r="A107" s="1"/>
      <c r="B107" s="20"/>
      <c r="C107" s="14" t="s">
        <v>457</v>
      </c>
      <c r="D107" s="7" t="s">
        <v>100</v>
      </c>
      <c r="E107" s="1"/>
      <c r="F107" s="1"/>
      <c r="G107" s="58">
        <f>+G106*1.25</f>
        <v>1.8875</v>
      </c>
      <c r="H107" s="58">
        <f>+H106*1.25</f>
        <v>2.7</v>
      </c>
      <c r="I107" s="58">
        <f>+I106*1.25</f>
        <v>0.82500000000000007</v>
      </c>
      <c r="J107" s="58">
        <f t="shared" ref="J107:Q107" si="14">+J106*1.1</f>
        <v>0.72600000000000009</v>
      </c>
      <c r="K107" s="58">
        <f t="shared" si="14"/>
        <v>0.49500000000000005</v>
      </c>
      <c r="L107" s="58">
        <f>+L106*1.25</f>
        <v>5.9250000000000007</v>
      </c>
      <c r="M107" s="58">
        <f>+M106*1.25</f>
        <v>1.5</v>
      </c>
      <c r="N107" s="58">
        <f>+N106*1.25</f>
        <v>1.125</v>
      </c>
      <c r="O107" s="58">
        <f>+O106*1.25</f>
        <v>0.61875000000000002</v>
      </c>
      <c r="P107" s="58">
        <f>+P106*1.25</f>
        <v>0.61875000000000002</v>
      </c>
      <c r="Q107" s="58">
        <f>+Q106*1.25</f>
        <v>0.42500000000000004</v>
      </c>
      <c r="R107" s="257">
        <f>+R106*1.1</f>
        <v>2.2440000000000002</v>
      </c>
      <c r="S107" s="58">
        <f>+S106*1.1</f>
        <v>1.6280000000000001</v>
      </c>
      <c r="T107" s="257">
        <f>+T106*1.1</f>
        <v>2.2440000000000002</v>
      </c>
      <c r="U107" s="58">
        <f>+U106*1.1</f>
        <v>2.1164000000000001</v>
      </c>
    </row>
    <row r="108" spans="1:21" x14ac:dyDescent="0.25">
      <c r="A108" s="1"/>
      <c r="B108" s="20"/>
      <c r="C108" s="14" t="s">
        <v>102</v>
      </c>
      <c r="D108" s="7" t="s">
        <v>103</v>
      </c>
      <c r="E108" s="1"/>
      <c r="F108" s="1"/>
      <c r="G108" s="58">
        <f>+G107/G25</f>
        <v>0.4737700803212852</v>
      </c>
      <c r="H108" s="113">
        <f t="shared" ref="H108:Q108" si="15">+H107/H25</f>
        <v>0.90361445783132532</v>
      </c>
      <c r="I108" s="58">
        <f t="shared" si="15"/>
        <v>0.54315623148331038</v>
      </c>
      <c r="J108" s="58">
        <f t="shared" si="15"/>
        <v>0.47797748370531312</v>
      </c>
      <c r="K108" s="58">
        <f t="shared" si="15"/>
        <v>0.5</v>
      </c>
      <c r="L108" s="113">
        <f t="shared" ref="L108" si="16">+L107/L25</f>
        <v>1.9829317269076308</v>
      </c>
      <c r="M108" s="58">
        <f>+M107/M25</f>
        <v>0.37650602409638556</v>
      </c>
      <c r="N108" s="58">
        <f>+N107/N25</f>
        <v>0.37650602409638556</v>
      </c>
      <c r="O108" s="58">
        <f>+O107/O25</f>
        <v>0.40736717361248276</v>
      </c>
      <c r="P108" s="58">
        <f>+P107/P25</f>
        <v>0.40736717361248276</v>
      </c>
      <c r="Q108" s="58">
        <f>+Q107/Q25</f>
        <v>0.42929292929292928</v>
      </c>
      <c r="R108" s="257">
        <f>+R107/R25</f>
        <v>0.75100401606425715</v>
      </c>
      <c r="S108" s="58">
        <f>+S107/S25</f>
        <v>0.40863453815261053</v>
      </c>
      <c r="T108" s="257">
        <f>+T107/T25</f>
        <v>0.75100401606425715</v>
      </c>
      <c r="U108" s="58">
        <f>+U107/U25</f>
        <v>0.46530648140005276</v>
      </c>
    </row>
    <row r="109" spans="1:21" x14ac:dyDescent="0.25">
      <c r="A109" s="1"/>
      <c r="B109" s="20"/>
      <c r="C109" s="14" t="s">
        <v>104</v>
      </c>
      <c r="D109" s="7" t="s">
        <v>105</v>
      </c>
      <c r="E109" s="1"/>
      <c r="F109" s="1"/>
      <c r="G109" s="56">
        <v>8</v>
      </c>
      <c r="H109" s="56">
        <v>8</v>
      </c>
      <c r="I109" s="56">
        <v>8</v>
      </c>
      <c r="J109" s="56">
        <v>8</v>
      </c>
      <c r="K109" s="56">
        <v>8</v>
      </c>
      <c r="L109" s="320">
        <v>7.5</v>
      </c>
      <c r="M109" s="56">
        <v>8</v>
      </c>
      <c r="N109" s="56">
        <v>8</v>
      </c>
      <c r="O109" s="56">
        <v>8</v>
      </c>
      <c r="P109" s="56">
        <v>8</v>
      </c>
      <c r="Q109" s="56">
        <v>8</v>
      </c>
      <c r="R109" s="255">
        <v>9</v>
      </c>
      <c r="S109" s="56">
        <v>8</v>
      </c>
      <c r="T109" s="255">
        <v>9</v>
      </c>
      <c r="U109" s="56">
        <v>7</v>
      </c>
    </row>
    <row r="110" spans="1:21" x14ac:dyDescent="0.25">
      <c r="A110" s="1"/>
      <c r="B110" s="20"/>
      <c r="C110" s="14" t="s">
        <v>106</v>
      </c>
      <c r="D110" s="7" t="s">
        <v>24</v>
      </c>
      <c r="E110" s="1"/>
      <c r="F110" s="1"/>
      <c r="G110" s="56">
        <v>10</v>
      </c>
      <c r="H110" s="56">
        <v>10</v>
      </c>
      <c r="I110" s="56">
        <v>10</v>
      </c>
      <c r="J110" s="56">
        <v>10</v>
      </c>
      <c r="K110" s="56">
        <v>10</v>
      </c>
      <c r="L110" s="56">
        <v>10</v>
      </c>
      <c r="M110" s="56">
        <v>10</v>
      </c>
      <c r="N110" s="56">
        <v>10</v>
      </c>
      <c r="O110" s="56">
        <v>10</v>
      </c>
      <c r="P110" s="56">
        <v>10</v>
      </c>
      <c r="Q110" s="56">
        <v>10</v>
      </c>
      <c r="R110" s="255">
        <v>10</v>
      </c>
      <c r="S110" s="56">
        <v>10</v>
      </c>
      <c r="T110" s="255">
        <v>10</v>
      </c>
      <c r="U110" s="56">
        <v>20</v>
      </c>
    </row>
    <row r="111" spans="1:21" x14ac:dyDescent="0.25">
      <c r="A111" s="1"/>
      <c r="B111" s="1"/>
      <c r="C111" s="17" t="s">
        <v>107</v>
      </c>
      <c r="D111" s="7" t="s">
        <v>24</v>
      </c>
      <c r="E111" s="1"/>
      <c r="F111" s="1"/>
      <c r="G111" s="58">
        <f t="shared" ref="G111:Q111" si="17">+IF(G106=0,0,G110+G107*60/G109)</f>
        <v>24.15625</v>
      </c>
      <c r="H111" s="58">
        <f>+IF(H106=0,0,H110+H107*60/H109)</f>
        <v>30.25</v>
      </c>
      <c r="I111" s="58">
        <f t="shared" si="17"/>
        <v>16.1875</v>
      </c>
      <c r="J111" s="58">
        <f t="shared" si="17"/>
        <v>15.445</v>
      </c>
      <c r="K111" s="58">
        <f t="shared" si="17"/>
        <v>13.7125</v>
      </c>
      <c r="L111" s="58">
        <f>+IF(L106=0,0,L110+L107*60/L109)</f>
        <v>57.400000000000006</v>
      </c>
      <c r="M111" s="58">
        <f t="shared" ref="M111:N111" si="18">+IF(M106=0,0,M110+M107*60/M109)</f>
        <v>21.25</v>
      </c>
      <c r="N111" s="58">
        <f t="shared" si="18"/>
        <v>18.4375</v>
      </c>
      <c r="O111" s="58">
        <f t="shared" ref="O111:P111" si="19">+IF(O106=0,0,O110+O107*60/O109)</f>
        <v>14.640625</v>
      </c>
      <c r="P111" s="58">
        <f t="shared" si="19"/>
        <v>14.640625</v>
      </c>
      <c r="Q111" s="58">
        <f t="shared" ref="Q111" si="20">+IF(Q106=0,0,Q110+Q107*60/Q109)</f>
        <v>13.1875</v>
      </c>
      <c r="R111" s="257">
        <f>+IF(R106=0,0,R110+R107*60/R109)</f>
        <v>24.96</v>
      </c>
      <c r="S111" s="58">
        <f>+IF(S106=0,0,S110+S107*60/S109)</f>
        <v>22.21</v>
      </c>
      <c r="T111" s="257">
        <f>+IF(T106=0,0,T110+T107*60/T109)</f>
        <v>24.96</v>
      </c>
      <c r="U111" s="58">
        <f>+IF(U106=0,0,U110+U107*60/U109)</f>
        <v>38.140571428571434</v>
      </c>
    </row>
    <row r="112" spans="1:21" x14ac:dyDescent="0.25">
      <c r="A112" s="1"/>
      <c r="B112" s="1"/>
      <c r="C112" s="17" t="s">
        <v>108</v>
      </c>
      <c r="D112" s="7" t="s">
        <v>24</v>
      </c>
      <c r="E112" s="1"/>
      <c r="F112" s="1"/>
      <c r="G112" s="57">
        <v>30</v>
      </c>
      <c r="H112" s="57">
        <v>30</v>
      </c>
      <c r="I112" s="57">
        <v>30</v>
      </c>
      <c r="J112" s="57">
        <v>30</v>
      </c>
      <c r="K112" s="57">
        <v>30</v>
      </c>
      <c r="L112" s="57">
        <v>30</v>
      </c>
      <c r="M112" s="57">
        <v>30</v>
      </c>
      <c r="N112" s="57">
        <v>30</v>
      </c>
      <c r="O112" s="57">
        <v>30</v>
      </c>
      <c r="P112" s="57">
        <v>30</v>
      </c>
      <c r="Q112" s="57">
        <v>30</v>
      </c>
      <c r="R112" s="258">
        <v>40</v>
      </c>
      <c r="S112" s="57">
        <v>60</v>
      </c>
      <c r="T112" s="258">
        <v>40</v>
      </c>
      <c r="U112" s="57">
        <v>60</v>
      </c>
    </row>
    <row r="113" spans="1:17" hidden="1" x14ac:dyDescent="0.25">
      <c r="A113" s="1"/>
      <c r="B113" s="20" t="s">
        <v>109</v>
      </c>
      <c r="C113" s="14" t="s">
        <v>110</v>
      </c>
      <c r="D113" s="7"/>
      <c r="E113" s="1"/>
      <c r="F113" s="1"/>
      <c r="G113" s="13"/>
      <c r="H113" s="13"/>
      <c r="I113" s="13"/>
      <c r="J113" s="13"/>
      <c r="K113" s="13"/>
      <c r="L113" s="13"/>
      <c r="M113" s="13"/>
      <c r="N113" s="13"/>
      <c r="O113" s="13"/>
      <c r="P113" s="13"/>
      <c r="Q113" s="13"/>
    </row>
    <row r="114" spans="1:17" hidden="1" x14ac:dyDescent="0.25">
      <c r="A114" s="1"/>
      <c r="B114" s="20"/>
      <c r="C114" s="14" t="s">
        <v>98</v>
      </c>
      <c r="D114" s="7" t="s">
        <v>99</v>
      </c>
      <c r="E114" s="1"/>
      <c r="F114" s="1"/>
      <c r="G114" s="13"/>
      <c r="H114" s="13"/>
      <c r="I114" s="13"/>
      <c r="J114" s="13"/>
      <c r="K114" s="13"/>
      <c r="L114" s="13"/>
      <c r="M114" s="13"/>
      <c r="N114" s="13"/>
      <c r="O114" s="13"/>
      <c r="P114" s="13"/>
      <c r="Q114" s="13"/>
    </row>
    <row r="115" spans="1:17" hidden="1" x14ac:dyDescent="0.25">
      <c r="A115" s="1"/>
      <c r="B115" s="20"/>
      <c r="C115" s="14" t="s">
        <v>9</v>
      </c>
      <c r="D115" s="7" t="s">
        <v>100</v>
      </c>
      <c r="E115" s="1"/>
      <c r="F115" s="1"/>
      <c r="G115" s="13"/>
      <c r="H115" s="13"/>
      <c r="I115" s="13"/>
      <c r="J115" s="13"/>
      <c r="K115" s="13"/>
      <c r="L115" s="13"/>
      <c r="M115" s="13"/>
      <c r="N115" s="13"/>
      <c r="O115" s="13"/>
      <c r="P115" s="13"/>
      <c r="Q115" s="13"/>
    </row>
    <row r="116" spans="1:17" hidden="1" x14ac:dyDescent="0.25">
      <c r="A116" s="1"/>
      <c r="B116" s="20"/>
      <c r="C116" s="14" t="s">
        <v>101</v>
      </c>
      <c r="D116" s="7" t="s">
        <v>100</v>
      </c>
      <c r="E116" s="1"/>
      <c r="F116" s="1"/>
      <c r="G116" s="13"/>
      <c r="H116" s="13"/>
      <c r="I116" s="13"/>
      <c r="J116" s="13"/>
      <c r="K116" s="13"/>
      <c r="L116" s="13"/>
      <c r="M116" s="13"/>
      <c r="N116" s="13"/>
      <c r="O116" s="13"/>
      <c r="P116" s="13"/>
      <c r="Q116" s="13"/>
    </row>
    <row r="117" spans="1:17" hidden="1" x14ac:dyDescent="0.25">
      <c r="A117" s="1"/>
      <c r="B117" s="20"/>
      <c r="C117" s="14" t="s">
        <v>102</v>
      </c>
      <c r="D117" s="7" t="s">
        <v>103</v>
      </c>
      <c r="E117" s="1"/>
      <c r="F117" s="1"/>
      <c r="G117" s="13"/>
      <c r="H117" s="13"/>
      <c r="I117" s="13"/>
      <c r="J117" s="13"/>
      <c r="K117" s="13"/>
      <c r="L117" s="13"/>
      <c r="M117" s="13"/>
      <c r="N117" s="13"/>
      <c r="O117" s="13"/>
      <c r="P117" s="13"/>
      <c r="Q117" s="13"/>
    </row>
    <row r="118" spans="1:17" hidden="1" x14ac:dyDescent="0.25">
      <c r="A118" s="1"/>
      <c r="B118" s="20"/>
      <c r="C118" s="14" t="s">
        <v>76</v>
      </c>
      <c r="D118" s="7" t="s">
        <v>105</v>
      </c>
      <c r="E118" s="1"/>
      <c r="F118" s="1"/>
      <c r="G118" s="13"/>
      <c r="H118" s="13"/>
      <c r="I118" s="13"/>
      <c r="J118" s="13"/>
      <c r="K118" s="13"/>
      <c r="L118" s="13"/>
      <c r="M118" s="13"/>
      <c r="N118" s="13"/>
      <c r="O118" s="13"/>
      <c r="P118" s="13"/>
      <c r="Q118" s="13"/>
    </row>
    <row r="119" spans="1:17" hidden="1" x14ac:dyDescent="0.25">
      <c r="A119" s="1"/>
      <c r="B119" s="20"/>
      <c r="C119" s="17" t="s">
        <v>111</v>
      </c>
      <c r="D119" s="7" t="s">
        <v>24</v>
      </c>
      <c r="E119" s="1"/>
      <c r="F119" s="1"/>
      <c r="G119" s="13"/>
      <c r="H119" s="13"/>
      <c r="I119" s="13"/>
      <c r="J119" s="13"/>
      <c r="K119" s="13"/>
      <c r="L119" s="13"/>
      <c r="M119" s="13"/>
      <c r="N119" s="13"/>
      <c r="O119" s="13"/>
      <c r="P119" s="13"/>
      <c r="Q119" s="13"/>
    </row>
    <row r="120" spans="1:17" x14ac:dyDescent="0.25">
      <c r="A120" s="1"/>
      <c r="B120" s="20" t="s">
        <v>299</v>
      </c>
      <c r="C120" s="14" t="s">
        <v>300</v>
      </c>
      <c r="D120" s="7"/>
      <c r="E120" s="1"/>
      <c r="F120" s="1"/>
      <c r="G120" s="13"/>
      <c r="H120" s="13"/>
      <c r="I120" s="13"/>
      <c r="J120" s="13" t="s">
        <v>454</v>
      </c>
      <c r="K120" s="13" t="s">
        <v>454</v>
      </c>
      <c r="L120" s="13"/>
      <c r="M120" s="13"/>
      <c r="N120" s="13"/>
      <c r="O120" s="13"/>
      <c r="P120" s="13" t="s">
        <v>234</v>
      </c>
      <c r="Q120" s="13" t="s">
        <v>234</v>
      </c>
    </row>
    <row r="121" spans="1:17" x14ac:dyDescent="0.25">
      <c r="A121" s="1"/>
      <c r="B121" s="20"/>
      <c r="C121" s="14" t="s">
        <v>301</v>
      </c>
      <c r="D121" s="7" t="s">
        <v>112</v>
      </c>
      <c r="E121" s="1"/>
      <c r="F121" s="1"/>
      <c r="G121" s="13"/>
      <c r="H121" s="13"/>
      <c r="I121" s="13"/>
      <c r="J121" s="13">
        <v>1.5</v>
      </c>
      <c r="K121" s="13">
        <v>1</v>
      </c>
      <c r="L121" s="13"/>
      <c r="M121" s="13"/>
      <c r="N121" s="13"/>
      <c r="O121" s="13"/>
      <c r="P121" s="13">
        <v>1.5</v>
      </c>
      <c r="Q121" s="13">
        <v>1</v>
      </c>
    </row>
    <row r="122" spans="1:17" x14ac:dyDescent="0.25">
      <c r="A122" s="1"/>
      <c r="B122" s="20"/>
      <c r="C122" s="14" t="s">
        <v>298</v>
      </c>
      <c r="D122" s="7" t="s">
        <v>89</v>
      </c>
      <c r="E122" s="1"/>
      <c r="F122" s="1"/>
      <c r="G122" s="13"/>
      <c r="H122" s="13"/>
      <c r="I122" s="13"/>
      <c r="J122" s="13">
        <v>1</v>
      </c>
      <c r="K122" s="13">
        <v>1</v>
      </c>
      <c r="L122" s="13"/>
      <c r="M122" s="13"/>
      <c r="N122" s="13"/>
      <c r="O122" s="13"/>
      <c r="P122" s="13">
        <v>1</v>
      </c>
      <c r="Q122" s="13">
        <v>1</v>
      </c>
    </row>
    <row r="123" spans="1:17" x14ac:dyDescent="0.25">
      <c r="A123" s="1"/>
      <c r="B123" s="20"/>
      <c r="C123" s="14" t="s">
        <v>113</v>
      </c>
      <c r="D123" s="7" t="s">
        <v>56</v>
      </c>
      <c r="E123" s="1"/>
      <c r="F123" s="1"/>
      <c r="G123" s="13"/>
      <c r="H123" s="13"/>
      <c r="I123" s="13"/>
      <c r="J123" s="13">
        <f>+J122/J121</f>
        <v>0.66666666666666663</v>
      </c>
      <c r="K123" s="13">
        <f>+K122/K121</f>
        <v>1</v>
      </c>
      <c r="L123" s="13"/>
      <c r="M123" s="13"/>
      <c r="N123" s="13"/>
      <c r="O123" s="13"/>
      <c r="P123" s="13">
        <f>+P122/P121</f>
        <v>0.66666666666666663</v>
      </c>
      <c r="Q123" s="13">
        <f>+Q122/Q121</f>
        <v>1</v>
      </c>
    </row>
    <row r="124" spans="1:17" x14ac:dyDescent="0.25">
      <c r="A124" s="1"/>
      <c r="B124" s="20"/>
      <c r="C124" s="14" t="s">
        <v>76</v>
      </c>
      <c r="D124" s="7" t="s">
        <v>114</v>
      </c>
      <c r="E124" s="1"/>
      <c r="F124" s="1"/>
      <c r="G124" s="13"/>
      <c r="H124" s="13"/>
      <c r="I124" s="13"/>
      <c r="J124" s="13">
        <v>0.5</v>
      </c>
      <c r="K124" s="13">
        <v>0.5</v>
      </c>
      <c r="L124" s="13"/>
      <c r="M124" s="13"/>
      <c r="N124" s="13"/>
      <c r="O124" s="13"/>
      <c r="P124" s="13">
        <v>0.5</v>
      </c>
      <c r="Q124" s="13">
        <v>0.5</v>
      </c>
    </row>
    <row r="125" spans="1:17" x14ac:dyDescent="0.25">
      <c r="A125" s="1"/>
      <c r="B125" s="1"/>
      <c r="C125" s="17" t="s">
        <v>302</v>
      </c>
      <c r="D125" s="7" t="s">
        <v>24</v>
      </c>
      <c r="E125" s="1"/>
      <c r="F125" s="1"/>
      <c r="G125" s="13"/>
      <c r="H125" s="13"/>
      <c r="I125" s="13"/>
      <c r="J125" s="13">
        <f>45*1.5</f>
        <v>67.5</v>
      </c>
      <c r="K125" s="13">
        <v>45</v>
      </c>
      <c r="L125" s="13"/>
      <c r="M125" s="13"/>
      <c r="N125" s="13"/>
      <c r="O125" s="13"/>
      <c r="P125" s="13">
        <f>45*1.5</f>
        <v>67.5</v>
      </c>
      <c r="Q125" s="13">
        <v>45</v>
      </c>
    </row>
    <row r="126" spans="1:17" x14ac:dyDescent="0.25">
      <c r="A126" s="1"/>
      <c r="B126" s="1" t="s">
        <v>284</v>
      </c>
      <c r="C126" s="17"/>
      <c r="D126" s="7"/>
      <c r="E126" s="1"/>
      <c r="F126" s="1"/>
      <c r="G126" s="13"/>
      <c r="H126" s="13"/>
      <c r="I126" s="13"/>
      <c r="J126" s="13"/>
      <c r="K126" s="13"/>
      <c r="L126" s="13"/>
      <c r="M126" s="13"/>
      <c r="N126" s="13"/>
      <c r="O126" s="13"/>
      <c r="P126" s="13"/>
      <c r="Q126" s="13"/>
    </row>
    <row r="127" spans="1:17" x14ac:dyDescent="0.25">
      <c r="A127" s="1"/>
      <c r="B127" s="1"/>
      <c r="C127" s="17" t="s">
        <v>303</v>
      </c>
      <c r="D127" s="7"/>
      <c r="E127" s="1"/>
      <c r="F127" s="1"/>
      <c r="G127" s="13"/>
      <c r="H127" s="13"/>
      <c r="I127" s="13"/>
      <c r="J127" s="13"/>
      <c r="K127" s="13"/>
      <c r="L127" s="13"/>
      <c r="M127" s="13"/>
      <c r="N127" s="13"/>
      <c r="O127" s="13"/>
      <c r="P127" s="13"/>
      <c r="Q127" s="13"/>
    </row>
    <row r="128" spans="1:17" x14ac:dyDescent="0.25">
      <c r="A128" s="1"/>
      <c r="B128" s="1"/>
      <c r="C128" s="14" t="s">
        <v>311</v>
      </c>
      <c r="D128" s="7" t="s">
        <v>4</v>
      </c>
      <c r="E128" s="1"/>
      <c r="F128" s="1"/>
      <c r="G128" s="13"/>
      <c r="H128" s="13"/>
      <c r="I128" s="13"/>
      <c r="J128" s="13"/>
      <c r="K128" s="13">
        <v>9</v>
      </c>
      <c r="L128" s="13"/>
      <c r="M128" s="13"/>
      <c r="N128" s="13"/>
      <c r="O128" s="13"/>
      <c r="P128" s="13"/>
      <c r="Q128" s="13">
        <v>9</v>
      </c>
    </row>
    <row r="129" spans="1:17" x14ac:dyDescent="0.25">
      <c r="A129" s="1"/>
      <c r="B129" s="1"/>
      <c r="C129" s="14" t="s">
        <v>304</v>
      </c>
      <c r="D129" s="7" t="s">
        <v>24</v>
      </c>
      <c r="E129" s="1"/>
      <c r="F129" s="1"/>
      <c r="G129" s="13"/>
      <c r="H129" s="13"/>
      <c r="I129" s="13"/>
      <c r="J129" s="13"/>
      <c r="K129" s="13">
        <f>+(K132*K128)/1.5</f>
        <v>66</v>
      </c>
      <c r="L129" s="13"/>
      <c r="M129" s="13"/>
      <c r="N129" s="13"/>
      <c r="O129" s="13"/>
      <c r="P129" s="13"/>
      <c r="Q129" s="13">
        <f>+(Q132*Q128)/1.5</f>
        <v>54</v>
      </c>
    </row>
    <row r="130" spans="1:17" x14ac:dyDescent="0.25">
      <c r="A130" s="1"/>
      <c r="B130" s="1"/>
      <c r="C130" s="14" t="s">
        <v>305</v>
      </c>
      <c r="D130" s="7" t="s">
        <v>310</v>
      </c>
      <c r="E130" s="1"/>
      <c r="F130" s="1"/>
      <c r="G130" s="13"/>
      <c r="H130" s="13"/>
      <c r="I130" s="13"/>
      <c r="J130" s="13"/>
      <c r="K130" s="13">
        <v>5</v>
      </c>
      <c r="L130" s="13"/>
      <c r="M130" s="13"/>
      <c r="N130" s="13"/>
      <c r="O130" s="13"/>
      <c r="P130" s="13"/>
      <c r="Q130" s="13">
        <v>5</v>
      </c>
    </row>
    <row r="131" spans="1:17" x14ac:dyDescent="0.25">
      <c r="A131" s="1"/>
      <c r="B131" s="1"/>
      <c r="C131" s="14" t="s">
        <v>306</v>
      </c>
      <c r="D131" s="7" t="s">
        <v>24</v>
      </c>
      <c r="E131" s="1"/>
      <c r="F131" s="1"/>
      <c r="G131" s="13"/>
      <c r="H131" s="13"/>
      <c r="I131" s="13"/>
      <c r="J131" s="13"/>
      <c r="K131" s="13">
        <v>20</v>
      </c>
      <c r="L131" s="13"/>
      <c r="M131" s="13"/>
      <c r="N131" s="13"/>
      <c r="O131" s="13"/>
      <c r="P131" s="13"/>
      <c r="Q131" s="13">
        <v>20</v>
      </c>
    </row>
    <row r="132" spans="1:17" x14ac:dyDescent="0.25">
      <c r="A132" s="1"/>
      <c r="B132" s="1"/>
      <c r="C132" s="14" t="s">
        <v>308</v>
      </c>
      <c r="D132" s="7" t="s">
        <v>313</v>
      </c>
      <c r="E132" s="1"/>
      <c r="F132" s="1"/>
      <c r="G132" s="13"/>
      <c r="H132" s="13"/>
      <c r="I132" s="13"/>
      <c r="J132" s="13"/>
      <c r="K132" s="13">
        <v>11</v>
      </c>
      <c r="L132" s="13"/>
      <c r="M132" s="13"/>
      <c r="N132" s="13"/>
      <c r="O132" s="13"/>
      <c r="P132" s="13"/>
      <c r="Q132" s="13">
        <v>9</v>
      </c>
    </row>
    <row r="133" spans="1:17" x14ac:dyDescent="0.25">
      <c r="A133" s="1"/>
      <c r="B133" s="1"/>
      <c r="C133" s="14" t="s">
        <v>309</v>
      </c>
      <c r="D133" s="7" t="s">
        <v>24</v>
      </c>
      <c r="E133" s="1"/>
      <c r="F133" s="1"/>
      <c r="G133" s="13"/>
      <c r="H133" s="13"/>
      <c r="I133" s="13"/>
      <c r="J133" s="13"/>
      <c r="K133" s="13">
        <f>+(K129)+(K130*K132)+K131</f>
        <v>141</v>
      </c>
      <c r="L133" s="13"/>
      <c r="M133" s="13"/>
      <c r="N133" s="13"/>
      <c r="O133" s="13"/>
      <c r="P133" s="13"/>
      <c r="Q133" s="13">
        <f>+(Q129)+(Q130*Q132)+Q131</f>
        <v>119</v>
      </c>
    </row>
    <row r="134" spans="1:17" x14ac:dyDescent="0.25">
      <c r="A134" s="1"/>
      <c r="B134" s="1"/>
      <c r="C134" s="14" t="s">
        <v>309</v>
      </c>
      <c r="D134" s="7" t="s">
        <v>307</v>
      </c>
      <c r="E134" s="1"/>
      <c r="F134" s="1"/>
      <c r="G134" s="13"/>
      <c r="H134" s="13"/>
      <c r="I134" s="13"/>
      <c r="J134" s="13"/>
      <c r="K134" s="13">
        <f>+K133/60</f>
        <v>2.35</v>
      </c>
      <c r="L134" s="13"/>
      <c r="M134" s="13"/>
      <c r="N134" s="13"/>
      <c r="O134" s="13"/>
      <c r="P134" s="13"/>
      <c r="Q134" s="13">
        <f>+Q133/60</f>
        <v>1.9833333333333334</v>
      </c>
    </row>
    <row r="135" spans="1:17" x14ac:dyDescent="0.25">
      <c r="A135" s="1"/>
      <c r="B135" s="1"/>
      <c r="C135" s="17"/>
      <c r="D135" s="7"/>
      <c r="E135" s="1"/>
      <c r="F135" s="1"/>
      <c r="G135" s="13"/>
      <c r="H135" s="13"/>
      <c r="I135" s="13"/>
      <c r="J135" s="13"/>
      <c r="K135" s="13"/>
      <c r="L135" s="13"/>
      <c r="M135" s="13"/>
      <c r="N135" s="13"/>
      <c r="O135" s="13"/>
      <c r="P135" s="13"/>
      <c r="Q135" s="13"/>
    </row>
    <row r="136" spans="1:17" x14ac:dyDescent="0.25">
      <c r="A136" s="1"/>
      <c r="B136" s="20" t="s">
        <v>115</v>
      </c>
      <c r="C136" s="14" t="s">
        <v>97</v>
      </c>
      <c r="D136" s="7"/>
      <c r="E136" s="1"/>
      <c r="F136" s="1"/>
      <c r="G136" s="39"/>
      <c r="H136" s="39"/>
      <c r="I136" s="42" t="s">
        <v>143</v>
      </c>
      <c r="J136" s="39" t="s">
        <v>144</v>
      </c>
      <c r="K136" s="39" t="s">
        <v>144</v>
      </c>
      <c r="L136" s="39"/>
      <c r="M136" s="39"/>
      <c r="N136" s="39"/>
      <c r="O136" s="39" t="s">
        <v>144</v>
      </c>
      <c r="P136" s="39" t="s">
        <v>144</v>
      </c>
      <c r="Q136" s="39" t="s">
        <v>144</v>
      </c>
    </row>
    <row r="137" spans="1:17" x14ac:dyDescent="0.25">
      <c r="A137" s="1"/>
      <c r="B137" s="20"/>
      <c r="C137" s="14" t="s">
        <v>98</v>
      </c>
      <c r="D137" s="7" t="s">
        <v>99</v>
      </c>
      <c r="E137" s="1"/>
      <c r="F137" s="1"/>
      <c r="G137" s="56"/>
      <c r="H137" s="56"/>
      <c r="I137" s="56">
        <v>100</v>
      </c>
      <c r="J137" s="56">
        <v>150</v>
      </c>
      <c r="K137" s="56">
        <v>200</v>
      </c>
      <c r="L137" s="56"/>
      <c r="M137" s="56"/>
      <c r="N137" s="56"/>
      <c r="O137" s="56">
        <v>70</v>
      </c>
      <c r="P137" s="56">
        <v>120</v>
      </c>
      <c r="Q137" s="56">
        <v>150</v>
      </c>
    </row>
    <row r="138" spans="1:17" x14ac:dyDescent="0.25">
      <c r="A138" s="1"/>
      <c r="B138" s="20"/>
      <c r="C138" s="14" t="s">
        <v>9</v>
      </c>
      <c r="D138" s="7" t="s">
        <v>100</v>
      </c>
      <c r="E138" s="1"/>
      <c r="F138" s="1"/>
      <c r="G138" s="63"/>
      <c r="H138" s="63"/>
      <c r="I138" s="63">
        <v>2.16</v>
      </c>
      <c r="J138" s="63">
        <v>3.26</v>
      </c>
      <c r="K138" s="63">
        <v>2.98</v>
      </c>
      <c r="L138" s="63"/>
      <c r="M138" s="63"/>
      <c r="N138" s="63"/>
      <c r="O138" s="63">
        <v>1.125</v>
      </c>
      <c r="P138" s="63">
        <v>1.95</v>
      </c>
      <c r="Q138" s="63">
        <v>1.64</v>
      </c>
    </row>
    <row r="139" spans="1:17" x14ac:dyDescent="0.25">
      <c r="A139" s="1"/>
      <c r="B139" s="20"/>
      <c r="C139" s="14" t="s">
        <v>457</v>
      </c>
      <c r="D139" s="7" t="s">
        <v>100</v>
      </c>
      <c r="E139" s="1"/>
      <c r="F139" s="1"/>
      <c r="G139" s="58"/>
      <c r="H139" s="58"/>
      <c r="I139" s="58">
        <f>+I138*1.25</f>
        <v>2.7</v>
      </c>
      <c r="J139" s="58">
        <f>+J138*1.25</f>
        <v>4.0749999999999993</v>
      </c>
      <c r="K139" s="58">
        <f>+K138*1.25</f>
        <v>3.7250000000000001</v>
      </c>
      <c r="L139" s="58"/>
      <c r="M139" s="58"/>
      <c r="N139" s="58"/>
      <c r="O139" s="58">
        <f>+O138*1.25</f>
        <v>1.40625</v>
      </c>
      <c r="P139" s="58">
        <f>+P138*1.25</f>
        <v>2.4375</v>
      </c>
      <c r="Q139" s="58">
        <f>+Q138*1.25</f>
        <v>2.0499999999999998</v>
      </c>
    </row>
    <row r="140" spans="1:17" x14ac:dyDescent="0.25">
      <c r="A140" s="1"/>
      <c r="B140" s="20"/>
      <c r="C140" s="14" t="s">
        <v>116</v>
      </c>
      <c r="D140" s="7" t="s">
        <v>103</v>
      </c>
      <c r="E140" s="1"/>
      <c r="F140" s="1"/>
      <c r="G140" s="58"/>
      <c r="H140" s="58"/>
      <c r="I140" s="58">
        <f>+I139/I25</f>
        <v>1.7776022121271975</v>
      </c>
      <c r="J140" s="58">
        <f>+J139/J25</f>
        <v>2.6828625979327141</v>
      </c>
      <c r="K140" s="58">
        <f>+K139/K25</f>
        <v>3.7626262626262625</v>
      </c>
      <c r="L140" s="58"/>
      <c r="M140" s="58"/>
      <c r="N140" s="58"/>
      <c r="O140" s="58">
        <f>+O139/O25</f>
        <v>0.92583448548291536</v>
      </c>
      <c r="P140" s="58">
        <f>+P139/P25</f>
        <v>1.6047797748370531</v>
      </c>
      <c r="Q140" s="58">
        <f>+Q139/Q25</f>
        <v>2.0707070707070705</v>
      </c>
    </row>
    <row r="141" spans="1:17" x14ac:dyDescent="0.25">
      <c r="A141" s="1"/>
      <c r="B141" s="20"/>
      <c r="C141" s="14" t="s">
        <v>76</v>
      </c>
      <c r="D141" s="7" t="s">
        <v>105</v>
      </c>
      <c r="E141" s="1"/>
      <c r="F141" s="1"/>
      <c r="G141" s="56"/>
      <c r="H141" s="56"/>
      <c r="I141" s="56">
        <v>8</v>
      </c>
      <c r="J141" s="56">
        <v>8</v>
      </c>
      <c r="K141" s="56">
        <v>8</v>
      </c>
      <c r="L141" s="56"/>
      <c r="M141" s="56"/>
      <c r="N141" s="56"/>
      <c r="O141" s="56">
        <v>8</v>
      </c>
      <c r="P141" s="56">
        <v>8</v>
      </c>
      <c r="Q141" s="56">
        <v>8</v>
      </c>
    </row>
    <row r="142" spans="1:17" x14ac:dyDescent="0.25">
      <c r="A142" s="1"/>
      <c r="B142" s="20"/>
      <c r="C142" s="14" t="s">
        <v>106</v>
      </c>
      <c r="D142" s="7"/>
      <c r="E142" s="1"/>
      <c r="F142" s="1"/>
      <c r="G142" s="56"/>
      <c r="H142" s="56"/>
      <c r="I142" s="56">
        <v>10</v>
      </c>
      <c r="J142" s="56">
        <v>10</v>
      </c>
      <c r="K142" s="56">
        <v>10</v>
      </c>
      <c r="L142" s="56"/>
      <c r="M142" s="56"/>
      <c r="N142" s="56"/>
      <c r="O142" s="56">
        <v>10</v>
      </c>
      <c r="P142" s="56">
        <v>10</v>
      </c>
      <c r="Q142" s="56">
        <v>10</v>
      </c>
    </row>
    <row r="143" spans="1:17" x14ac:dyDescent="0.25">
      <c r="A143" s="1"/>
      <c r="B143" s="20"/>
      <c r="C143" s="17" t="s">
        <v>117</v>
      </c>
      <c r="D143" s="7" t="s">
        <v>24</v>
      </c>
      <c r="E143" s="1"/>
      <c r="F143" s="1"/>
      <c r="G143" s="58"/>
      <c r="H143" s="58"/>
      <c r="I143" s="58">
        <f>+IF(I138=0,0,I142+I139*60/I141)</f>
        <v>30.25</v>
      </c>
      <c r="J143" s="58">
        <f>+IF(J138=0,0,J142+J139*60/J141)</f>
        <v>40.562499999999993</v>
      </c>
      <c r="K143" s="58">
        <f>+IF(K138=0,0,K142+K139*60/K141)</f>
        <v>37.9375</v>
      </c>
      <c r="L143" s="58"/>
      <c r="M143" s="58"/>
      <c r="N143" s="58"/>
      <c r="O143" s="58">
        <f>+IF(O138=0,0,O142+O139*60/O141)</f>
        <v>20.546875</v>
      </c>
      <c r="P143" s="58">
        <f>+IF(P138=0,0,P142+P139*60/P141)</f>
        <v>28.28125</v>
      </c>
      <c r="Q143" s="58">
        <f>+IF(Q138=0,0,Q142+Q139*60/Q141)</f>
        <v>25.375</v>
      </c>
    </row>
    <row r="144" spans="1:17" x14ac:dyDescent="0.25">
      <c r="A144" s="1"/>
      <c r="B144" s="28"/>
      <c r="C144" s="17" t="s">
        <v>108</v>
      </c>
      <c r="D144" s="7" t="s">
        <v>24</v>
      </c>
      <c r="E144" s="1"/>
      <c r="F144" s="1"/>
      <c r="G144" s="12"/>
      <c r="H144" s="12"/>
      <c r="I144" s="12">
        <v>30</v>
      </c>
      <c r="J144" s="12">
        <v>30</v>
      </c>
      <c r="K144" s="12">
        <v>30</v>
      </c>
      <c r="L144" s="12"/>
      <c r="M144" s="12"/>
      <c r="N144" s="12"/>
      <c r="O144" s="12">
        <v>30</v>
      </c>
      <c r="P144" s="12">
        <v>30</v>
      </c>
      <c r="Q144" s="12">
        <v>30</v>
      </c>
    </row>
    <row r="145" spans="1:21" x14ac:dyDescent="0.25">
      <c r="A145" s="1"/>
      <c r="B145" s="28"/>
      <c r="C145" s="29" t="s">
        <v>118</v>
      </c>
      <c r="D145" s="10" t="s">
        <v>24</v>
      </c>
      <c r="E145" s="1"/>
      <c r="F145" s="1"/>
      <c r="G145" s="10"/>
      <c r="H145" s="10"/>
      <c r="I145" s="10"/>
      <c r="J145" s="10"/>
      <c r="K145" s="10"/>
      <c r="L145" s="10"/>
      <c r="M145" s="10"/>
      <c r="N145" s="10"/>
      <c r="O145" s="10"/>
      <c r="P145" s="10"/>
      <c r="Q145" s="10"/>
    </row>
    <row r="146" spans="1:21" x14ac:dyDescent="0.25">
      <c r="A146" s="1"/>
      <c r="B146" s="5"/>
      <c r="C146" s="14" t="s">
        <v>119</v>
      </c>
      <c r="D146" s="7" t="s">
        <v>24</v>
      </c>
      <c r="E146" s="1"/>
      <c r="F146" s="1"/>
      <c r="G146" s="30">
        <f t="shared" ref="G146:U146" si="21">+G31</f>
        <v>182.70967741935482</v>
      </c>
      <c r="H146" s="30">
        <f t="shared" si="21"/>
        <v>118</v>
      </c>
      <c r="I146" s="30">
        <f t="shared" si="21"/>
        <v>47.413636363636364</v>
      </c>
      <c r="J146" s="30">
        <f t="shared" si="21"/>
        <v>43.25454545454545</v>
      </c>
      <c r="K146" s="30">
        <f t="shared" si="21"/>
        <v>0</v>
      </c>
      <c r="L146" s="30">
        <f t="shared" ref="L146" si="22">+L31</f>
        <v>156.34285714285716</v>
      </c>
      <c r="M146" s="30">
        <f t="shared" si="21"/>
        <v>167.96903225806449</v>
      </c>
      <c r="N146" s="30">
        <f t="shared" si="21"/>
        <v>96</v>
      </c>
      <c r="O146" s="30">
        <f t="shared" si="21"/>
        <v>39.095454545454544</v>
      </c>
      <c r="P146" s="30">
        <f t="shared" si="21"/>
        <v>32.940000000000005</v>
      </c>
      <c r="Q146" s="30">
        <f t="shared" si="21"/>
        <v>0</v>
      </c>
      <c r="R146" s="30">
        <f t="shared" si="21"/>
        <v>118</v>
      </c>
      <c r="S146" s="30">
        <f t="shared" si="21"/>
        <v>157.33333333333331</v>
      </c>
      <c r="T146" s="30">
        <f t="shared" si="21"/>
        <v>118</v>
      </c>
      <c r="U146" s="30">
        <f t="shared" si="21"/>
        <v>179.62222222222223</v>
      </c>
    </row>
    <row r="147" spans="1:21" x14ac:dyDescent="0.25">
      <c r="A147" s="1"/>
      <c r="B147" s="5"/>
      <c r="C147" s="14" t="s">
        <v>120</v>
      </c>
      <c r="D147" s="7" t="s">
        <v>24</v>
      </c>
      <c r="E147" s="1"/>
      <c r="F147" s="1"/>
      <c r="G147" s="30">
        <f t="shared" ref="G147:U147" si="23">+G34</f>
        <v>85.8</v>
      </c>
      <c r="H147" s="30">
        <f t="shared" si="23"/>
        <v>74</v>
      </c>
      <c r="I147" s="30">
        <f t="shared" si="23"/>
        <v>49.199999999999996</v>
      </c>
      <c r="J147" s="30">
        <f t="shared" si="23"/>
        <v>46.2</v>
      </c>
      <c r="K147" s="30">
        <f t="shared" si="23"/>
        <v>0</v>
      </c>
      <c r="L147" s="30">
        <f t="shared" ref="L147" si="24">+L34</f>
        <v>106.2</v>
      </c>
      <c r="M147" s="30">
        <f t="shared" si="23"/>
        <v>74.099999999999994</v>
      </c>
      <c r="N147" s="30">
        <f t="shared" si="23"/>
        <v>63</v>
      </c>
      <c r="O147" s="30">
        <f t="shared" si="23"/>
        <v>43.2</v>
      </c>
      <c r="P147" s="30">
        <f t="shared" si="23"/>
        <v>42</v>
      </c>
      <c r="Q147" s="30">
        <f t="shared" si="23"/>
        <v>0</v>
      </c>
      <c r="R147" s="30">
        <f t="shared" si="23"/>
        <v>74</v>
      </c>
      <c r="S147" s="30">
        <f t="shared" si="23"/>
        <v>74</v>
      </c>
      <c r="T147" s="30">
        <f t="shared" si="23"/>
        <v>74</v>
      </c>
      <c r="U147" s="30">
        <f t="shared" si="23"/>
        <v>79.900000000000006</v>
      </c>
    </row>
    <row r="148" spans="1:21" x14ac:dyDescent="0.25">
      <c r="A148" s="1"/>
      <c r="B148" s="5"/>
      <c r="C148" s="14" t="s">
        <v>121</v>
      </c>
      <c r="D148" s="7" t="s">
        <v>24</v>
      </c>
      <c r="E148" s="1"/>
      <c r="F148" s="1"/>
      <c r="G148" s="41">
        <v>40</v>
      </c>
      <c r="H148" s="41">
        <v>40</v>
      </c>
      <c r="I148" s="41">
        <v>40</v>
      </c>
      <c r="J148" s="41">
        <v>40</v>
      </c>
      <c r="K148" s="41">
        <v>40</v>
      </c>
      <c r="L148" s="41">
        <v>40</v>
      </c>
      <c r="M148" s="41">
        <v>40</v>
      </c>
      <c r="N148" s="41">
        <v>40</v>
      </c>
      <c r="O148" s="41">
        <v>40</v>
      </c>
      <c r="P148" s="41">
        <v>40</v>
      </c>
      <c r="Q148" s="41">
        <v>40</v>
      </c>
      <c r="R148" s="41">
        <v>0</v>
      </c>
      <c r="S148" s="41">
        <v>0</v>
      </c>
      <c r="T148" s="41">
        <v>0</v>
      </c>
      <c r="U148" s="41">
        <v>0</v>
      </c>
    </row>
    <row r="149" spans="1:21" x14ac:dyDescent="0.25">
      <c r="A149" s="1"/>
      <c r="B149" s="5"/>
      <c r="C149" s="14" t="s">
        <v>122</v>
      </c>
      <c r="D149" s="7" t="s">
        <v>24</v>
      </c>
      <c r="E149" s="1"/>
      <c r="F149" s="1"/>
      <c r="G149" s="41">
        <v>30</v>
      </c>
      <c r="H149" s="41">
        <v>30</v>
      </c>
      <c r="I149" s="41">
        <v>30</v>
      </c>
      <c r="J149" s="41">
        <v>30</v>
      </c>
      <c r="K149" s="41">
        <v>30</v>
      </c>
      <c r="L149" s="41">
        <v>30</v>
      </c>
      <c r="M149" s="41">
        <v>30</v>
      </c>
      <c r="N149" s="41">
        <v>30</v>
      </c>
      <c r="O149" s="41">
        <v>30</v>
      </c>
      <c r="P149" s="41">
        <v>30</v>
      </c>
      <c r="Q149" s="41">
        <v>30</v>
      </c>
      <c r="R149" s="41">
        <v>25</v>
      </c>
      <c r="S149" s="41">
        <v>30</v>
      </c>
      <c r="T149" s="41">
        <v>25</v>
      </c>
      <c r="U149" s="41">
        <v>30</v>
      </c>
    </row>
    <row r="150" spans="1:21" x14ac:dyDescent="0.25">
      <c r="A150" s="1"/>
      <c r="B150" s="5"/>
      <c r="C150" s="14" t="s">
        <v>123</v>
      </c>
      <c r="D150" s="7" t="s">
        <v>24</v>
      </c>
      <c r="E150" s="1"/>
      <c r="F150" s="1"/>
      <c r="G150" s="30">
        <f>+G48</f>
        <v>63.282519999999977</v>
      </c>
      <c r="H150" s="30">
        <f t="shared" ref="G150:M151" si="25">+H48</f>
        <v>47.46188999999999</v>
      </c>
      <c r="I150" s="30">
        <f t="shared" si="25"/>
        <v>25.163109999999996</v>
      </c>
      <c r="J150" s="30">
        <f t="shared" si="25"/>
        <v>25.809908249999992</v>
      </c>
      <c r="K150" s="30">
        <f t="shared" ref="K150:U150" si="26">+K48</f>
        <v>11.503799999999998</v>
      </c>
      <c r="L150" s="30">
        <f t="shared" si="26"/>
        <v>181.21666666666667</v>
      </c>
      <c r="M150" s="30">
        <f t="shared" si="26"/>
        <v>71.296296296296305</v>
      </c>
      <c r="N150" s="30">
        <f t="shared" si="26"/>
        <v>54.305555555555557</v>
      </c>
      <c r="O150" s="30">
        <f t="shared" si="26"/>
        <v>28.090277777777782</v>
      </c>
      <c r="P150" s="30">
        <f t="shared" si="26"/>
        <v>29.0625</v>
      </c>
      <c r="Q150" s="30">
        <f t="shared" si="26"/>
        <v>19.375</v>
      </c>
      <c r="R150" s="30">
        <f t="shared" si="26"/>
        <v>46.157222222222217</v>
      </c>
      <c r="S150" s="30">
        <f t="shared" si="26"/>
        <v>61.542962962962939</v>
      </c>
      <c r="T150" s="30">
        <f t="shared" si="26"/>
        <v>46.157222222222217</v>
      </c>
      <c r="U150" s="30">
        <f t="shared" si="26"/>
        <v>70.261549382716041</v>
      </c>
    </row>
    <row r="151" spans="1:21" x14ac:dyDescent="0.25">
      <c r="A151" s="1"/>
      <c r="B151" s="5"/>
      <c r="C151" s="14" t="s">
        <v>398</v>
      </c>
      <c r="D151" s="7" t="s">
        <v>24</v>
      </c>
      <c r="E151" s="1"/>
      <c r="F151" s="1"/>
      <c r="G151" s="30">
        <f t="shared" si="25"/>
        <v>46.253599999999999</v>
      </c>
      <c r="H151" s="30">
        <f t="shared" si="25"/>
        <v>41.497700000000002</v>
      </c>
      <c r="I151" s="30">
        <f t="shared" si="25"/>
        <v>36.032472499999997</v>
      </c>
      <c r="J151" s="30">
        <f t="shared" si="25"/>
        <v>36.952334999999998</v>
      </c>
      <c r="K151" s="30">
        <f>+K49</f>
        <v>55.264499999999998</v>
      </c>
      <c r="L151" s="30">
        <f t="shared" ref="L151" si="27">+L49</f>
        <v>80.726240000000004</v>
      </c>
      <c r="M151" s="30">
        <f t="shared" si="25"/>
        <v>30.300159999999998</v>
      </c>
      <c r="N151" s="30">
        <f t="shared" ref="N151:U151" si="28">+N49</f>
        <v>26.575119999999998</v>
      </c>
      <c r="O151" s="30">
        <f t="shared" si="28"/>
        <v>21.95561725</v>
      </c>
      <c r="P151" s="30">
        <f t="shared" si="28"/>
        <v>22.614345749999998</v>
      </c>
      <c r="Q151" s="30">
        <f t="shared" si="28"/>
        <v>24.808900000000001</v>
      </c>
      <c r="R151" s="30">
        <f t="shared" si="28"/>
        <v>40.182400000000001</v>
      </c>
      <c r="S151" s="30">
        <f t="shared" si="28"/>
        <v>46.523600000000002</v>
      </c>
      <c r="T151" s="30">
        <f t="shared" si="28"/>
        <v>40.182400000000001</v>
      </c>
      <c r="U151" s="30">
        <f t="shared" si="28"/>
        <v>49.218609999999998</v>
      </c>
    </row>
    <row r="152" spans="1:21" x14ac:dyDescent="0.25">
      <c r="A152" s="1"/>
      <c r="B152" s="5"/>
      <c r="C152" s="14" t="s">
        <v>124</v>
      </c>
      <c r="D152" s="7" t="s">
        <v>24</v>
      </c>
      <c r="E152" s="1"/>
      <c r="F152" s="1"/>
      <c r="G152" s="43">
        <v>40</v>
      </c>
      <c r="H152" s="43">
        <v>40</v>
      </c>
      <c r="I152" s="43">
        <v>40</v>
      </c>
      <c r="J152" s="43">
        <v>40</v>
      </c>
      <c r="K152" s="43">
        <v>40</v>
      </c>
      <c r="L152" s="43">
        <v>40</v>
      </c>
      <c r="M152" s="43">
        <v>40</v>
      </c>
      <c r="N152" s="43">
        <v>30</v>
      </c>
      <c r="O152" s="43">
        <v>30</v>
      </c>
      <c r="P152" s="43">
        <v>40</v>
      </c>
      <c r="Q152" s="43">
        <v>45</v>
      </c>
      <c r="R152" s="43">
        <v>30</v>
      </c>
      <c r="S152" s="43">
        <v>60</v>
      </c>
      <c r="T152" s="43">
        <v>30</v>
      </c>
      <c r="U152" s="43">
        <v>70</v>
      </c>
    </row>
    <row r="153" spans="1:21" x14ac:dyDescent="0.25">
      <c r="A153" s="1"/>
      <c r="B153" s="5"/>
      <c r="C153" s="14" t="s">
        <v>125</v>
      </c>
      <c r="D153" s="7" t="s">
        <v>24</v>
      </c>
      <c r="E153" s="1"/>
      <c r="F153" s="1"/>
      <c r="G153" s="30">
        <f t="shared" ref="G153:U153" si="29">+G62</f>
        <v>4.2495999999999992</v>
      </c>
      <c r="H153" s="30">
        <f t="shared" si="29"/>
        <v>16.732800000000001</v>
      </c>
      <c r="I153" s="30">
        <f t="shared" si="29"/>
        <v>14.581439999999997</v>
      </c>
      <c r="J153" s="30">
        <f t="shared" si="29"/>
        <v>0</v>
      </c>
      <c r="K153" s="30">
        <f t="shared" si="29"/>
        <v>0</v>
      </c>
      <c r="L153" s="30">
        <f t="shared" ref="L153" si="30">+L62</f>
        <v>24.728275862068966</v>
      </c>
      <c r="M153" s="30">
        <f t="shared" si="29"/>
        <v>3.5944533333333326</v>
      </c>
      <c r="N153" s="30">
        <f t="shared" si="29"/>
        <v>2.69584</v>
      </c>
      <c r="O153" s="30">
        <f t="shared" si="29"/>
        <v>25.694724999999998</v>
      </c>
      <c r="P153" s="30">
        <f t="shared" si="29"/>
        <v>0</v>
      </c>
      <c r="Q153" s="30">
        <f t="shared" si="29"/>
        <v>0</v>
      </c>
      <c r="R153" s="30">
        <f t="shared" si="29"/>
        <v>33.465600000000002</v>
      </c>
      <c r="S153" s="30">
        <f t="shared" si="29"/>
        <v>6.3743999999999987</v>
      </c>
      <c r="T153" s="30">
        <f t="shared" si="29"/>
        <v>33.465600000000002</v>
      </c>
      <c r="U153" s="30">
        <f t="shared" si="29"/>
        <v>7.2774399999999995</v>
      </c>
    </row>
    <row r="154" spans="1:21" x14ac:dyDescent="0.25">
      <c r="A154" s="1"/>
      <c r="B154" s="5"/>
      <c r="C154" s="14" t="s">
        <v>126</v>
      </c>
      <c r="D154" s="7" t="s">
        <v>24</v>
      </c>
      <c r="E154" s="1"/>
      <c r="F154" s="1"/>
      <c r="G154" s="30">
        <f>+G66+G67+G62</f>
        <v>38.349119999999999</v>
      </c>
      <c r="H154" s="30">
        <f>+H66+H67+H62</f>
        <v>65.812160000000006</v>
      </c>
      <c r="I154" s="30">
        <f t="shared" ref="I154:Q154" si="31">+I66+I67</f>
        <v>46.497727999999995</v>
      </c>
      <c r="J154" s="30">
        <f t="shared" si="31"/>
        <v>0</v>
      </c>
      <c r="K154" s="30">
        <f t="shared" si="31"/>
        <v>0</v>
      </c>
      <c r="L154" s="30">
        <f>+L66+L67+L62</f>
        <v>83.847315862068967</v>
      </c>
      <c r="M154" s="30">
        <f t="shared" si="31"/>
        <v>33.313344000000001</v>
      </c>
      <c r="N154" s="30">
        <f t="shared" si="31"/>
        <v>32.235008000000001</v>
      </c>
      <c r="O154" s="30">
        <f t="shared" si="31"/>
        <v>53.666936</v>
      </c>
      <c r="P154" s="30">
        <f t="shared" si="31"/>
        <v>0</v>
      </c>
      <c r="Q154" s="30">
        <f t="shared" si="31"/>
        <v>0</v>
      </c>
      <c r="R154" s="30">
        <f>+R66+R67+R62</f>
        <v>97.604479999999995</v>
      </c>
      <c r="S154" s="30">
        <f>+S66+S67+S62</f>
        <v>44.023679999999999</v>
      </c>
      <c r="T154" s="30">
        <f>+T66+T67+T62</f>
        <v>97.604479999999995</v>
      </c>
      <c r="U154" s="30">
        <f>+U66+U67+U62</f>
        <v>46.010368</v>
      </c>
    </row>
    <row r="155" spans="1:21" x14ac:dyDescent="0.25">
      <c r="A155" s="1"/>
      <c r="B155" s="5"/>
      <c r="C155" s="14" t="s">
        <v>127</v>
      </c>
      <c r="D155" s="7" t="s">
        <v>24</v>
      </c>
      <c r="E155" s="1"/>
      <c r="F155" s="1"/>
      <c r="G155" s="30">
        <f t="shared" ref="G155:M155" si="32">+G77+G79</f>
        <v>0</v>
      </c>
      <c r="H155" s="30">
        <f t="shared" si="32"/>
        <v>0</v>
      </c>
      <c r="I155" s="30">
        <f t="shared" si="32"/>
        <v>0</v>
      </c>
      <c r="J155" s="30">
        <f t="shared" si="32"/>
        <v>0</v>
      </c>
      <c r="K155" s="30">
        <f>+K77+K79</f>
        <v>0</v>
      </c>
      <c r="L155" s="30">
        <f t="shared" ref="L155" si="33">+L77+L79</f>
        <v>0</v>
      </c>
      <c r="M155" s="30">
        <f t="shared" si="32"/>
        <v>0</v>
      </c>
      <c r="N155" s="30">
        <f t="shared" ref="N155:U155" si="34">+N77+N79</f>
        <v>54.369489279999996</v>
      </c>
      <c r="O155" s="30">
        <f t="shared" si="34"/>
        <v>0</v>
      </c>
      <c r="P155" s="30">
        <f t="shared" si="34"/>
        <v>0</v>
      </c>
      <c r="Q155" s="30">
        <f t="shared" si="34"/>
        <v>0</v>
      </c>
      <c r="R155" s="30">
        <f t="shared" si="34"/>
        <v>0</v>
      </c>
      <c r="S155" s="30">
        <f t="shared" si="34"/>
        <v>0</v>
      </c>
      <c r="T155" s="30">
        <f t="shared" si="34"/>
        <v>0</v>
      </c>
      <c r="U155" s="30">
        <f t="shared" si="34"/>
        <v>0</v>
      </c>
    </row>
    <row r="156" spans="1:21" x14ac:dyDescent="0.25">
      <c r="A156" s="1"/>
      <c r="B156" s="5"/>
      <c r="C156" s="14" t="s">
        <v>128</v>
      </c>
      <c r="D156" s="7" t="s">
        <v>24</v>
      </c>
      <c r="E156" s="1"/>
      <c r="F156" s="1"/>
      <c r="G156" s="50">
        <f t="shared" ref="G156:U156" si="35">+G111+G112</f>
        <v>54.15625</v>
      </c>
      <c r="H156" s="50">
        <f t="shared" si="35"/>
        <v>60.25</v>
      </c>
      <c r="I156" s="50">
        <f t="shared" si="35"/>
        <v>46.1875</v>
      </c>
      <c r="J156" s="50">
        <f t="shared" si="35"/>
        <v>45.445</v>
      </c>
      <c r="K156" s="50">
        <f t="shared" si="35"/>
        <v>43.712499999999999</v>
      </c>
      <c r="L156" s="50">
        <f t="shared" ref="L156" si="36">+L111+L112</f>
        <v>87.4</v>
      </c>
      <c r="M156" s="50">
        <f t="shared" si="35"/>
        <v>51.25</v>
      </c>
      <c r="N156" s="50">
        <f t="shared" si="35"/>
        <v>48.4375</v>
      </c>
      <c r="O156" s="50">
        <f t="shared" si="35"/>
        <v>44.640625</v>
      </c>
      <c r="P156" s="50">
        <f t="shared" si="35"/>
        <v>44.640625</v>
      </c>
      <c r="Q156" s="50">
        <f t="shared" si="35"/>
        <v>43.1875</v>
      </c>
      <c r="R156" s="50">
        <f t="shared" si="35"/>
        <v>64.960000000000008</v>
      </c>
      <c r="S156" s="50">
        <f t="shared" si="35"/>
        <v>82.210000000000008</v>
      </c>
      <c r="T156" s="50">
        <f t="shared" si="35"/>
        <v>64.960000000000008</v>
      </c>
      <c r="U156" s="50">
        <f t="shared" si="35"/>
        <v>98.140571428571434</v>
      </c>
    </row>
    <row r="157" spans="1:21" x14ac:dyDescent="0.25">
      <c r="A157" s="1"/>
      <c r="B157" s="5"/>
      <c r="C157" s="14" t="s">
        <v>455</v>
      </c>
      <c r="D157" s="7" t="s">
        <v>24</v>
      </c>
      <c r="E157" s="1"/>
      <c r="F157" s="1"/>
      <c r="G157" s="30">
        <f t="shared" ref="G157:M157" si="37">+G125</f>
        <v>0</v>
      </c>
      <c r="H157" s="30">
        <f t="shared" si="37"/>
        <v>0</v>
      </c>
      <c r="I157" s="30">
        <f t="shared" si="37"/>
        <v>0</v>
      </c>
      <c r="J157" s="30">
        <f>+J125</f>
        <v>67.5</v>
      </c>
      <c r="K157" s="30">
        <f>+K125</f>
        <v>45</v>
      </c>
      <c r="L157" s="30">
        <f t="shared" ref="L157" si="38">+L125</f>
        <v>0</v>
      </c>
      <c r="M157" s="30">
        <f t="shared" si="37"/>
        <v>0</v>
      </c>
      <c r="N157" s="30">
        <f t="shared" ref="N157:U157" si="39">+N125</f>
        <v>0</v>
      </c>
      <c r="O157" s="30">
        <f t="shared" si="39"/>
        <v>0</v>
      </c>
      <c r="P157" s="30">
        <f t="shared" si="39"/>
        <v>67.5</v>
      </c>
      <c r="Q157" s="30">
        <f t="shared" si="39"/>
        <v>45</v>
      </c>
      <c r="R157" s="30">
        <f t="shared" si="39"/>
        <v>0</v>
      </c>
      <c r="S157" s="30">
        <f t="shared" si="39"/>
        <v>0</v>
      </c>
      <c r="T157" s="30">
        <f t="shared" si="39"/>
        <v>0</v>
      </c>
      <c r="U157" s="30">
        <f t="shared" si="39"/>
        <v>0</v>
      </c>
    </row>
    <row r="158" spans="1:21" x14ac:dyDescent="0.25">
      <c r="A158" s="1"/>
      <c r="B158" s="5"/>
      <c r="C158" s="14" t="s">
        <v>129</v>
      </c>
      <c r="D158" s="7" t="s">
        <v>24</v>
      </c>
      <c r="E158" s="1"/>
      <c r="F158" s="1"/>
      <c r="G158" s="30">
        <f t="shared" ref="G158:M158" si="40">+G143</f>
        <v>0</v>
      </c>
      <c r="H158" s="30">
        <f t="shared" si="40"/>
        <v>0</v>
      </c>
      <c r="I158" s="30">
        <f>+I143+I144</f>
        <v>60.25</v>
      </c>
      <c r="J158" s="30">
        <f>+J143+J144</f>
        <v>70.5625</v>
      </c>
      <c r="K158" s="30">
        <f>+K143+K144</f>
        <v>67.9375</v>
      </c>
      <c r="L158" s="30">
        <f t="shared" ref="L158" si="41">+L143</f>
        <v>0</v>
      </c>
      <c r="M158" s="30">
        <f t="shared" si="40"/>
        <v>0</v>
      </c>
      <c r="N158" s="30">
        <f t="shared" ref="N158:U158" si="42">+N143</f>
        <v>0</v>
      </c>
      <c r="O158" s="30">
        <f t="shared" si="42"/>
        <v>20.546875</v>
      </c>
      <c r="P158" s="30">
        <f t="shared" si="42"/>
        <v>28.28125</v>
      </c>
      <c r="Q158" s="30">
        <f t="shared" si="42"/>
        <v>25.375</v>
      </c>
      <c r="R158" s="30">
        <f t="shared" si="42"/>
        <v>0</v>
      </c>
      <c r="S158" s="30">
        <f t="shared" si="42"/>
        <v>0</v>
      </c>
      <c r="T158" s="30">
        <f t="shared" si="42"/>
        <v>0</v>
      </c>
      <c r="U158" s="30">
        <f t="shared" si="42"/>
        <v>0</v>
      </c>
    </row>
    <row r="159" spans="1:21" x14ac:dyDescent="0.25">
      <c r="A159" s="1"/>
      <c r="B159" s="5"/>
      <c r="C159" s="14" t="s">
        <v>303</v>
      </c>
      <c r="D159" s="7" t="s">
        <v>24</v>
      </c>
      <c r="E159" s="1"/>
      <c r="F159" s="1"/>
      <c r="G159" s="30">
        <f t="shared" ref="G159:M159" si="43">+G133</f>
        <v>0</v>
      </c>
      <c r="H159" s="30">
        <f t="shared" si="43"/>
        <v>0</v>
      </c>
      <c r="I159" s="30">
        <f t="shared" si="43"/>
        <v>0</v>
      </c>
      <c r="J159" s="30">
        <f t="shared" si="43"/>
        <v>0</v>
      </c>
      <c r="K159" s="30">
        <f>+K133</f>
        <v>141</v>
      </c>
      <c r="L159" s="30">
        <f t="shared" ref="L159" si="44">+L133</f>
        <v>0</v>
      </c>
      <c r="M159" s="30">
        <f t="shared" si="43"/>
        <v>0</v>
      </c>
      <c r="N159" s="30">
        <f t="shared" ref="N159:U159" si="45">+N133</f>
        <v>0</v>
      </c>
      <c r="O159" s="30">
        <f t="shared" si="45"/>
        <v>0</v>
      </c>
      <c r="P159" s="30">
        <f t="shared" si="45"/>
        <v>0</v>
      </c>
      <c r="Q159" s="30">
        <f t="shared" si="45"/>
        <v>119</v>
      </c>
      <c r="R159" s="30">
        <f t="shared" si="45"/>
        <v>0</v>
      </c>
      <c r="S159" s="30">
        <f t="shared" si="45"/>
        <v>0</v>
      </c>
      <c r="T159" s="30">
        <f t="shared" si="45"/>
        <v>0</v>
      </c>
      <c r="U159" s="30">
        <f t="shared" si="45"/>
        <v>0</v>
      </c>
    </row>
    <row r="160" spans="1:21" x14ac:dyDescent="0.25">
      <c r="A160" s="1"/>
      <c r="B160" s="5"/>
      <c r="C160" s="14" t="s">
        <v>130</v>
      </c>
      <c r="D160" s="7" t="s">
        <v>24</v>
      </c>
      <c r="E160" s="1"/>
      <c r="F160" s="1"/>
      <c r="G160" s="30">
        <v>30</v>
      </c>
      <c r="H160" s="30">
        <v>30</v>
      </c>
      <c r="I160" s="30">
        <v>30</v>
      </c>
      <c r="J160" s="30">
        <v>30</v>
      </c>
      <c r="K160" s="30">
        <v>30</v>
      </c>
      <c r="L160" s="30">
        <v>30</v>
      </c>
      <c r="M160" s="30">
        <v>30</v>
      </c>
      <c r="N160" s="30">
        <v>30</v>
      </c>
      <c r="O160" s="30">
        <v>30</v>
      </c>
      <c r="P160" s="30">
        <v>30</v>
      </c>
      <c r="Q160" s="30">
        <v>30</v>
      </c>
      <c r="R160" s="30">
        <v>15</v>
      </c>
      <c r="S160" s="30">
        <v>30</v>
      </c>
      <c r="T160" s="30">
        <v>15</v>
      </c>
      <c r="U160" s="30">
        <v>30</v>
      </c>
    </row>
    <row r="161" spans="1:21" x14ac:dyDescent="0.25">
      <c r="A161" s="1"/>
      <c r="B161" s="5"/>
      <c r="C161" s="17" t="s">
        <v>131</v>
      </c>
      <c r="D161" s="7" t="s">
        <v>24</v>
      </c>
      <c r="E161" s="1"/>
      <c r="F161" s="1"/>
      <c r="G161" s="30">
        <f t="shared" ref="G161:U161" si="46">SUM(G146:G160)</f>
        <v>614.80076741935477</v>
      </c>
      <c r="H161" s="30">
        <f t="shared" si="46"/>
        <v>563.75454999999999</v>
      </c>
      <c r="I161" s="30">
        <f t="shared" si="46"/>
        <v>465.32588686363636</v>
      </c>
      <c r="J161" s="30">
        <f t="shared" si="46"/>
        <v>475.72428870454542</v>
      </c>
      <c r="K161" s="30">
        <f t="shared" si="46"/>
        <v>504.41830000000004</v>
      </c>
      <c r="L161" s="30">
        <f t="shared" ref="L161" si="47">SUM(L146:L160)</f>
        <v>860.46135553366162</v>
      </c>
      <c r="M161" s="30">
        <f t="shared" si="46"/>
        <v>571.82328588769406</v>
      </c>
      <c r="N161" s="30">
        <f t="shared" si="46"/>
        <v>507.61851283555546</v>
      </c>
      <c r="O161" s="30">
        <f t="shared" si="46"/>
        <v>406.89051057323235</v>
      </c>
      <c r="P161" s="30">
        <f t="shared" si="46"/>
        <v>407.03872074999998</v>
      </c>
      <c r="Q161" s="30">
        <f t="shared" si="46"/>
        <v>421.74639999999999</v>
      </c>
      <c r="R161" s="30">
        <f t="shared" si="46"/>
        <v>544.36970222222226</v>
      </c>
      <c r="S161" s="30">
        <f t="shared" si="46"/>
        <v>592.00797629629619</v>
      </c>
      <c r="T161" s="30">
        <f t="shared" si="46"/>
        <v>544.36970222222226</v>
      </c>
      <c r="U161" s="30">
        <f t="shared" si="46"/>
        <v>660.43076103350973</v>
      </c>
    </row>
    <row r="162" spans="1:21" x14ac:dyDescent="0.25">
      <c r="A162" s="1"/>
      <c r="B162" s="5"/>
      <c r="C162" s="29" t="s">
        <v>132</v>
      </c>
      <c r="D162" s="10"/>
      <c r="E162" s="1"/>
      <c r="F162" s="1"/>
      <c r="G162" s="10"/>
      <c r="H162" s="10"/>
      <c r="I162" s="10"/>
      <c r="J162" s="10"/>
      <c r="K162" s="10"/>
      <c r="L162" s="10"/>
      <c r="M162" s="10"/>
      <c r="N162" s="10"/>
      <c r="O162" s="10"/>
      <c r="P162" s="10"/>
      <c r="Q162" s="10"/>
    </row>
    <row r="163" spans="1:21" x14ac:dyDescent="0.25">
      <c r="A163" s="1"/>
      <c r="B163" s="5"/>
      <c r="C163" s="31" t="s">
        <v>133</v>
      </c>
      <c r="D163" s="32" t="s">
        <v>134</v>
      </c>
      <c r="E163" s="1"/>
      <c r="F163" s="1"/>
      <c r="G163" s="65">
        <v>15.36</v>
      </c>
      <c r="H163" s="65">
        <v>15.36</v>
      </c>
      <c r="I163" s="65">
        <v>15.36</v>
      </c>
      <c r="J163" s="65">
        <v>15.36</v>
      </c>
      <c r="K163" s="65">
        <v>15.36</v>
      </c>
      <c r="L163" s="65">
        <v>15.36</v>
      </c>
      <c r="M163" s="65">
        <v>15.36</v>
      </c>
      <c r="N163" s="65">
        <v>15.36</v>
      </c>
      <c r="O163" s="65">
        <v>15.36</v>
      </c>
      <c r="P163" s="65">
        <v>15.36</v>
      </c>
      <c r="Q163" s="65">
        <v>15.36</v>
      </c>
      <c r="R163" s="65">
        <v>15.36</v>
      </c>
      <c r="S163" s="65">
        <v>15.36</v>
      </c>
      <c r="T163" s="65">
        <v>15.36</v>
      </c>
      <c r="U163" s="65">
        <v>15.36</v>
      </c>
    </row>
    <row r="164" spans="1:21" x14ac:dyDescent="0.25">
      <c r="A164" s="1"/>
      <c r="B164" s="5"/>
      <c r="C164" s="33" t="s">
        <v>135</v>
      </c>
      <c r="D164" s="7" t="s">
        <v>136</v>
      </c>
      <c r="E164" s="1"/>
      <c r="F164" s="1"/>
      <c r="G164" s="47">
        <v>30</v>
      </c>
      <c r="H164" s="47">
        <v>30</v>
      </c>
      <c r="I164" s="47">
        <v>30</v>
      </c>
      <c r="J164" s="47">
        <v>30</v>
      </c>
      <c r="K164" s="47">
        <v>30</v>
      </c>
      <c r="L164" s="47">
        <v>30</v>
      </c>
      <c r="M164" s="47">
        <v>30</v>
      </c>
      <c r="N164" s="47">
        <v>30</v>
      </c>
      <c r="O164" s="47">
        <v>30</v>
      </c>
      <c r="P164" s="47">
        <v>30</v>
      </c>
      <c r="Q164" s="47">
        <v>30</v>
      </c>
      <c r="R164" s="47">
        <v>30</v>
      </c>
      <c r="S164" s="47">
        <v>30</v>
      </c>
      <c r="T164" s="47">
        <v>30</v>
      </c>
      <c r="U164" s="47">
        <v>30</v>
      </c>
    </row>
    <row r="165" spans="1:21" s="260" customFormat="1" x14ac:dyDescent="0.25">
      <c r="B165" s="261"/>
      <c r="C165" s="262" t="s">
        <v>137</v>
      </c>
      <c r="D165" s="263" t="s">
        <v>138</v>
      </c>
      <c r="G165" s="264">
        <f t="shared" ref="G165:U165" si="48">+G161/60</f>
        <v>10.246679456989247</v>
      </c>
      <c r="H165" s="264">
        <f t="shared" si="48"/>
        <v>9.3959091666666659</v>
      </c>
      <c r="I165" s="264">
        <f t="shared" si="48"/>
        <v>7.7554314477272728</v>
      </c>
      <c r="J165" s="264">
        <f t="shared" si="48"/>
        <v>7.9287381450757568</v>
      </c>
      <c r="K165" s="264">
        <f t="shared" si="48"/>
        <v>8.4069716666666672</v>
      </c>
      <c r="L165" s="264">
        <f t="shared" ref="L165" si="49">+L161/60</f>
        <v>14.341022592227693</v>
      </c>
      <c r="M165" s="264">
        <f t="shared" si="48"/>
        <v>9.5303880981282347</v>
      </c>
      <c r="N165" s="264">
        <f t="shared" si="48"/>
        <v>8.4603085472592578</v>
      </c>
      <c r="O165" s="264">
        <f t="shared" si="48"/>
        <v>6.7815085095538725</v>
      </c>
      <c r="P165" s="264">
        <f t="shared" si="48"/>
        <v>6.7839786791666663</v>
      </c>
      <c r="Q165" s="264">
        <f t="shared" si="48"/>
        <v>7.0291066666666664</v>
      </c>
      <c r="R165" s="264">
        <f t="shared" si="48"/>
        <v>9.0728283703703703</v>
      </c>
      <c r="S165" s="264">
        <f t="shared" si="48"/>
        <v>9.8667996049382705</v>
      </c>
      <c r="T165" s="264">
        <f t="shared" si="48"/>
        <v>9.0728283703703703</v>
      </c>
      <c r="U165" s="264">
        <f t="shared" si="48"/>
        <v>11.007179350558495</v>
      </c>
    </row>
    <row r="166" spans="1:21" x14ac:dyDescent="0.25">
      <c r="A166" s="1"/>
      <c r="B166" s="5"/>
      <c r="C166" s="33" t="s">
        <v>139</v>
      </c>
      <c r="D166" s="7" t="s">
        <v>4</v>
      </c>
      <c r="E166" s="1"/>
      <c r="F166" s="1"/>
      <c r="G166" s="83">
        <f t="shared" ref="G166:U166" si="50">+G25</f>
        <v>3.9839999999999995</v>
      </c>
      <c r="H166" s="34">
        <f t="shared" si="50"/>
        <v>2.988</v>
      </c>
      <c r="I166" s="34">
        <f t="shared" si="50"/>
        <v>1.5188999999999999</v>
      </c>
      <c r="J166" s="34">
        <f t="shared" si="50"/>
        <v>1.5188999999999999</v>
      </c>
      <c r="K166" s="34">
        <f t="shared" si="50"/>
        <v>0.9900000000000001</v>
      </c>
      <c r="L166" s="34">
        <f t="shared" ref="L166" si="51">+L25</f>
        <v>2.988</v>
      </c>
      <c r="M166" s="34">
        <f t="shared" si="50"/>
        <v>3.9839999999999995</v>
      </c>
      <c r="N166" s="34">
        <f t="shared" si="50"/>
        <v>2.988</v>
      </c>
      <c r="O166" s="34">
        <f t="shared" si="50"/>
        <v>1.5188999999999999</v>
      </c>
      <c r="P166" s="34">
        <f t="shared" si="50"/>
        <v>1.5188999999999999</v>
      </c>
      <c r="Q166" s="34">
        <f t="shared" si="50"/>
        <v>0.9900000000000001</v>
      </c>
      <c r="R166" s="34">
        <f t="shared" si="50"/>
        <v>2.988</v>
      </c>
      <c r="S166" s="83">
        <f t="shared" si="50"/>
        <v>3.9839999999999995</v>
      </c>
      <c r="T166" s="34">
        <f t="shared" si="50"/>
        <v>2.988</v>
      </c>
      <c r="U166" s="83">
        <f t="shared" si="50"/>
        <v>4.5484</v>
      </c>
    </row>
    <row r="167" spans="1:21" x14ac:dyDescent="0.25">
      <c r="A167" s="1"/>
      <c r="B167" s="5"/>
      <c r="C167" s="35" t="s">
        <v>140</v>
      </c>
      <c r="D167" s="7" t="s">
        <v>141</v>
      </c>
      <c r="E167" s="1"/>
      <c r="F167" s="1"/>
      <c r="G167" s="34">
        <f t="shared" ref="G167:Q167" si="52">+G163*G166/G165</f>
        <v>5.9721044516777075</v>
      </c>
      <c r="H167" s="34">
        <f t="shared" si="52"/>
        <v>4.8846449221562827</v>
      </c>
      <c r="I167" s="34">
        <f t="shared" si="52"/>
        <v>3.0082535262221857</v>
      </c>
      <c r="J167" s="34">
        <f t="shared" si="52"/>
        <v>2.9424989920356466</v>
      </c>
      <c r="K167" s="34">
        <f t="shared" si="52"/>
        <v>1.808784494932083</v>
      </c>
      <c r="L167" s="34">
        <f t="shared" ref="L167" si="53">+L163*L166/L165</f>
        <v>3.2003073494127099</v>
      </c>
      <c r="M167" s="34">
        <f t="shared" si="52"/>
        <v>6.4209599199867338</v>
      </c>
      <c r="N167" s="34">
        <f t="shared" si="52"/>
        <v>5.4248234261938402</v>
      </c>
      <c r="O167" s="34">
        <f t="shared" si="52"/>
        <v>3.4402823453118105</v>
      </c>
      <c r="P167" s="34">
        <f t="shared" si="52"/>
        <v>3.4390296761466028</v>
      </c>
      <c r="Q167" s="34">
        <f t="shared" si="52"/>
        <v>2.1633474524026761</v>
      </c>
      <c r="R167" s="34">
        <f>+R169/R164</f>
        <v>0</v>
      </c>
      <c r="S167" s="34">
        <f>+S163*S166/S165</f>
        <v>6.2020353559600689</v>
      </c>
      <c r="T167" s="34">
        <f>+T163*T166/T165</f>
        <v>5.0585857162121597</v>
      </c>
      <c r="U167" s="34">
        <f>+U163*U166/U165</f>
        <v>6.3470778275685298</v>
      </c>
    </row>
    <row r="168" spans="1:21" x14ac:dyDescent="0.25">
      <c r="A168" s="1"/>
      <c r="B168" s="5"/>
      <c r="C168" s="36" t="s">
        <v>375</v>
      </c>
      <c r="D168" s="7"/>
      <c r="E168" s="1"/>
      <c r="F168" s="1"/>
      <c r="G168" s="259">
        <f t="shared" ref="G168:U168" si="54">+((G163*G164)/G165)*G25</f>
        <v>179.1631335503312</v>
      </c>
      <c r="H168" s="114">
        <f t="shared" si="54"/>
        <v>146.53934766468845</v>
      </c>
      <c r="I168" s="114">
        <f t="shared" si="54"/>
        <v>90.247605786665559</v>
      </c>
      <c r="J168" s="114">
        <f t="shared" si="54"/>
        <v>88.2749697610694</v>
      </c>
      <c r="K168" s="114">
        <f t="shared" si="54"/>
        <v>54.263534847962497</v>
      </c>
      <c r="L168" s="114">
        <f>+((L163*L164)/L165)*L25</f>
        <v>96.009220482381281</v>
      </c>
      <c r="M168" s="114">
        <f t="shared" si="54"/>
        <v>192.62879759960202</v>
      </c>
      <c r="N168" s="114">
        <f t="shared" si="54"/>
        <v>162.74470278581521</v>
      </c>
      <c r="O168" s="114">
        <f t="shared" si="54"/>
        <v>103.20847035935432</v>
      </c>
      <c r="P168" s="114">
        <f t="shared" si="54"/>
        <v>103.17089028439807</v>
      </c>
      <c r="Q168" s="114">
        <f t="shared" si="54"/>
        <v>64.900423572080285</v>
      </c>
      <c r="R168" s="114">
        <f t="shared" si="54"/>
        <v>151.75757148636478</v>
      </c>
      <c r="S168" s="259">
        <f t="shared" si="54"/>
        <v>186.06106067880202</v>
      </c>
      <c r="T168" s="114">
        <f t="shared" si="54"/>
        <v>151.75757148636478</v>
      </c>
      <c r="U168" s="259">
        <f t="shared" si="54"/>
        <v>190.4123348270559</v>
      </c>
    </row>
    <row r="169" spans="1:21" customFormat="1" x14ac:dyDescent="0.25"/>
    <row r="170" spans="1:21" customFormat="1" x14ac:dyDescent="0.25"/>
    <row r="171" spans="1:21" customFormat="1" x14ac:dyDescent="0.25"/>
    <row r="172" spans="1:21" customFormat="1" x14ac:dyDescent="0.25"/>
    <row r="173" spans="1:21" customFormat="1" x14ac:dyDescent="0.25"/>
    <row r="174" spans="1:21" customFormat="1" x14ac:dyDescent="0.25"/>
    <row r="175" spans="1:21" hidden="1" x14ac:dyDescent="0.25">
      <c r="C175" s="33" t="s">
        <v>149</v>
      </c>
      <c r="D175" s="7" t="s">
        <v>150</v>
      </c>
      <c r="E175"/>
      <c r="G175" s="83">
        <v>750</v>
      </c>
      <c r="H175" s="83">
        <v>750</v>
      </c>
      <c r="I175" s="83">
        <v>750</v>
      </c>
      <c r="J175" s="83">
        <v>750</v>
      </c>
      <c r="K175" s="83">
        <v>750</v>
      </c>
      <c r="L175" s="83"/>
      <c r="M175" s="83">
        <v>750</v>
      </c>
      <c r="N175" s="83">
        <v>750</v>
      </c>
      <c r="O175" s="83">
        <v>750</v>
      </c>
      <c r="P175" s="83">
        <v>750</v>
      </c>
      <c r="Q175" s="83">
        <v>750</v>
      </c>
      <c r="R175"/>
      <c r="S175"/>
      <c r="T175"/>
      <c r="U175"/>
    </row>
    <row r="176" spans="1:21" hidden="1" x14ac:dyDescent="0.25">
      <c r="C176" s="33" t="s">
        <v>314</v>
      </c>
      <c r="D176" s="7" t="s">
        <v>228</v>
      </c>
      <c r="E176"/>
      <c r="G176" s="34">
        <v>2.25</v>
      </c>
      <c r="H176" s="34">
        <v>2.25</v>
      </c>
      <c r="I176" s="34">
        <v>2.13</v>
      </c>
      <c r="J176" s="34">
        <v>2.08</v>
      </c>
      <c r="K176" s="34">
        <v>2.08</v>
      </c>
      <c r="L176" s="34"/>
      <c r="M176" s="34">
        <v>2.08</v>
      </c>
      <c r="N176" s="34">
        <v>2.08</v>
      </c>
      <c r="O176" s="34">
        <v>2.08</v>
      </c>
      <c r="P176" s="34">
        <v>2.08</v>
      </c>
      <c r="Q176" s="34">
        <v>2.08</v>
      </c>
      <c r="R176"/>
      <c r="S176"/>
      <c r="T176"/>
      <c r="U176"/>
    </row>
    <row r="177" spans="3:21" hidden="1" x14ac:dyDescent="0.25">
      <c r="C177" s="33" t="s">
        <v>151</v>
      </c>
      <c r="D177" s="7" t="s">
        <v>152</v>
      </c>
      <c r="E177"/>
      <c r="G177" s="83">
        <v>5</v>
      </c>
      <c r="H177" s="83">
        <v>5</v>
      </c>
      <c r="I177" s="83">
        <v>5</v>
      </c>
      <c r="J177" s="83">
        <v>5</v>
      </c>
      <c r="K177" s="83">
        <v>5</v>
      </c>
      <c r="L177" s="83"/>
      <c r="M177" s="83">
        <v>5</v>
      </c>
      <c r="N177" s="83">
        <v>5</v>
      </c>
      <c r="O177" s="83">
        <v>5</v>
      </c>
      <c r="P177" s="83">
        <v>5</v>
      </c>
      <c r="Q177" s="83">
        <v>5</v>
      </c>
      <c r="R177"/>
      <c r="S177"/>
      <c r="T177"/>
      <c r="U177"/>
    </row>
    <row r="178" spans="3:21" hidden="1" x14ac:dyDescent="0.25">
      <c r="C178" s="33" t="s">
        <v>153</v>
      </c>
      <c r="D178" s="7" t="s">
        <v>152</v>
      </c>
      <c r="E178"/>
      <c r="G178" s="83">
        <v>5</v>
      </c>
      <c r="H178" s="83">
        <v>5</v>
      </c>
      <c r="I178" s="83">
        <v>5</v>
      </c>
      <c r="J178" s="83">
        <v>5</v>
      </c>
      <c r="K178" s="83">
        <v>5</v>
      </c>
      <c r="L178" s="83"/>
      <c r="M178" s="83">
        <v>5</v>
      </c>
      <c r="N178" s="83">
        <v>5</v>
      </c>
      <c r="O178" s="83">
        <v>5</v>
      </c>
      <c r="P178" s="83">
        <v>5</v>
      </c>
      <c r="Q178" s="83">
        <v>5</v>
      </c>
      <c r="R178"/>
      <c r="S178"/>
      <c r="T178"/>
      <c r="U178"/>
    </row>
    <row r="179" spans="3:21" hidden="1" x14ac:dyDescent="0.25">
      <c r="C179" s="33" t="s">
        <v>154</v>
      </c>
      <c r="D179" s="7" t="s">
        <v>152</v>
      </c>
      <c r="E179"/>
      <c r="G179" s="83">
        <v>6</v>
      </c>
      <c r="H179" s="83">
        <v>6</v>
      </c>
      <c r="I179" s="83">
        <v>6</v>
      </c>
      <c r="J179" s="83">
        <v>6</v>
      </c>
      <c r="K179" s="83">
        <v>6</v>
      </c>
      <c r="L179" s="83"/>
      <c r="M179" s="83">
        <v>6</v>
      </c>
      <c r="N179" s="83">
        <v>6</v>
      </c>
      <c r="O179" s="83">
        <v>6</v>
      </c>
      <c r="P179" s="83">
        <v>6</v>
      </c>
      <c r="Q179" s="83">
        <v>6</v>
      </c>
      <c r="R179"/>
      <c r="S179"/>
      <c r="T179"/>
      <c r="U179"/>
    </row>
    <row r="180" spans="3:21" hidden="1" x14ac:dyDescent="0.25">
      <c r="C180" s="33" t="s">
        <v>155</v>
      </c>
      <c r="D180" s="7" t="s">
        <v>152</v>
      </c>
      <c r="G180" s="83">
        <v>6</v>
      </c>
      <c r="H180" s="83">
        <v>6</v>
      </c>
      <c r="I180" s="83">
        <v>6</v>
      </c>
      <c r="J180" s="83">
        <v>6</v>
      </c>
      <c r="K180" s="83">
        <v>6</v>
      </c>
      <c r="L180" s="83"/>
      <c r="M180" s="83">
        <v>6</v>
      </c>
      <c r="N180" s="83">
        <v>6</v>
      </c>
      <c r="O180" s="83">
        <v>6</v>
      </c>
      <c r="P180" s="83">
        <v>6</v>
      </c>
      <c r="Q180" s="83">
        <v>6</v>
      </c>
    </row>
    <row r="181" spans="3:21" hidden="1" x14ac:dyDescent="0.25">
      <c r="C181" s="33" t="s">
        <v>156</v>
      </c>
      <c r="D181" s="7" t="s">
        <v>152</v>
      </c>
      <c r="G181" s="83">
        <v>4</v>
      </c>
      <c r="H181" s="83">
        <v>4</v>
      </c>
      <c r="I181" s="83">
        <v>4</v>
      </c>
      <c r="J181" s="83">
        <v>4</v>
      </c>
      <c r="K181" s="83">
        <v>4</v>
      </c>
      <c r="L181" s="83"/>
      <c r="M181" s="83">
        <v>4</v>
      </c>
      <c r="N181" s="83">
        <v>4</v>
      </c>
      <c r="O181" s="83">
        <v>4</v>
      </c>
      <c r="P181" s="83">
        <v>4</v>
      </c>
      <c r="Q181" s="83">
        <v>4</v>
      </c>
    </row>
    <row r="182" spans="3:21" hidden="1" x14ac:dyDescent="0.25">
      <c r="C182" s="33" t="s">
        <v>157</v>
      </c>
      <c r="D182" s="7" t="s">
        <v>158</v>
      </c>
      <c r="G182" s="83">
        <f>+G57+G82</f>
        <v>1</v>
      </c>
      <c r="H182" s="83">
        <f>+H58+H82</f>
        <v>10.458</v>
      </c>
      <c r="I182" s="83">
        <f>+I58+I82</f>
        <v>9.1133999999999986</v>
      </c>
      <c r="J182" s="83">
        <f t="shared" ref="J182:Q182" si="55">+J57+J82</f>
        <v>0</v>
      </c>
      <c r="K182" s="83">
        <f t="shared" si="55"/>
        <v>0</v>
      </c>
      <c r="L182" s="83"/>
      <c r="M182" s="83">
        <f t="shared" si="55"/>
        <v>1</v>
      </c>
      <c r="N182" s="83">
        <f t="shared" si="55"/>
        <v>1</v>
      </c>
      <c r="O182" s="83">
        <f t="shared" si="55"/>
        <v>7</v>
      </c>
      <c r="P182" s="83">
        <f t="shared" si="55"/>
        <v>0</v>
      </c>
      <c r="Q182" s="83">
        <f t="shared" si="55"/>
        <v>0</v>
      </c>
    </row>
    <row r="183" spans="3:21" hidden="1" x14ac:dyDescent="0.25">
      <c r="C183" s="33" t="s">
        <v>159</v>
      </c>
      <c r="D183" s="7" t="s">
        <v>160</v>
      </c>
      <c r="G183" s="83">
        <f>+G74</f>
        <v>0</v>
      </c>
      <c r="H183" s="83">
        <f>+H74*H25</f>
        <v>0</v>
      </c>
      <c r="I183" s="83">
        <f t="shared" ref="I183:Q183" si="56">+I74</f>
        <v>0</v>
      </c>
      <c r="J183" s="83">
        <f t="shared" si="56"/>
        <v>0</v>
      </c>
      <c r="K183" s="83">
        <f t="shared" si="56"/>
        <v>0</v>
      </c>
      <c r="L183" s="83"/>
      <c r="M183" s="83">
        <f t="shared" si="56"/>
        <v>0</v>
      </c>
      <c r="N183" s="83">
        <f t="shared" si="56"/>
        <v>7.0912800000000002</v>
      </c>
      <c r="O183" s="83">
        <f t="shared" si="56"/>
        <v>0</v>
      </c>
      <c r="P183" s="83">
        <f t="shared" si="56"/>
        <v>0</v>
      </c>
      <c r="Q183" s="83">
        <f t="shared" si="56"/>
        <v>0</v>
      </c>
    </row>
    <row r="184" spans="3:21" hidden="1" x14ac:dyDescent="0.25">
      <c r="C184" s="33" t="s">
        <v>197</v>
      </c>
      <c r="D184" s="7" t="s">
        <v>161</v>
      </c>
      <c r="G184" s="83">
        <f t="shared" ref="G184:Q184" si="57">+G107</f>
        <v>1.8875</v>
      </c>
      <c r="H184" s="83">
        <f t="shared" si="57"/>
        <v>2.7</v>
      </c>
      <c r="I184" s="83">
        <f t="shared" si="57"/>
        <v>0.82500000000000007</v>
      </c>
      <c r="J184" s="83">
        <f t="shared" si="57"/>
        <v>0.72600000000000009</v>
      </c>
      <c r="K184" s="83">
        <f t="shared" si="57"/>
        <v>0.49500000000000005</v>
      </c>
      <c r="L184" s="83"/>
      <c r="M184" s="83">
        <f t="shared" si="57"/>
        <v>1.5</v>
      </c>
      <c r="N184" s="83">
        <f t="shared" si="57"/>
        <v>1.125</v>
      </c>
      <c r="O184" s="83">
        <f t="shared" si="57"/>
        <v>0.61875000000000002</v>
      </c>
      <c r="P184" s="83">
        <f t="shared" si="57"/>
        <v>0.61875000000000002</v>
      </c>
      <c r="Q184" s="83">
        <f t="shared" si="57"/>
        <v>0.42500000000000004</v>
      </c>
    </row>
    <row r="185" spans="3:21" hidden="1" x14ac:dyDescent="0.25">
      <c r="C185" s="33" t="s">
        <v>198</v>
      </c>
      <c r="D185" s="7" t="s">
        <v>161</v>
      </c>
      <c r="G185" s="83">
        <f t="shared" ref="G185:Q185" si="58">+G139</f>
        <v>0</v>
      </c>
      <c r="H185" s="83">
        <f t="shared" si="58"/>
        <v>0</v>
      </c>
      <c r="I185" s="83">
        <f t="shared" si="58"/>
        <v>2.7</v>
      </c>
      <c r="J185" s="83">
        <f t="shared" si="58"/>
        <v>4.0749999999999993</v>
      </c>
      <c r="K185" s="83">
        <f t="shared" si="58"/>
        <v>3.7250000000000001</v>
      </c>
      <c r="L185" s="83"/>
      <c r="M185" s="83">
        <f t="shared" si="58"/>
        <v>0</v>
      </c>
      <c r="N185" s="83">
        <f t="shared" si="58"/>
        <v>0</v>
      </c>
      <c r="O185" s="83">
        <f t="shared" si="58"/>
        <v>1.40625</v>
      </c>
      <c r="P185" s="83">
        <f t="shared" si="58"/>
        <v>2.4375</v>
      </c>
      <c r="Q185" s="83">
        <f t="shared" si="58"/>
        <v>2.0499999999999998</v>
      </c>
    </row>
    <row r="186" spans="3:21" hidden="1" x14ac:dyDescent="0.25">
      <c r="C186" s="33" t="s">
        <v>299</v>
      </c>
      <c r="D186" s="7" t="s">
        <v>315</v>
      </c>
      <c r="G186" s="83">
        <f t="shared" ref="G186:Q186" si="59">+G122</f>
        <v>0</v>
      </c>
      <c r="H186" s="83">
        <f t="shared" si="59"/>
        <v>0</v>
      </c>
      <c r="I186" s="83">
        <f t="shared" si="59"/>
        <v>0</v>
      </c>
      <c r="J186" s="83">
        <f t="shared" si="59"/>
        <v>1</v>
      </c>
      <c r="K186" s="83">
        <f t="shared" si="59"/>
        <v>1</v>
      </c>
      <c r="L186" s="83"/>
      <c r="M186" s="83">
        <f t="shared" si="59"/>
        <v>0</v>
      </c>
      <c r="N186" s="83">
        <f t="shared" si="59"/>
        <v>0</v>
      </c>
      <c r="O186" s="83">
        <f t="shared" si="59"/>
        <v>0</v>
      </c>
      <c r="P186" s="83">
        <f t="shared" si="59"/>
        <v>1</v>
      </c>
      <c r="Q186" s="83">
        <f t="shared" si="59"/>
        <v>1</v>
      </c>
    </row>
    <row r="187" spans="3:21" hidden="1" x14ac:dyDescent="0.25">
      <c r="C187" s="33" t="s">
        <v>162</v>
      </c>
      <c r="D187" s="7" t="s">
        <v>163</v>
      </c>
      <c r="G187" s="83">
        <v>40</v>
      </c>
      <c r="H187" s="83">
        <v>40</v>
      </c>
      <c r="I187" s="83">
        <v>40</v>
      </c>
      <c r="J187" s="83">
        <v>40</v>
      </c>
      <c r="K187" s="83">
        <v>40</v>
      </c>
      <c r="L187" s="83"/>
      <c r="M187" s="83">
        <v>40</v>
      </c>
      <c r="N187" s="83">
        <v>40</v>
      </c>
      <c r="O187" s="83">
        <v>40</v>
      </c>
      <c r="P187" s="83">
        <v>40</v>
      </c>
      <c r="Q187" s="83">
        <v>40</v>
      </c>
    </row>
    <row r="188" spans="3:21" hidden="1" x14ac:dyDescent="0.25">
      <c r="C188" s="33" t="s">
        <v>164</v>
      </c>
      <c r="D188" s="7" t="s">
        <v>163</v>
      </c>
      <c r="G188" s="83">
        <v>35</v>
      </c>
      <c r="H188" s="83">
        <v>35</v>
      </c>
      <c r="I188" s="83">
        <v>35</v>
      </c>
      <c r="J188" s="83">
        <v>35</v>
      </c>
      <c r="K188" s="83">
        <v>35</v>
      </c>
      <c r="L188" s="83"/>
      <c r="M188" s="83">
        <v>35</v>
      </c>
      <c r="N188" s="83">
        <v>35</v>
      </c>
      <c r="O188" s="83">
        <v>35</v>
      </c>
      <c r="P188" s="83">
        <v>35</v>
      </c>
      <c r="Q188" s="83">
        <v>35</v>
      </c>
    </row>
    <row r="189" spans="3:21" hidden="1" x14ac:dyDescent="0.25">
      <c r="C189" s="33" t="s">
        <v>165</v>
      </c>
      <c r="D189" s="7" t="s">
        <v>148</v>
      </c>
      <c r="G189" s="83">
        <v>0.1</v>
      </c>
      <c r="H189" s="83">
        <v>0.1</v>
      </c>
      <c r="I189" s="83">
        <v>0.1</v>
      </c>
      <c r="J189" s="83">
        <v>0.1</v>
      </c>
      <c r="K189" s="83">
        <v>0.1</v>
      </c>
      <c r="L189" s="83"/>
      <c r="M189" s="83">
        <v>0.1</v>
      </c>
      <c r="N189" s="83">
        <v>0.1</v>
      </c>
      <c r="O189" s="83">
        <v>0.1</v>
      </c>
      <c r="P189" s="83">
        <v>0.1</v>
      </c>
      <c r="Q189" s="83">
        <v>0.1</v>
      </c>
    </row>
    <row r="190" spans="3:21" hidden="1" x14ac:dyDescent="0.25">
      <c r="C190" s="33" t="s">
        <v>166</v>
      </c>
      <c r="D190" s="7" t="s">
        <v>148</v>
      </c>
      <c r="G190" s="83">
        <v>5.2</v>
      </c>
      <c r="H190" s="83">
        <v>5.2</v>
      </c>
      <c r="I190" s="83">
        <v>5.2</v>
      </c>
      <c r="J190" s="83">
        <v>5.2</v>
      </c>
      <c r="K190" s="83">
        <v>5.2</v>
      </c>
      <c r="L190" s="83"/>
      <c r="M190" s="83">
        <v>5.2</v>
      </c>
      <c r="N190" s="83">
        <v>5.2</v>
      </c>
      <c r="O190" s="83">
        <v>5.2</v>
      </c>
      <c r="P190" s="83">
        <v>5.2</v>
      </c>
      <c r="Q190" s="83">
        <v>5.2</v>
      </c>
    </row>
    <row r="191" spans="3:21" hidden="1" x14ac:dyDescent="0.25">
      <c r="C191" s="33" t="s">
        <v>167</v>
      </c>
      <c r="D191" s="7" t="s">
        <v>148</v>
      </c>
      <c r="G191" s="83">
        <v>5.2</v>
      </c>
      <c r="H191" s="83">
        <v>5.2</v>
      </c>
      <c r="I191" s="83">
        <v>5.2</v>
      </c>
      <c r="J191" s="83">
        <v>5.2</v>
      </c>
      <c r="K191" s="83">
        <v>5.2</v>
      </c>
      <c r="L191" s="83"/>
      <c r="M191" s="83">
        <v>5.2</v>
      </c>
      <c r="N191" s="83">
        <v>5.2</v>
      </c>
      <c r="O191" s="83">
        <v>5.2</v>
      </c>
      <c r="P191" s="83">
        <v>5.2</v>
      </c>
      <c r="Q191" s="83">
        <v>5.2</v>
      </c>
    </row>
    <row r="192" spans="3:21" hidden="1" x14ac:dyDescent="0.25">
      <c r="C192" s="33" t="s">
        <v>121</v>
      </c>
      <c r="D192" s="7" t="s">
        <v>168</v>
      </c>
      <c r="G192" s="83">
        <f>+H192</f>
        <v>27860.873601220999</v>
      </c>
      <c r="H192" s="83">
        <v>27860.873601220999</v>
      </c>
      <c r="I192" s="83">
        <f>+G192</f>
        <v>27860.873601220999</v>
      </c>
      <c r="J192" s="83">
        <f t="shared" ref="J192:Q192" si="60">+I192</f>
        <v>27860.873601220999</v>
      </c>
      <c r="K192" s="83">
        <f t="shared" si="60"/>
        <v>27860.873601220999</v>
      </c>
      <c r="L192" s="83"/>
      <c r="M192" s="83">
        <f>+K192</f>
        <v>27860.873601220999</v>
      </c>
      <c r="N192" s="83">
        <f t="shared" si="60"/>
        <v>27860.873601220999</v>
      </c>
      <c r="O192" s="83">
        <f t="shared" si="60"/>
        <v>27860.873601220999</v>
      </c>
      <c r="P192" s="83">
        <f t="shared" si="60"/>
        <v>27860.873601220999</v>
      </c>
      <c r="Q192" s="83">
        <f t="shared" si="60"/>
        <v>27860.873601220999</v>
      </c>
    </row>
    <row r="193" spans="3:17" hidden="1" x14ac:dyDescent="0.25">
      <c r="C193" s="71"/>
      <c r="D193" s="72"/>
      <c r="G193" s="3"/>
      <c r="H193" s="4"/>
    </row>
    <row r="194" spans="3:17" hidden="1" x14ac:dyDescent="0.25">
      <c r="C194" s="33" t="s">
        <v>169</v>
      </c>
      <c r="D194" s="7" t="s">
        <v>170</v>
      </c>
      <c r="G194" s="83">
        <f t="shared" ref="G194:Q194" si="61">+G29/G175</f>
        <v>0.37759999999999999</v>
      </c>
      <c r="H194" s="83">
        <f t="shared" si="61"/>
        <v>0.28320000000000001</v>
      </c>
      <c r="I194" s="83">
        <f t="shared" si="61"/>
        <v>0.13908000000000001</v>
      </c>
      <c r="J194" s="83">
        <f t="shared" si="61"/>
        <v>0.12687999999999999</v>
      </c>
      <c r="K194" s="83">
        <f t="shared" si="61"/>
        <v>0</v>
      </c>
      <c r="L194" s="83"/>
      <c r="M194" s="83">
        <f t="shared" si="61"/>
        <v>0.30719999999999997</v>
      </c>
      <c r="N194" s="83">
        <f t="shared" si="61"/>
        <v>0.23040000000000002</v>
      </c>
      <c r="O194" s="83">
        <f t="shared" si="61"/>
        <v>0.11468</v>
      </c>
      <c r="P194" s="83">
        <f t="shared" si="61"/>
        <v>0.10980000000000001</v>
      </c>
      <c r="Q194" s="83">
        <f t="shared" si="61"/>
        <v>0</v>
      </c>
    </row>
    <row r="195" spans="3:17" hidden="1" x14ac:dyDescent="0.25">
      <c r="C195" s="33" t="s">
        <v>171</v>
      </c>
      <c r="D195" s="7" t="s">
        <v>172</v>
      </c>
      <c r="G195" s="83">
        <f t="shared" ref="G195:Q195" si="62">+G176*G19</f>
        <v>244.08971999999997</v>
      </c>
      <c r="H195" s="83">
        <f t="shared" si="62"/>
        <v>183.06729000000001</v>
      </c>
      <c r="I195" s="83">
        <f t="shared" si="62"/>
        <v>91.881298799999982</v>
      </c>
      <c r="J195" s="83">
        <f t="shared" si="62"/>
        <v>92.030758559999995</v>
      </c>
      <c r="K195" s="83">
        <f t="shared" si="62"/>
        <v>61.52889600000001</v>
      </c>
      <c r="L195" s="83"/>
      <c r="M195" s="83">
        <f t="shared" si="62"/>
        <v>128.12800000000001</v>
      </c>
      <c r="N195" s="83">
        <f t="shared" si="62"/>
        <v>97.593600000000009</v>
      </c>
      <c r="O195" s="83">
        <f t="shared" si="62"/>
        <v>50.4816</v>
      </c>
      <c r="P195" s="83">
        <f t="shared" si="62"/>
        <v>52.2288</v>
      </c>
      <c r="Q195" s="83">
        <f t="shared" si="62"/>
        <v>34.819199999999995</v>
      </c>
    </row>
    <row r="196" spans="3:17" hidden="1" x14ac:dyDescent="0.25">
      <c r="C196" s="33" t="s">
        <v>173</v>
      </c>
      <c r="D196" s="7" t="s">
        <v>174</v>
      </c>
      <c r="G196" s="83">
        <f t="shared" ref="G196:Q196" si="63">+G177*0.5+G178*1+G179*G48/60+G180*G49/60+G181*(G111+G143)/60</f>
        <v>20.064028666666662</v>
      </c>
      <c r="H196" s="83">
        <f t="shared" si="63"/>
        <v>18.412625666666663</v>
      </c>
      <c r="I196" s="83">
        <f t="shared" si="63"/>
        <v>16.715391583333336</v>
      </c>
      <c r="J196" s="83">
        <f t="shared" si="63"/>
        <v>17.510057658333331</v>
      </c>
      <c r="K196" s="83">
        <f t="shared" si="63"/>
        <v>17.620163333333331</v>
      </c>
      <c r="L196" s="83"/>
      <c r="M196" s="83">
        <f t="shared" si="63"/>
        <v>19.076312296296297</v>
      </c>
      <c r="N196" s="83">
        <f t="shared" si="63"/>
        <v>16.817234222222226</v>
      </c>
      <c r="O196" s="83">
        <f t="shared" si="63"/>
        <v>14.850422836111111</v>
      </c>
      <c r="P196" s="83">
        <f t="shared" si="63"/>
        <v>15.529142908333332</v>
      </c>
      <c r="Q196" s="83">
        <f t="shared" si="63"/>
        <v>14.489223333333333</v>
      </c>
    </row>
    <row r="197" spans="3:17" hidden="1" x14ac:dyDescent="0.25">
      <c r="C197" s="33" t="s">
        <v>175</v>
      </c>
      <c r="D197" s="7" t="s">
        <v>170</v>
      </c>
      <c r="G197" s="83">
        <f t="shared" ref="G197:H200" si="64">+G182</f>
        <v>1</v>
      </c>
      <c r="H197" s="83">
        <f t="shared" si="64"/>
        <v>10.458</v>
      </c>
      <c r="I197" s="83">
        <f t="shared" ref="I197:M201" si="65">+I182</f>
        <v>9.1133999999999986</v>
      </c>
      <c r="J197" s="83">
        <f t="shared" si="65"/>
        <v>0</v>
      </c>
      <c r="K197" s="83">
        <f>+K182</f>
        <v>0</v>
      </c>
      <c r="L197" s="83"/>
      <c r="M197" s="83">
        <f t="shared" si="65"/>
        <v>1</v>
      </c>
      <c r="N197" s="83">
        <f t="shared" ref="N197:Q201" si="66">+N182</f>
        <v>1</v>
      </c>
      <c r="O197" s="83">
        <f t="shared" si="66"/>
        <v>7</v>
      </c>
      <c r="P197" s="83">
        <f t="shared" si="66"/>
        <v>0</v>
      </c>
      <c r="Q197" s="83">
        <f t="shared" si="66"/>
        <v>0</v>
      </c>
    </row>
    <row r="198" spans="3:17" hidden="1" x14ac:dyDescent="0.25">
      <c r="C198" s="33" t="s">
        <v>70</v>
      </c>
      <c r="D198" s="7" t="s">
        <v>176</v>
      </c>
      <c r="G198" s="83">
        <f t="shared" si="64"/>
        <v>0</v>
      </c>
      <c r="H198" s="83">
        <f t="shared" si="64"/>
        <v>0</v>
      </c>
      <c r="I198" s="83">
        <f t="shared" si="65"/>
        <v>0</v>
      </c>
      <c r="J198" s="83">
        <f t="shared" si="65"/>
        <v>0</v>
      </c>
      <c r="K198" s="83">
        <f>+K183</f>
        <v>0</v>
      </c>
      <c r="L198" s="83"/>
      <c r="M198" s="83">
        <f t="shared" si="65"/>
        <v>0</v>
      </c>
      <c r="N198" s="83">
        <f t="shared" si="66"/>
        <v>7.0912800000000002</v>
      </c>
      <c r="O198" s="83">
        <f t="shared" si="66"/>
        <v>0</v>
      </c>
      <c r="P198" s="83">
        <f t="shared" si="66"/>
        <v>0</v>
      </c>
      <c r="Q198" s="83">
        <f t="shared" si="66"/>
        <v>0</v>
      </c>
    </row>
    <row r="199" spans="3:17" hidden="1" x14ac:dyDescent="0.25">
      <c r="C199" s="33" t="s">
        <v>199</v>
      </c>
      <c r="D199" s="7" t="s">
        <v>177</v>
      </c>
      <c r="G199" s="83">
        <f t="shared" si="64"/>
        <v>1.8875</v>
      </c>
      <c r="H199" s="83">
        <f t="shared" si="64"/>
        <v>2.7</v>
      </c>
      <c r="I199" s="83">
        <f t="shared" si="65"/>
        <v>0.82500000000000007</v>
      </c>
      <c r="J199" s="83">
        <f t="shared" si="65"/>
        <v>0.72600000000000009</v>
      </c>
      <c r="K199" s="83">
        <f>+K184</f>
        <v>0.49500000000000005</v>
      </c>
      <c r="L199" s="83"/>
      <c r="M199" s="83">
        <f t="shared" si="65"/>
        <v>1.5</v>
      </c>
      <c r="N199" s="83">
        <f t="shared" si="66"/>
        <v>1.125</v>
      </c>
      <c r="O199" s="83">
        <f t="shared" si="66"/>
        <v>0.61875000000000002</v>
      </c>
      <c r="P199" s="83">
        <f t="shared" si="66"/>
        <v>0.61875000000000002</v>
      </c>
      <c r="Q199" s="83">
        <f t="shared" si="66"/>
        <v>0.42500000000000004</v>
      </c>
    </row>
    <row r="200" spans="3:17" hidden="1" x14ac:dyDescent="0.25">
      <c r="C200" s="33" t="s">
        <v>200</v>
      </c>
      <c r="D200" s="7" t="s">
        <v>177</v>
      </c>
      <c r="G200" s="83">
        <f t="shared" si="64"/>
        <v>0</v>
      </c>
      <c r="H200" s="83">
        <f t="shared" si="64"/>
        <v>0</v>
      </c>
      <c r="I200" s="83">
        <f t="shared" si="65"/>
        <v>2.7</v>
      </c>
      <c r="J200" s="83">
        <f t="shared" si="65"/>
        <v>4.0749999999999993</v>
      </c>
      <c r="K200" s="83">
        <f>+K185</f>
        <v>3.7250000000000001</v>
      </c>
      <c r="L200" s="83"/>
      <c r="M200" s="83">
        <f t="shared" si="65"/>
        <v>0</v>
      </c>
      <c r="N200" s="83">
        <f t="shared" si="66"/>
        <v>0</v>
      </c>
      <c r="O200" s="83">
        <f t="shared" si="66"/>
        <v>1.40625</v>
      </c>
      <c r="P200" s="83">
        <f t="shared" si="66"/>
        <v>2.4375</v>
      </c>
      <c r="Q200" s="83">
        <f t="shared" si="66"/>
        <v>2.0499999999999998</v>
      </c>
    </row>
    <row r="201" spans="3:17" hidden="1" x14ac:dyDescent="0.25">
      <c r="C201" s="33" t="s">
        <v>299</v>
      </c>
      <c r="D201" s="7" t="s">
        <v>170</v>
      </c>
      <c r="G201" s="83">
        <f>+G186</f>
        <v>0</v>
      </c>
      <c r="H201" s="83">
        <f>+H186</f>
        <v>0</v>
      </c>
      <c r="I201" s="83">
        <f t="shared" si="65"/>
        <v>0</v>
      </c>
      <c r="J201" s="83">
        <f t="shared" si="65"/>
        <v>1</v>
      </c>
      <c r="K201" s="83">
        <f>+K186</f>
        <v>1</v>
      </c>
      <c r="L201" s="83"/>
      <c r="M201" s="83">
        <f t="shared" si="65"/>
        <v>0</v>
      </c>
      <c r="N201" s="83">
        <f t="shared" si="66"/>
        <v>0</v>
      </c>
      <c r="O201" s="83">
        <f t="shared" si="66"/>
        <v>0</v>
      </c>
      <c r="P201" s="83">
        <f t="shared" si="66"/>
        <v>1</v>
      </c>
      <c r="Q201" s="83">
        <f t="shared" si="66"/>
        <v>1</v>
      </c>
    </row>
    <row r="202" spans="3:17" hidden="1" x14ac:dyDescent="0.25">
      <c r="C202" s="33" t="s">
        <v>178</v>
      </c>
      <c r="D202" s="7" t="s">
        <v>179</v>
      </c>
      <c r="G202" s="83">
        <f t="shared" ref="G202:Q202" si="67">+G187*G31/60+G188*G88/60+G187*G129/60</f>
        <v>121.80645161290322</v>
      </c>
      <c r="H202" s="83">
        <f t="shared" si="67"/>
        <v>78.666666666666671</v>
      </c>
      <c r="I202" s="83">
        <f t="shared" si="67"/>
        <v>31.609090909090909</v>
      </c>
      <c r="J202" s="83">
        <f t="shared" si="67"/>
        <v>28.836363636363632</v>
      </c>
      <c r="K202" s="83">
        <f t="shared" si="67"/>
        <v>44</v>
      </c>
      <c r="L202" s="83"/>
      <c r="M202" s="83">
        <f t="shared" si="67"/>
        <v>111.97935483870967</v>
      </c>
      <c r="N202" s="83">
        <f t="shared" si="67"/>
        <v>64</v>
      </c>
      <c r="O202" s="83">
        <f t="shared" si="67"/>
        <v>26.063636363636363</v>
      </c>
      <c r="P202" s="83">
        <f t="shared" si="67"/>
        <v>21.96</v>
      </c>
      <c r="Q202" s="83">
        <f t="shared" si="67"/>
        <v>36</v>
      </c>
    </row>
    <row r="203" spans="3:17" hidden="1" x14ac:dyDescent="0.25">
      <c r="C203" s="33" t="s">
        <v>121</v>
      </c>
      <c r="D203" s="7" t="s">
        <v>182</v>
      </c>
      <c r="G203" s="83">
        <f t="shared" ref="G203:M203" si="68">+G192/1000</f>
        <v>27.860873601220998</v>
      </c>
      <c r="H203" s="83">
        <f t="shared" si="68"/>
        <v>27.860873601220998</v>
      </c>
      <c r="I203" s="83">
        <f t="shared" si="68"/>
        <v>27.860873601220998</v>
      </c>
      <c r="J203" s="83">
        <f t="shared" si="68"/>
        <v>27.860873601220998</v>
      </c>
      <c r="K203" s="83">
        <f>+K192/1000</f>
        <v>27.860873601220998</v>
      </c>
      <c r="L203" s="83"/>
      <c r="M203" s="83">
        <f t="shared" si="68"/>
        <v>27.860873601220998</v>
      </c>
      <c r="N203" s="83">
        <f>+N192/1000</f>
        <v>27.860873601220998</v>
      </c>
      <c r="O203" s="83">
        <f>+O192/1000</f>
        <v>27.860873601220998</v>
      </c>
      <c r="P203" s="83">
        <f>+P192/1000</f>
        <v>27.860873601220998</v>
      </c>
      <c r="Q203" s="83">
        <f>+Q192/1000</f>
        <v>27.860873601220998</v>
      </c>
    </row>
    <row r="204" spans="3:17" hidden="1" x14ac:dyDescent="0.25">
      <c r="C204" s="33" t="s">
        <v>180</v>
      </c>
      <c r="D204" s="7" t="s">
        <v>177</v>
      </c>
      <c r="G204" s="83">
        <f t="shared" ref="G204:Q204" si="69">+IF(G106=0,0,(G107/G111*60))*G189+IF(G138=0,0,G139/G143*60)*G189</f>
        <v>0.46882276843467019</v>
      </c>
      <c r="H204" s="83">
        <f t="shared" si="69"/>
        <v>0.53553719008264478</v>
      </c>
      <c r="I204" s="83">
        <f t="shared" si="69"/>
        <v>0.8413286958741506</v>
      </c>
      <c r="J204" s="83">
        <f t="shared" si="69"/>
        <v>0.88480651808370192</v>
      </c>
      <c r="K204" s="83">
        <f t="shared" si="69"/>
        <v>0.80571755529157696</v>
      </c>
      <c r="L204" s="83"/>
      <c r="M204" s="83">
        <f t="shared" si="69"/>
        <v>0.42352941176470593</v>
      </c>
      <c r="N204" s="83">
        <f t="shared" si="69"/>
        <v>0.36610169491525424</v>
      </c>
      <c r="O204" s="83">
        <f t="shared" si="69"/>
        <v>0.664221627960768</v>
      </c>
      <c r="P204" s="83">
        <f t="shared" si="69"/>
        <v>0.77070231195127281</v>
      </c>
      <c r="Q204" s="83">
        <f t="shared" si="69"/>
        <v>0.67809399294936146</v>
      </c>
    </row>
    <row r="205" spans="3:17" hidden="1" x14ac:dyDescent="0.25">
      <c r="C205" s="33" t="s">
        <v>181</v>
      </c>
      <c r="D205" s="7" t="s">
        <v>177</v>
      </c>
      <c r="G205" s="83">
        <f t="shared" ref="G205:Q205" si="70">+G190*G31/60+G191*G88/60</f>
        <v>15.834838709677419</v>
      </c>
      <c r="H205" s="83">
        <f t="shared" si="70"/>
        <v>10.226666666666667</v>
      </c>
      <c r="I205" s="83">
        <f t="shared" si="70"/>
        <v>4.1091818181818187</v>
      </c>
      <c r="J205" s="83">
        <f t="shared" si="70"/>
        <v>3.7487272727272725</v>
      </c>
      <c r="K205" s="83">
        <f t="shared" si="70"/>
        <v>0</v>
      </c>
      <c r="L205" s="83"/>
      <c r="M205" s="83">
        <f t="shared" si="70"/>
        <v>14.557316129032255</v>
      </c>
      <c r="N205" s="83">
        <f t="shared" si="70"/>
        <v>8.32</v>
      </c>
      <c r="O205" s="83">
        <f t="shared" si="70"/>
        <v>3.3882727272727271</v>
      </c>
      <c r="P205" s="83">
        <f t="shared" si="70"/>
        <v>2.8548000000000004</v>
      </c>
      <c r="Q205" s="83">
        <f t="shared" si="70"/>
        <v>0</v>
      </c>
    </row>
    <row r="206" spans="3:17" hidden="1" x14ac:dyDescent="0.25">
      <c r="C206" s="96"/>
      <c r="D206" s="4"/>
      <c r="G206" s="97"/>
      <c r="H206" s="97"/>
      <c r="I206" s="97"/>
      <c r="J206" s="97"/>
      <c r="K206" s="97"/>
      <c r="L206" s="97"/>
      <c r="M206" s="97"/>
      <c r="N206" s="97"/>
      <c r="O206" s="97"/>
      <c r="P206" s="97"/>
      <c r="Q206" s="97"/>
    </row>
    <row r="207" spans="3:17" hidden="1" x14ac:dyDescent="0.25">
      <c r="C207" s="96"/>
      <c r="D207" s="4"/>
      <c r="G207" s="97"/>
      <c r="H207" s="97"/>
      <c r="I207" s="97"/>
      <c r="J207" s="97"/>
      <c r="K207" s="97"/>
      <c r="L207" s="97"/>
      <c r="M207" s="97"/>
      <c r="N207" s="97"/>
      <c r="O207" s="97"/>
      <c r="P207" s="97"/>
      <c r="Q207" s="97"/>
    </row>
    <row r="208" spans="3:17" ht="15.75" hidden="1" thickBot="1" x14ac:dyDescent="0.3">
      <c r="C208" s="96"/>
      <c r="D208" s="4"/>
      <c r="G208" s="97"/>
      <c r="H208" s="97"/>
      <c r="I208" s="97"/>
      <c r="J208" s="97"/>
      <c r="K208" s="97"/>
      <c r="L208" s="97"/>
      <c r="M208" s="97"/>
      <c r="N208" s="97"/>
      <c r="O208" s="97"/>
      <c r="P208" s="97"/>
      <c r="Q208" s="97"/>
    </row>
    <row r="209" spans="3:17" hidden="1" x14ac:dyDescent="0.25">
      <c r="C209" s="142" t="s">
        <v>169</v>
      </c>
      <c r="D209" s="139" t="s">
        <v>253</v>
      </c>
      <c r="G209" s="136">
        <f t="shared" ref="G209:Q209" si="71">+G194/G25</f>
        <v>9.4779116465863469E-2</v>
      </c>
      <c r="H209" s="136">
        <f t="shared" si="71"/>
        <v>9.4779116465863456E-2</v>
      </c>
      <c r="I209" s="136">
        <f t="shared" si="71"/>
        <v>9.1566265060240973E-2</v>
      </c>
      <c r="J209" s="136">
        <f t="shared" si="71"/>
        <v>8.3534136546184745E-2</v>
      </c>
      <c r="K209" s="136">
        <f t="shared" si="71"/>
        <v>0</v>
      </c>
      <c r="L209" s="136"/>
      <c r="M209" s="136">
        <f t="shared" si="71"/>
        <v>7.7108433734939766E-2</v>
      </c>
      <c r="N209" s="136">
        <f t="shared" si="71"/>
        <v>7.7108433734939766E-2</v>
      </c>
      <c r="O209" s="136">
        <f t="shared" si="71"/>
        <v>7.5502008032128518E-2</v>
      </c>
      <c r="P209" s="136">
        <f t="shared" si="71"/>
        <v>7.2289156626506035E-2</v>
      </c>
      <c r="Q209" s="136">
        <f t="shared" si="71"/>
        <v>0</v>
      </c>
    </row>
    <row r="210" spans="3:17" hidden="1" x14ac:dyDescent="0.25">
      <c r="C210" s="143" t="s">
        <v>171</v>
      </c>
      <c r="D210" s="140" t="s">
        <v>254</v>
      </c>
      <c r="G210" s="137">
        <f t="shared" ref="G210:Q210" si="72">+G195/G25</f>
        <v>61.267499999999998</v>
      </c>
      <c r="H210" s="137">
        <f t="shared" si="72"/>
        <v>61.267500000000005</v>
      </c>
      <c r="I210" s="137">
        <f t="shared" si="72"/>
        <v>60.49199999999999</v>
      </c>
      <c r="J210" s="137">
        <f t="shared" si="72"/>
        <v>60.590400000000002</v>
      </c>
      <c r="K210" s="137">
        <f t="shared" si="72"/>
        <v>62.150400000000005</v>
      </c>
      <c r="L210" s="137"/>
      <c r="M210" s="137">
        <f t="shared" si="72"/>
        <v>32.160642570281134</v>
      </c>
      <c r="N210" s="137">
        <f t="shared" si="72"/>
        <v>32.661847389558233</v>
      </c>
      <c r="O210" s="137">
        <f t="shared" si="72"/>
        <v>33.235631048785308</v>
      </c>
      <c r="P210" s="137">
        <f t="shared" si="72"/>
        <v>34.385937191388507</v>
      </c>
      <c r="Q210" s="137">
        <f t="shared" si="72"/>
        <v>35.170909090909085</v>
      </c>
    </row>
    <row r="211" spans="3:17" hidden="1" x14ac:dyDescent="0.25">
      <c r="C211" s="143" t="s">
        <v>173</v>
      </c>
      <c r="D211" s="140" t="s">
        <v>255</v>
      </c>
      <c r="G211" s="137">
        <f t="shared" ref="G211:Q211" si="73">+G196/G25</f>
        <v>5.0361517737617127</v>
      </c>
      <c r="H211" s="137">
        <f t="shared" si="73"/>
        <v>6.1621906514948677</v>
      </c>
      <c r="I211" s="137">
        <f t="shared" si="73"/>
        <v>11.004932242631732</v>
      </c>
      <c r="J211" s="137">
        <f t="shared" si="73"/>
        <v>11.528117491825224</v>
      </c>
      <c r="K211" s="137">
        <f t="shared" si="73"/>
        <v>17.798144781144778</v>
      </c>
      <c r="L211" s="137"/>
      <c r="M211" s="137">
        <f t="shared" si="73"/>
        <v>4.7882309980663402</v>
      </c>
      <c r="N211" s="137">
        <f t="shared" si="73"/>
        <v>5.6282577718280544</v>
      </c>
      <c r="O211" s="137">
        <f t="shared" si="73"/>
        <v>9.7770905498130958</v>
      </c>
      <c r="P211" s="137">
        <f t="shared" si="73"/>
        <v>10.223940291219522</v>
      </c>
      <c r="Q211" s="137">
        <f t="shared" si="73"/>
        <v>14.635579124579124</v>
      </c>
    </row>
    <row r="212" spans="3:17" hidden="1" x14ac:dyDescent="0.25">
      <c r="C212" s="143" t="s">
        <v>175</v>
      </c>
      <c r="D212" s="140" t="s">
        <v>253</v>
      </c>
      <c r="G212" s="137">
        <f t="shared" ref="G212:Q212" si="74">+G197/G25</f>
        <v>0.25100401606425704</v>
      </c>
      <c r="H212" s="137">
        <f t="shared" si="74"/>
        <v>3.5</v>
      </c>
      <c r="I212" s="137">
        <f t="shared" si="74"/>
        <v>5.9999999999999991</v>
      </c>
      <c r="J212" s="137">
        <f t="shared" si="74"/>
        <v>0</v>
      </c>
      <c r="K212" s="137">
        <f t="shared" si="74"/>
        <v>0</v>
      </c>
      <c r="L212" s="137"/>
      <c r="M212" s="137">
        <f t="shared" si="74"/>
        <v>0.25100401606425704</v>
      </c>
      <c r="N212" s="137">
        <f t="shared" si="74"/>
        <v>0.33467202141900937</v>
      </c>
      <c r="O212" s="137">
        <f t="shared" si="74"/>
        <v>4.6085983277371785</v>
      </c>
      <c r="P212" s="137">
        <f t="shared" si="74"/>
        <v>0</v>
      </c>
      <c r="Q212" s="137">
        <f t="shared" si="74"/>
        <v>0</v>
      </c>
    </row>
    <row r="213" spans="3:17" hidden="1" x14ac:dyDescent="0.25">
      <c r="C213" s="143" t="s">
        <v>70</v>
      </c>
      <c r="D213" s="140" t="s">
        <v>256</v>
      </c>
      <c r="G213" s="137">
        <f t="shared" ref="G213:Q213" si="75">+G198/G25</f>
        <v>0</v>
      </c>
      <c r="H213" s="137">
        <f t="shared" si="75"/>
        <v>0</v>
      </c>
      <c r="I213" s="137">
        <f t="shared" si="75"/>
        <v>0</v>
      </c>
      <c r="J213" s="137">
        <f t="shared" si="75"/>
        <v>0</v>
      </c>
      <c r="K213" s="137">
        <f t="shared" si="75"/>
        <v>0</v>
      </c>
      <c r="L213" s="137"/>
      <c r="M213" s="137">
        <f t="shared" si="75"/>
        <v>0</v>
      </c>
      <c r="N213" s="137">
        <f t="shared" si="75"/>
        <v>2.3732530120481927</v>
      </c>
      <c r="O213" s="137">
        <f t="shared" si="75"/>
        <v>0</v>
      </c>
      <c r="P213" s="137">
        <f t="shared" si="75"/>
        <v>0</v>
      </c>
      <c r="Q213" s="137">
        <f t="shared" si="75"/>
        <v>0</v>
      </c>
    </row>
    <row r="214" spans="3:17" hidden="1" x14ac:dyDescent="0.25">
      <c r="C214" s="143" t="s">
        <v>199</v>
      </c>
      <c r="D214" s="140" t="s">
        <v>257</v>
      </c>
      <c r="G214" s="137">
        <f t="shared" ref="G214:Q214" si="76">+G199/G25</f>
        <v>0.4737700803212852</v>
      </c>
      <c r="H214" s="137">
        <f t="shared" si="76"/>
        <v>0.90361445783132532</v>
      </c>
      <c r="I214" s="137">
        <f t="shared" si="76"/>
        <v>0.54315623148331038</v>
      </c>
      <c r="J214" s="137">
        <f t="shared" si="76"/>
        <v>0.47797748370531312</v>
      </c>
      <c r="K214" s="137">
        <f t="shared" si="76"/>
        <v>0.5</v>
      </c>
      <c r="L214" s="137"/>
      <c r="M214" s="137">
        <f t="shared" si="76"/>
        <v>0.37650602409638556</v>
      </c>
      <c r="N214" s="137">
        <f t="shared" si="76"/>
        <v>0.37650602409638556</v>
      </c>
      <c r="O214" s="137">
        <f t="shared" si="76"/>
        <v>0.40736717361248276</v>
      </c>
      <c r="P214" s="137">
        <f t="shared" si="76"/>
        <v>0.40736717361248276</v>
      </c>
      <c r="Q214" s="137">
        <f t="shared" si="76"/>
        <v>0.42929292929292928</v>
      </c>
    </row>
    <row r="215" spans="3:17" hidden="1" x14ac:dyDescent="0.25">
      <c r="C215" s="143" t="s">
        <v>200</v>
      </c>
      <c r="D215" s="140" t="s">
        <v>257</v>
      </c>
      <c r="G215" s="137">
        <f t="shared" ref="G215:Q215" si="77">+G200/G25</f>
        <v>0</v>
      </c>
      <c r="H215" s="137">
        <f t="shared" si="77"/>
        <v>0</v>
      </c>
      <c r="I215" s="137">
        <f t="shared" si="77"/>
        <v>1.7776022121271975</v>
      </c>
      <c r="J215" s="137">
        <f t="shared" si="77"/>
        <v>2.6828625979327141</v>
      </c>
      <c r="K215" s="137">
        <f t="shared" si="77"/>
        <v>3.7626262626262625</v>
      </c>
      <c r="L215" s="137"/>
      <c r="M215" s="137">
        <f t="shared" si="77"/>
        <v>0</v>
      </c>
      <c r="N215" s="137">
        <f t="shared" si="77"/>
        <v>0</v>
      </c>
      <c r="O215" s="137">
        <f t="shared" si="77"/>
        <v>0.92583448548291536</v>
      </c>
      <c r="P215" s="137">
        <f t="shared" si="77"/>
        <v>1.6047797748370531</v>
      </c>
      <c r="Q215" s="137">
        <f t="shared" si="77"/>
        <v>2.0707070707070705</v>
      </c>
    </row>
    <row r="216" spans="3:17" hidden="1" x14ac:dyDescent="0.25">
      <c r="C216" s="143" t="s">
        <v>299</v>
      </c>
      <c r="D216" s="140" t="s">
        <v>253</v>
      </c>
      <c r="G216" s="137">
        <f t="shared" ref="G216:Q216" si="78">+G201/G25</f>
        <v>0</v>
      </c>
      <c r="H216" s="137">
        <f t="shared" si="78"/>
        <v>0</v>
      </c>
      <c r="I216" s="137">
        <f t="shared" si="78"/>
        <v>0</v>
      </c>
      <c r="J216" s="137">
        <f t="shared" si="78"/>
        <v>0.6583711896767398</v>
      </c>
      <c r="K216" s="137">
        <f t="shared" si="78"/>
        <v>1.0101010101010099</v>
      </c>
      <c r="L216" s="137"/>
      <c r="M216" s="137">
        <f t="shared" si="78"/>
        <v>0</v>
      </c>
      <c r="N216" s="137">
        <f t="shared" si="78"/>
        <v>0</v>
      </c>
      <c r="O216" s="137">
        <f t="shared" si="78"/>
        <v>0</v>
      </c>
      <c r="P216" s="137">
        <f t="shared" si="78"/>
        <v>0.6583711896767398</v>
      </c>
      <c r="Q216" s="137">
        <f t="shared" si="78"/>
        <v>1.0101010101010099</v>
      </c>
    </row>
    <row r="217" spans="3:17" hidden="1" x14ac:dyDescent="0.25">
      <c r="C217" s="143" t="s">
        <v>178</v>
      </c>
      <c r="D217" s="140" t="s">
        <v>258</v>
      </c>
      <c r="G217" s="137">
        <f t="shared" ref="G217:Q217" si="79">+G202/G25</f>
        <v>30.57390853737531</v>
      </c>
      <c r="H217" s="137">
        <f t="shared" si="79"/>
        <v>26.32753235162874</v>
      </c>
      <c r="I217" s="137">
        <f t="shared" si="79"/>
        <v>20.810514786418402</v>
      </c>
      <c r="J217" s="137">
        <f t="shared" si="79"/>
        <v>18.985031033223802</v>
      </c>
      <c r="K217" s="137">
        <f t="shared" si="79"/>
        <v>44.444444444444443</v>
      </c>
      <c r="L217" s="137"/>
      <c r="M217" s="137">
        <f t="shared" si="79"/>
        <v>28.107267780800623</v>
      </c>
      <c r="N217" s="137">
        <f t="shared" si="79"/>
        <v>21.4190093708166</v>
      </c>
      <c r="O217" s="137">
        <f t="shared" si="79"/>
        <v>17.159547280029209</v>
      </c>
      <c r="P217" s="137">
        <f t="shared" si="79"/>
        <v>14.457831325301207</v>
      </c>
      <c r="Q217" s="137">
        <f t="shared" si="79"/>
        <v>36.36363636363636</v>
      </c>
    </row>
    <row r="218" spans="3:17" hidden="1" x14ac:dyDescent="0.25">
      <c r="C218" s="143" t="s">
        <v>121</v>
      </c>
      <c r="D218" s="140" t="s">
        <v>259</v>
      </c>
      <c r="G218" s="137">
        <f t="shared" ref="G218:Q218" si="80">+G203/G25</f>
        <v>6.9931911649651104</v>
      </c>
      <c r="H218" s="137">
        <f t="shared" si="80"/>
        <v>9.324254886620146</v>
      </c>
      <c r="I218" s="137">
        <f t="shared" si="80"/>
        <v>18.342796498269141</v>
      </c>
      <c r="J218" s="137">
        <f t="shared" si="80"/>
        <v>18.342796498269141</v>
      </c>
      <c r="K218" s="137">
        <f t="shared" si="80"/>
        <v>28.142296566889893</v>
      </c>
      <c r="L218" s="137"/>
      <c r="M218" s="137">
        <f t="shared" si="80"/>
        <v>6.9931911649651104</v>
      </c>
      <c r="N218" s="137">
        <f t="shared" si="80"/>
        <v>9.324254886620146</v>
      </c>
      <c r="O218" s="137">
        <f t="shared" si="80"/>
        <v>18.342796498269141</v>
      </c>
      <c r="P218" s="137">
        <f t="shared" si="80"/>
        <v>18.342796498269141</v>
      </c>
      <c r="Q218" s="137">
        <f t="shared" si="80"/>
        <v>28.142296566889893</v>
      </c>
    </row>
    <row r="219" spans="3:17" hidden="1" x14ac:dyDescent="0.25">
      <c r="C219" s="143" t="s">
        <v>180</v>
      </c>
      <c r="D219" s="140" t="s">
        <v>257</v>
      </c>
      <c r="G219" s="137">
        <f t="shared" ref="G219:Q219" si="81">+G204/G25</f>
        <v>0.11767639769946542</v>
      </c>
      <c r="H219" s="137">
        <f t="shared" si="81"/>
        <v>0.17922931395001498</v>
      </c>
      <c r="I219" s="137">
        <f t="shared" si="81"/>
        <v>0.55390657441184454</v>
      </c>
      <c r="J219" s="137">
        <f t="shared" si="81"/>
        <v>0.58253111994450057</v>
      </c>
      <c r="K219" s="137">
        <f t="shared" si="81"/>
        <v>0.81385611645613831</v>
      </c>
      <c r="L219" s="137"/>
      <c r="M219" s="137">
        <f t="shared" si="81"/>
        <v>0.10630758327427359</v>
      </c>
      <c r="N219" s="137">
        <f t="shared" si="81"/>
        <v>0.1225239942822136</v>
      </c>
      <c r="O219" s="137">
        <f t="shared" si="81"/>
        <v>0.43730438340955169</v>
      </c>
      <c r="P219" s="137">
        <f t="shared" si="81"/>
        <v>0.50740819800597325</v>
      </c>
      <c r="Q219" s="137">
        <f t="shared" si="81"/>
        <v>0.68494342722157719</v>
      </c>
    </row>
    <row r="220" spans="3:17" ht="15.75" hidden="1" thickBot="1" x14ac:dyDescent="0.3">
      <c r="C220" s="144" t="s">
        <v>181</v>
      </c>
      <c r="D220" s="141" t="s">
        <v>257</v>
      </c>
      <c r="G220" s="138">
        <f t="shared" ref="G220:Q220" si="82">+G205/G25</f>
        <v>3.9746081098587904</v>
      </c>
      <c r="H220" s="138">
        <f t="shared" si="82"/>
        <v>3.4225792057117359</v>
      </c>
      <c r="I220" s="138">
        <f t="shared" si="82"/>
        <v>2.7053669222343926</v>
      </c>
      <c r="J220" s="138">
        <f t="shared" si="82"/>
        <v>2.4680540343190946</v>
      </c>
      <c r="K220" s="138">
        <f t="shared" si="82"/>
        <v>0</v>
      </c>
      <c r="L220" s="138"/>
      <c r="M220" s="138">
        <f t="shared" si="82"/>
        <v>3.6539448115040805</v>
      </c>
      <c r="N220" s="138">
        <f t="shared" si="82"/>
        <v>2.7844712182061579</v>
      </c>
      <c r="O220" s="138">
        <f t="shared" si="82"/>
        <v>2.2307411464037972</v>
      </c>
      <c r="P220" s="138">
        <f t="shared" si="82"/>
        <v>1.8795180722891571</v>
      </c>
      <c r="Q220" s="138">
        <f t="shared" si="82"/>
        <v>0</v>
      </c>
    </row>
    <row r="221" spans="3:17" x14ac:dyDescent="0.25">
      <c r="C221" s="96"/>
      <c r="D221" s="4"/>
      <c r="G221" s="97"/>
      <c r="H221" s="97"/>
      <c r="I221" s="97"/>
      <c r="J221" s="97"/>
      <c r="K221" s="97"/>
      <c r="L221" s="97"/>
      <c r="M221" s="97"/>
      <c r="N221" s="97"/>
      <c r="O221" s="97"/>
      <c r="P221" s="97"/>
      <c r="Q221" s="97"/>
    </row>
    <row r="222" spans="3:17" x14ac:dyDescent="0.25">
      <c r="C222" s="96"/>
      <c r="D222" s="4"/>
      <c r="G222" s="97"/>
      <c r="H222" s="97"/>
      <c r="I222" s="97"/>
      <c r="J222" s="97"/>
      <c r="K222" s="97"/>
      <c r="L222" s="97"/>
      <c r="M222" s="97"/>
      <c r="N222" s="97"/>
      <c r="O222" s="97"/>
      <c r="P222" s="97"/>
      <c r="Q222" s="97"/>
    </row>
    <row r="223" spans="3:17" x14ac:dyDescent="0.25">
      <c r="C223" s="96"/>
      <c r="D223" s="4"/>
      <c r="G223" s="97"/>
      <c r="H223" s="97"/>
      <c r="I223" s="97"/>
      <c r="J223" s="97"/>
      <c r="K223" s="97"/>
      <c r="L223" s="97"/>
      <c r="M223" s="97"/>
      <c r="N223" s="97"/>
      <c r="O223" s="97"/>
      <c r="P223" s="97"/>
      <c r="Q223" s="97"/>
    </row>
    <row r="224" spans="3:17" x14ac:dyDescent="0.25">
      <c r="C224" s="96"/>
      <c r="D224" s="4"/>
      <c r="G224" s="97"/>
      <c r="H224" s="97"/>
      <c r="I224" s="97"/>
      <c r="J224" s="97"/>
      <c r="K224" s="97"/>
      <c r="L224" s="97"/>
      <c r="M224" s="97"/>
      <c r="N224" s="97"/>
      <c r="O224" s="97"/>
      <c r="P224" s="97"/>
      <c r="Q224" s="97"/>
    </row>
    <row r="225" spans="3:17" x14ac:dyDescent="0.25">
      <c r="C225" s="96"/>
      <c r="D225" s="4"/>
      <c r="G225" s="97"/>
      <c r="H225" s="97"/>
      <c r="I225" s="97"/>
      <c r="J225" s="97"/>
      <c r="K225" s="97"/>
      <c r="L225" s="97"/>
      <c r="M225" s="97"/>
      <c r="N225" s="97"/>
      <c r="O225" s="97"/>
      <c r="P225" s="97"/>
      <c r="Q225" s="97"/>
    </row>
  </sheetData>
  <phoneticPr fontId="24" type="noConversion"/>
  <pageMargins left="0.70866141732283472" right="0.70866141732283472" top="0.74803149606299213" bottom="0.74803149606299213" header="0.31496062992125984" footer="0.31496062992125984"/>
  <pageSetup paperSize="8" scale="49" fitToWidth="0" orientation="portrait" r:id="rId1"/>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8ED6-60A5-463F-8460-DC14FF0AAAC6}">
  <dimension ref="A2:R68"/>
  <sheetViews>
    <sheetView topLeftCell="A13" workbookViewId="0"/>
  </sheetViews>
  <sheetFormatPr baseColWidth="10" defaultRowHeight="15" x14ac:dyDescent="0.25"/>
  <cols>
    <col min="2" max="2" width="17.28515625" bestFit="1" customWidth="1"/>
    <col min="9" max="9" width="18.28515625" customWidth="1"/>
    <col min="10" max="10" width="21.85546875" customWidth="1"/>
  </cols>
  <sheetData>
    <row r="2" spans="1:10" x14ac:dyDescent="0.25">
      <c r="A2" s="336" t="s">
        <v>323</v>
      </c>
      <c r="B2" s="336"/>
      <c r="C2" s="336"/>
      <c r="D2" s="336"/>
      <c r="E2" s="336"/>
      <c r="F2" s="336"/>
      <c r="G2" s="336"/>
      <c r="H2" s="336"/>
      <c r="I2" s="336"/>
      <c r="J2" s="336"/>
    </row>
    <row r="3" spans="1:10" x14ac:dyDescent="0.25">
      <c r="A3" s="336"/>
      <c r="B3" s="336"/>
      <c r="C3" s="336"/>
      <c r="D3" s="336"/>
      <c r="E3" s="336"/>
      <c r="F3" s="336"/>
      <c r="G3" s="336"/>
      <c r="H3" s="336"/>
      <c r="I3" s="336"/>
      <c r="J3" s="336"/>
    </row>
    <row r="4" spans="1:10" x14ac:dyDescent="0.25">
      <c r="A4" s="336"/>
      <c r="B4" s="336"/>
      <c r="C4" s="336"/>
      <c r="D4" s="336"/>
      <c r="E4" s="336"/>
      <c r="F4" s="336"/>
      <c r="G4" s="336"/>
      <c r="H4" s="336"/>
      <c r="I4" s="336"/>
      <c r="J4" s="336"/>
    </row>
    <row r="7" spans="1:10" x14ac:dyDescent="0.25">
      <c r="A7" t="s">
        <v>324</v>
      </c>
    </row>
    <row r="8" spans="1:10" x14ac:dyDescent="0.25">
      <c r="B8" t="s">
        <v>325</v>
      </c>
      <c r="C8">
        <v>4</v>
      </c>
    </row>
    <row r="9" spans="1:10" x14ac:dyDescent="0.25">
      <c r="B9" t="s">
        <v>326</v>
      </c>
      <c r="C9">
        <v>4</v>
      </c>
    </row>
    <row r="10" spans="1:10" x14ac:dyDescent="0.25">
      <c r="B10" t="s">
        <v>327</v>
      </c>
      <c r="C10">
        <v>14.9</v>
      </c>
      <c r="D10" t="s">
        <v>7</v>
      </c>
    </row>
    <row r="11" spans="1:10" x14ac:dyDescent="0.25">
      <c r="B11" t="s">
        <v>328</v>
      </c>
      <c r="C11">
        <v>14.6</v>
      </c>
      <c r="D11" t="s">
        <v>4</v>
      </c>
    </row>
    <row r="12" spans="1:10" x14ac:dyDescent="0.25">
      <c r="B12" t="s">
        <v>329</v>
      </c>
      <c r="C12">
        <v>5.8</v>
      </c>
      <c r="D12" t="s">
        <v>4</v>
      </c>
    </row>
    <row r="13" spans="1:10" x14ac:dyDescent="0.25">
      <c r="B13" t="s">
        <v>330</v>
      </c>
      <c r="C13">
        <v>3.8</v>
      </c>
      <c r="D13" t="s">
        <v>4</v>
      </c>
    </row>
    <row r="14" spans="1:10" x14ac:dyDescent="0.25">
      <c r="B14" t="s">
        <v>330</v>
      </c>
    </row>
    <row r="21" spans="1:18" ht="15.75" thickBot="1" x14ac:dyDescent="0.3"/>
    <row r="22" spans="1:18" ht="37.5" thickTop="1" thickBot="1" x14ac:dyDescent="0.3">
      <c r="A22" s="169" t="s">
        <v>260</v>
      </c>
      <c r="B22" s="169" t="s">
        <v>261</v>
      </c>
      <c r="C22" s="169" t="s">
        <v>262</v>
      </c>
      <c r="D22" s="169" t="s">
        <v>263</v>
      </c>
      <c r="E22" s="169" t="s">
        <v>264</v>
      </c>
      <c r="F22" s="169" t="s">
        <v>265</v>
      </c>
    </row>
    <row r="23" spans="1:18" ht="15.75" thickBot="1" x14ac:dyDescent="0.3">
      <c r="A23" s="170" t="s">
        <v>266</v>
      </c>
      <c r="B23" s="170">
        <v>65</v>
      </c>
      <c r="C23" s="170" t="s">
        <v>268</v>
      </c>
      <c r="D23" s="337" t="s">
        <v>289</v>
      </c>
      <c r="E23" s="337" t="s">
        <v>331</v>
      </c>
      <c r="F23" s="340" t="s">
        <v>332</v>
      </c>
    </row>
    <row r="24" spans="1:18" ht="15.75" thickBot="1" x14ac:dyDescent="0.3">
      <c r="A24" s="171" t="s">
        <v>271</v>
      </c>
      <c r="B24" s="171" t="s">
        <v>272</v>
      </c>
      <c r="C24" s="171" t="s">
        <v>273</v>
      </c>
      <c r="D24" s="338"/>
      <c r="E24" s="338"/>
      <c r="F24" s="341"/>
    </row>
    <row r="25" spans="1:18" ht="15.75" thickBot="1" x14ac:dyDescent="0.3">
      <c r="A25" s="171" t="s">
        <v>274</v>
      </c>
      <c r="B25" s="171" t="s">
        <v>275</v>
      </c>
      <c r="C25" s="171" t="s">
        <v>276</v>
      </c>
      <c r="D25" s="338"/>
      <c r="E25" s="338"/>
      <c r="F25" s="341"/>
    </row>
    <row r="26" spans="1:18" ht="15.75" thickBot="1" x14ac:dyDescent="0.3">
      <c r="A26" s="171" t="s">
        <v>277</v>
      </c>
      <c r="B26" s="171" t="s">
        <v>278</v>
      </c>
      <c r="C26" s="171" t="s">
        <v>279</v>
      </c>
      <c r="D26" s="338"/>
      <c r="E26" s="338"/>
      <c r="F26" s="341"/>
    </row>
    <row r="27" spans="1:18" ht="15.75" thickBot="1" x14ac:dyDescent="0.3">
      <c r="A27" s="172" t="s">
        <v>280</v>
      </c>
      <c r="B27" s="172" t="s">
        <v>281</v>
      </c>
      <c r="C27" s="172" t="s">
        <v>282</v>
      </c>
      <c r="D27" s="339"/>
      <c r="E27" s="339"/>
      <c r="F27" s="342"/>
    </row>
    <row r="28" spans="1:18" ht="15.75" thickTop="1" x14ac:dyDescent="0.25"/>
    <row r="30" spans="1:18" ht="15.75" thickBot="1" x14ac:dyDescent="0.3"/>
    <row r="31" spans="1:18" ht="15.75" thickTop="1" x14ac:dyDescent="0.25">
      <c r="A31" s="343" t="s">
        <v>260</v>
      </c>
      <c r="B31" s="343" t="s">
        <v>261</v>
      </c>
      <c r="C31" s="343" t="s">
        <v>262</v>
      </c>
      <c r="D31" s="343" t="s">
        <v>333</v>
      </c>
      <c r="E31" s="173" t="s">
        <v>334</v>
      </c>
      <c r="F31" s="343" t="s">
        <v>252</v>
      </c>
      <c r="G31" s="343" t="s">
        <v>284</v>
      </c>
      <c r="H31" s="343" t="s">
        <v>285</v>
      </c>
      <c r="I31" s="324" t="s">
        <v>335</v>
      </c>
      <c r="J31" s="324" t="s">
        <v>336</v>
      </c>
      <c r="K31" s="330" t="s">
        <v>175</v>
      </c>
      <c r="L31" s="330" t="s">
        <v>252</v>
      </c>
      <c r="M31" s="330" t="s">
        <v>337</v>
      </c>
      <c r="N31" s="321" t="s">
        <v>338</v>
      </c>
      <c r="O31" s="324" t="s">
        <v>339</v>
      </c>
      <c r="P31" s="327" t="s">
        <v>340</v>
      </c>
      <c r="Q31" s="330" t="s">
        <v>341</v>
      </c>
      <c r="R31" s="333" t="s">
        <v>342</v>
      </c>
    </row>
    <row r="32" spans="1:18" x14ac:dyDescent="0.25">
      <c r="A32" s="344"/>
      <c r="B32" s="344"/>
      <c r="C32" s="344"/>
      <c r="D32" s="344"/>
      <c r="E32" s="174"/>
      <c r="F32" s="344"/>
      <c r="G32" s="344"/>
      <c r="H32" s="344"/>
      <c r="I32" s="325"/>
      <c r="J32" s="325"/>
      <c r="K32" s="331"/>
      <c r="L32" s="331"/>
      <c r="M32" s="331"/>
      <c r="N32" s="322"/>
      <c r="O32" s="325"/>
      <c r="P32" s="328"/>
      <c r="Q32" s="331"/>
      <c r="R32" s="334"/>
    </row>
    <row r="33" spans="1:18" ht="29.25" thickBot="1" x14ac:dyDescent="0.3">
      <c r="A33" s="345"/>
      <c r="B33" s="345"/>
      <c r="C33" s="345"/>
      <c r="D33" s="345"/>
      <c r="E33" s="175" t="s">
        <v>343</v>
      </c>
      <c r="F33" s="345"/>
      <c r="G33" s="345"/>
      <c r="H33" s="345"/>
      <c r="I33" s="326"/>
      <c r="J33" s="326"/>
      <c r="K33" s="332"/>
      <c r="L33" s="332"/>
      <c r="M33" s="332"/>
      <c r="N33" s="323"/>
      <c r="O33" s="326"/>
      <c r="P33" s="329"/>
      <c r="Q33" s="332"/>
      <c r="R33" s="335"/>
    </row>
    <row r="34" spans="1:18" ht="15.75" thickBot="1" x14ac:dyDescent="0.3">
      <c r="A34" s="170" t="s">
        <v>266</v>
      </c>
      <c r="B34" s="170">
        <v>65</v>
      </c>
      <c r="C34" s="170" t="s">
        <v>268</v>
      </c>
      <c r="D34" s="170" t="s">
        <v>286</v>
      </c>
      <c r="E34" s="170" t="s">
        <v>287</v>
      </c>
      <c r="F34" s="170" t="s">
        <v>288</v>
      </c>
      <c r="G34" s="170" t="s">
        <v>288</v>
      </c>
      <c r="H34" s="176">
        <v>4</v>
      </c>
      <c r="I34" s="177">
        <f>+(H34*$C$12)*(5/100)</f>
        <v>1.1599999999999999</v>
      </c>
      <c r="J34">
        <v>0</v>
      </c>
      <c r="K34" s="178">
        <f>+H34/1.5</f>
        <v>2.6666666666666665</v>
      </c>
      <c r="L34" s="179">
        <v>0</v>
      </c>
      <c r="M34" s="179">
        <v>0</v>
      </c>
      <c r="N34" s="180">
        <v>0</v>
      </c>
      <c r="O34" s="181">
        <f>+I34/H34</f>
        <v>0.28999999999999998</v>
      </c>
      <c r="P34" s="182">
        <f>+K34/H34</f>
        <v>0.66666666666666663</v>
      </c>
      <c r="Q34" s="182">
        <f>+M34/H34</f>
        <v>0</v>
      </c>
      <c r="R34" s="180">
        <f>+N34/H34</f>
        <v>0</v>
      </c>
    </row>
    <row r="35" spans="1:18" ht="29.25" thickBot="1" x14ac:dyDescent="0.3">
      <c r="A35" s="171" t="s">
        <v>271</v>
      </c>
      <c r="B35" s="171" t="s">
        <v>272</v>
      </c>
      <c r="C35" s="171" t="s">
        <v>273</v>
      </c>
      <c r="D35" s="171" t="s">
        <v>286</v>
      </c>
      <c r="E35" s="171" t="s">
        <v>287</v>
      </c>
      <c r="F35" s="171" t="s">
        <v>288</v>
      </c>
      <c r="G35" s="171" t="s">
        <v>344</v>
      </c>
      <c r="H35" s="183">
        <v>3</v>
      </c>
      <c r="I35" s="177">
        <f>+(H35*$C$12)*(5/100)</f>
        <v>0.87</v>
      </c>
      <c r="J35">
        <v>0</v>
      </c>
      <c r="K35" s="178">
        <f>+H35/1.5</f>
        <v>2</v>
      </c>
      <c r="L35" s="179">
        <v>0</v>
      </c>
      <c r="M35" s="184">
        <f>+K65</f>
        <v>37.623529411764707</v>
      </c>
      <c r="N35" s="180">
        <v>0</v>
      </c>
      <c r="O35" s="181">
        <f>+I35/H35</f>
        <v>0.28999999999999998</v>
      </c>
      <c r="P35" s="182">
        <f>+K35/H35</f>
        <v>0.66666666666666663</v>
      </c>
      <c r="Q35" s="182">
        <f>+M35/H35</f>
        <v>12.541176470588235</v>
      </c>
      <c r="R35" s="180">
        <f>+N35/H35</f>
        <v>0</v>
      </c>
    </row>
    <row r="36" spans="1:18" ht="15.75" thickBot="1" x14ac:dyDescent="0.3">
      <c r="A36" s="171" t="s">
        <v>274</v>
      </c>
      <c r="B36" s="171" t="s">
        <v>275</v>
      </c>
      <c r="C36" s="171" t="s">
        <v>276</v>
      </c>
      <c r="D36" s="171" t="s">
        <v>345</v>
      </c>
      <c r="E36" s="171" t="s">
        <v>291</v>
      </c>
      <c r="F36" s="171" t="s">
        <v>288</v>
      </c>
      <c r="G36" s="171" t="s">
        <v>288</v>
      </c>
      <c r="H36" s="183">
        <v>1.5</v>
      </c>
      <c r="I36" s="177">
        <f>+(H36*$C$12)*(3/100)</f>
        <v>0.26099999999999995</v>
      </c>
      <c r="J36" s="177">
        <f>+(H36*$C$12)*(7/100)</f>
        <v>0.60899999999999999</v>
      </c>
      <c r="K36" s="178">
        <f>+B45</f>
        <v>21.786666666666665</v>
      </c>
      <c r="L36" s="179">
        <v>0</v>
      </c>
      <c r="M36" s="179">
        <v>0</v>
      </c>
      <c r="N36" s="180">
        <v>0</v>
      </c>
      <c r="O36" s="181">
        <f>(J36+I36)/H36</f>
        <v>0.57999999999999996</v>
      </c>
      <c r="P36" s="182">
        <f>+K36/H36</f>
        <v>14.524444444444443</v>
      </c>
      <c r="Q36" s="182">
        <f>+M36/H36</f>
        <v>0</v>
      </c>
      <c r="R36" s="180">
        <f>+N36/H36</f>
        <v>0</v>
      </c>
    </row>
    <row r="37" spans="1:18" ht="129" thickBot="1" x14ac:dyDescent="0.3">
      <c r="A37" s="171" t="s">
        <v>277</v>
      </c>
      <c r="B37" s="171" t="s">
        <v>278</v>
      </c>
      <c r="C37" s="171" t="s">
        <v>279</v>
      </c>
      <c r="D37" s="171" t="s">
        <v>346</v>
      </c>
      <c r="E37" s="171" t="s">
        <v>288</v>
      </c>
      <c r="F37" s="171" t="s">
        <v>347</v>
      </c>
      <c r="G37" s="171" t="s">
        <v>348</v>
      </c>
      <c r="H37" s="183">
        <v>1.5</v>
      </c>
      <c r="I37" s="177">
        <f>+(H37*$C$11)*(3/100)</f>
        <v>0.65699999999999992</v>
      </c>
      <c r="J37" s="179">
        <f>+(H37*$C$11)*(12/100)</f>
        <v>2.6279999999999997</v>
      </c>
      <c r="K37" s="179">
        <v>0</v>
      </c>
      <c r="L37" s="179">
        <v>1</v>
      </c>
      <c r="M37" s="179">
        <v>0</v>
      </c>
      <c r="N37" s="180">
        <v>11</v>
      </c>
      <c r="O37" s="181">
        <f>(J37+I37)/H37</f>
        <v>2.19</v>
      </c>
      <c r="P37" s="182">
        <f>+K37/H37</f>
        <v>0</v>
      </c>
      <c r="Q37" s="182">
        <f>+M37/H37</f>
        <v>0</v>
      </c>
      <c r="R37" s="185">
        <f>+N37/H37</f>
        <v>7.333333333333333</v>
      </c>
    </row>
    <row r="38" spans="1:18" ht="114.75" thickBot="1" x14ac:dyDescent="0.3">
      <c r="A38" s="172" t="s">
        <v>280</v>
      </c>
      <c r="B38" s="172" t="s">
        <v>281</v>
      </c>
      <c r="C38" s="172" t="s">
        <v>282</v>
      </c>
      <c r="D38" s="172" t="s">
        <v>349</v>
      </c>
      <c r="E38" s="172" t="s">
        <v>288</v>
      </c>
      <c r="F38" s="172" t="s">
        <v>350</v>
      </c>
      <c r="G38" s="172" t="s">
        <v>351</v>
      </c>
      <c r="H38" s="186">
        <v>1</v>
      </c>
      <c r="I38" s="187">
        <f>+(H38*$C$11)*(3/100)</f>
        <v>0.438</v>
      </c>
      <c r="J38" s="188">
        <f>+(H38*$C$11)*(15/100)</f>
        <v>2.19</v>
      </c>
      <c r="K38" s="188">
        <v>0</v>
      </c>
      <c r="L38" s="188">
        <v>1</v>
      </c>
      <c r="M38" s="188">
        <v>0</v>
      </c>
      <c r="N38" s="189">
        <v>11</v>
      </c>
      <c r="O38" s="190">
        <f>(J38+I38)/H38</f>
        <v>2.6280000000000001</v>
      </c>
      <c r="P38" s="191">
        <f>+K38/H38</f>
        <v>0</v>
      </c>
      <c r="Q38" s="191">
        <f>+M38/H38</f>
        <v>0</v>
      </c>
      <c r="R38" s="189">
        <f>+N38/H38</f>
        <v>11</v>
      </c>
    </row>
    <row r="39" spans="1:18" ht="15.75" thickTop="1" x14ac:dyDescent="0.25"/>
    <row r="42" spans="1:18" x14ac:dyDescent="0.25">
      <c r="A42" t="s">
        <v>352</v>
      </c>
      <c r="B42">
        <f>+C10-2</f>
        <v>12.9</v>
      </c>
    </row>
    <row r="43" spans="1:18" x14ac:dyDescent="0.25">
      <c r="A43" t="s">
        <v>353</v>
      </c>
      <c r="B43" s="192">
        <f>+B42/1.5</f>
        <v>8.6</v>
      </c>
    </row>
    <row r="44" spans="1:18" x14ac:dyDescent="0.25">
      <c r="A44" t="s">
        <v>354</v>
      </c>
      <c r="B44" s="192">
        <f>+C13/1.5</f>
        <v>2.5333333333333332</v>
      </c>
    </row>
    <row r="45" spans="1:18" x14ac:dyDescent="0.25">
      <c r="A45" t="s">
        <v>355</v>
      </c>
      <c r="B45" s="193">
        <f>+B43*B44</f>
        <v>21.786666666666665</v>
      </c>
    </row>
    <row r="50" spans="9:11" x14ac:dyDescent="0.25">
      <c r="I50" t="s">
        <v>356</v>
      </c>
    </row>
    <row r="51" spans="9:11" x14ac:dyDescent="0.25">
      <c r="I51" t="s">
        <v>357</v>
      </c>
      <c r="J51">
        <v>10.66</v>
      </c>
      <c r="K51" t="s">
        <v>4</v>
      </c>
    </row>
    <row r="52" spans="9:11" x14ac:dyDescent="0.25">
      <c r="I52" t="s">
        <v>358</v>
      </c>
      <c r="J52">
        <v>0.3</v>
      </c>
    </row>
    <row r="56" spans="9:11" x14ac:dyDescent="0.25">
      <c r="I56" s="194" t="s">
        <v>359</v>
      </c>
      <c r="J56" s="195"/>
      <c r="K56" s="196"/>
    </row>
    <row r="57" spans="9:11" x14ac:dyDescent="0.25">
      <c r="I57" s="197"/>
      <c r="J57" s="197" t="s">
        <v>360</v>
      </c>
      <c r="K57" s="197" t="s">
        <v>361</v>
      </c>
    </row>
    <row r="58" spans="9:11" x14ac:dyDescent="0.25">
      <c r="I58" s="198" t="s">
        <v>362</v>
      </c>
      <c r="J58" s="199" t="s">
        <v>4</v>
      </c>
      <c r="K58" s="200">
        <f>+J51</f>
        <v>10.66</v>
      </c>
    </row>
    <row r="59" spans="9:11" x14ac:dyDescent="0.25">
      <c r="I59" s="198" t="s">
        <v>363</v>
      </c>
      <c r="J59" s="199" t="s">
        <v>4</v>
      </c>
      <c r="K59" s="200">
        <v>2</v>
      </c>
    </row>
    <row r="60" spans="9:11" x14ac:dyDescent="0.25">
      <c r="I60" s="198" t="s">
        <v>364</v>
      </c>
      <c r="J60" s="199" t="s">
        <v>7</v>
      </c>
      <c r="K60" s="200">
        <f>+K58*K59</f>
        <v>21.32</v>
      </c>
    </row>
    <row r="61" spans="9:11" x14ac:dyDescent="0.25">
      <c r="I61" s="198" t="s">
        <v>358</v>
      </c>
      <c r="J61" s="199" t="s">
        <v>4</v>
      </c>
      <c r="K61" s="201">
        <v>0.3</v>
      </c>
    </row>
    <row r="62" spans="9:11" x14ac:dyDescent="0.25">
      <c r="I62" s="198" t="s">
        <v>365</v>
      </c>
      <c r="J62" s="199" t="s">
        <v>7</v>
      </c>
      <c r="K62" s="200">
        <f>+K58*(K59-K61)</f>
        <v>18.122</v>
      </c>
    </row>
    <row r="63" spans="9:11" x14ac:dyDescent="0.25">
      <c r="I63" s="198" t="s">
        <v>366</v>
      </c>
      <c r="J63" s="199" t="s">
        <v>4</v>
      </c>
      <c r="K63" s="200">
        <f>+K59-K61</f>
        <v>1.7</v>
      </c>
    </row>
    <row r="64" spans="9:11" x14ac:dyDescent="0.25">
      <c r="I64" s="198" t="s">
        <v>367</v>
      </c>
      <c r="J64" s="199" t="s">
        <v>4</v>
      </c>
      <c r="K64" s="200">
        <v>3</v>
      </c>
    </row>
    <row r="65" spans="9:11" x14ac:dyDescent="0.25">
      <c r="I65" s="198" t="s">
        <v>368</v>
      </c>
      <c r="J65" s="199" t="s">
        <v>7</v>
      </c>
      <c r="K65" s="200">
        <f>+K60/K63*K64</f>
        <v>37.623529411764707</v>
      </c>
    </row>
    <row r="66" spans="9:11" x14ac:dyDescent="0.25">
      <c r="I66" s="198" t="s">
        <v>369</v>
      </c>
      <c r="J66" s="199" t="s">
        <v>360</v>
      </c>
      <c r="K66" s="200">
        <f>+ROUNDUP(K65/(K59*25),0)+1</f>
        <v>2</v>
      </c>
    </row>
    <row r="67" spans="9:11" x14ac:dyDescent="0.25">
      <c r="J67" s="202" t="s">
        <v>74</v>
      </c>
      <c r="K67">
        <f>+K65/K64</f>
        <v>12.541176470588235</v>
      </c>
    </row>
    <row r="68" spans="9:11" x14ac:dyDescent="0.25">
      <c r="K68">
        <f>+K66/K64</f>
        <v>0.66666666666666663</v>
      </c>
    </row>
  </sheetData>
  <mergeCells count="21">
    <mergeCell ref="M31:M33"/>
    <mergeCell ref="A2:J4"/>
    <mergeCell ref="D23:D27"/>
    <mergeCell ref="E23:E27"/>
    <mergeCell ref="F23:F27"/>
    <mergeCell ref="A31:A33"/>
    <mergeCell ref="B31:B33"/>
    <mergeCell ref="C31:C33"/>
    <mergeCell ref="D31:D33"/>
    <mergeCell ref="F31:F33"/>
    <mergeCell ref="G31:G33"/>
    <mergeCell ref="H31:H33"/>
    <mergeCell ref="I31:I33"/>
    <mergeCell ref="J31:J33"/>
    <mergeCell ref="K31:K33"/>
    <mergeCell ref="L31:L33"/>
    <mergeCell ref="N31:N33"/>
    <mergeCell ref="O31:O33"/>
    <mergeCell ref="P31:P33"/>
    <mergeCell ref="Q31:Q33"/>
    <mergeCell ref="R31:R33"/>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0CD32-1326-452E-A050-B797CB00AFCF}">
  <dimension ref="B5:L35"/>
  <sheetViews>
    <sheetView workbookViewId="0"/>
  </sheetViews>
  <sheetFormatPr baseColWidth="10" defaultRowHeight="15" x14ac:dyDescent="0.25"/>
  <cols>
    <col min="2" max="2" width="12" bestFit="1" customWidth="1"/>
    <col min="3" max="3" width="5.7109375" bestFit="1" customWidth="1"/>
    <col min="4" max="4" width="7.85546875" bestFit="1" customWidth="1"/>
    <col min="5" max="5" width="16.42578125" bestFit="1" customWidth="1"/>
    <col min="6" max="6" width="13.28515625" customWidth="1"/>
    <col min="7" max="7" width="18" customWidth="1"/>
    <col min="8" max="8" width="23.85546875" customWidth="1"/>
    <col min="9" max="9" width="21.85546875" bestFit="1" customWidth="1"/>
  </cols>
  <sheetData>
    <row r="5" spans="2:7" ht="15.75" thickBot="1" x14ac:dyDescent="0.3"/>
    <row r="6" spans="2:7" ht="15.75" thickBot="1" x14ac:dyDescent="0.3">
      <c r="B6" s="125" t="s">
        <v>260</v>
      </c>
      <c r="C6" s="126" t="s">
        <v>261</v>
      </c>
      <c r="D6" s="127" t="s">
        <v>262</v>
      </c>
      <c r="E6" s="126" t="s">
        <v>263</v>
      </c>
      <c r="F6" s="127" t="s">
        <v>264</v>
      </c>
      <c r="G6" s="126" t="s">
        <v>265</v>
      </c>
    </row>
    <row r="7" spans="2:7" x14ac:dyDescent="0.25">
      <c r="B7" s="115" t="s">
        <v>266</v>
      </c>
      <c r="C7" s="121" t="s">
        <v>267</v>
      </c>
      <c r="D7" s="118" t="s">
        <v>268</v>
      </c>
      <c r="E7" s="124">
        <v>5.5</v>
      </c>
      <c r="F7" s="118" t="s">
        <v>269</v>
      </c>
      <c r="G7" s="121" t="s">
        <v>270</v>
      </c>
    </row>
    <row r="8" spans="2:7" x14ac:dyDescent="0.25">
      <c r="B8" s="116" t="s">
        <v>271</v>
      </c>
      <c r="C8" s="122" t="s">
        <v>272</v>
      </c>
      <c r="D8" s="119" t="s">
        <v>273</v>
      </c>
      <c r="E8" s="122"/>
      <c r="F8" s="119"/>
      <c r="G8" s="122"/>
    </row>
    <row r="9" spans="2:7" x14ac:dyDescent="0.25">
      <c r="B9" s="116" t="s">
        <v>274</v>
      </c>
      <c r="C9" s="122" t="s">
        <v>275</v>
      </c>
      <c r="D9" s="119" t="s">
        <v>276</v>
      </c>
      <c r="E9" s="122"/>
      <c r="F9" s="119"/>
      <c r="G9" s="122"/>
    </row>
    <row r="10" spans="2:7" x14ac:dyDescent="0.25">
      <c r="B10" s="116" t="s">
        <v>277</v>
      </c>
      <c r="C10" s="122" t="s">
        <v>278</v>
      </c>
      <c r="D10" s="119" t="s">
        <v>279</v>
      </c>
      <c r="E10" s="122"/>
      <c r="F10" s="119"/>
      <c r="G10" s="122"/>
    </row>
    <row r="11" spans="2:7" ht="15.75" thickBot="1" x14ac:dyDescent="0.3">
      <c r="B11" s="117" t="s">
        <v>280</v>
      </c>
      <c r="C11" s="123" t="s">
        <v>281</v>
      </c>
      <c r="D11" s="120" t="s">
        <v>282</v>
      </c>
      <c r="E11" s="123"/>
      <c r="F11" s="120"/>
      <c r="G11" s="123"/>
    </row>
    <row r="18" spans="2:12" ht="15.75" thickBot="1" x14ac:dyDescent="0.3"/>
    <row r="19" spans="2:12" x14ac:dyDescent="0.25">
      <c r="B19" s="346" t="s">
        <v>260</v>
      </c>
      <c r="C19" s="349" t="s">
        <v>283</v>
      </c>
      <c r="D19" s="355" t="s">
        <v>262</v>
      </c>
      <c r="E19" s="349" t="s">
        <v>296</v>
      </c>
      <c r="F19" s="358" t="s">
        <v>297</v>
      </c>
      <c r="G19" s="352" t="s">
        <v>252</v>
      </c>
      <c r="H19" s="355" t="s">
        <v>284</v>
      </c>
      <c r="I19" s="352" t="s">
        <v>285</v>
      </c>
    </row>
    <row r="20" spans="2:12" x14ac:dyDescent="0.25">
      <c r="B20" s="347"/>
      <c r="C20" s="350"/>
      <c r="D20" s="356"/>
      <c r="E20" s="350"/>
      <c r="F20" s="359"/>
      <c r="G20" s="353"/>
      <c r="H20" s="356"/>
      <c r="I20" s="353"/>
    </row>
    <row r="21" spans="2:12" ht="15.75" thickBot="1" x14ac:dyDescent="0.3">
      <c r="B21" s="348"/>
      <c r="C21" s="351"/>
      <c r="D21" s="357"/>
      <c r="E21" s="351"/>
      <c r="F21" s="360"/>
      <c r="G21" s="354"/>
      <c r="H21" s="357"/>
      <c r="I21" s="354"/>
    </row>
    <row r="22" spans="2:12" x14ac:dyDescent="0.25">
      <c r="B22" s="115" t="s">
        <v>266</v>
      </c>
      <c r="C22" s="134">
        <v>65</v>
      </c>
      <c r="D22" s="146" t="s">
        <v>268</v>
      </c>
      <c r="E22" s="121" t="s">
        <v>286</v>
      </c>
      <c r="F22" s="146" t="s">
        <v>287</v>
      </c>
      <c r="G22" s="134" t="s">
        <v>288</v>
      </c>
      <c r="H22" s="146" t="s">
        <v>288</v>
      </c>
      <c r="I22" s="148" t="s">
        <v>289</v>
      </c>
      <c r="J22" s="211"/>
      <c r="K22" s="179"/>
    </row>
    <row r="23" spans="2:12" x14ac:dyDescent="0.25">
      <c r="B23" s="116" t="s">
        <v>271</v>
      </c>
      <c r="C23" s="135" t="s">
        <v>272</v>
      </c>
      <c r="D23" s="147" t="s">
        <v>273</v>
      </c>
      <c r="E23" s="135">
        <v>5</v>
      </c>
      <c r="F23" s="147" t="s">
        <v>290</v>
      </c>
      <c r="G23" s="135" t="s">
        <v>288</v>
      </c>
      <c r="H23" s="147" t="s">
        <v>288</v>
      </c>
      <c r="I23" s="212">
        <v>3</v>
      </c>
      <c r="J23" s="211"/>
      <c r="K23" s="179"/>
    </row>
    <row r="24" spans="2:12" x14ac:dyDescent="0.25">
      <c r="B24" s="116" t="s">
        <v>274</v>
      </c>
      <c r="C24" s="135" t="s">
        <v>275</v>
      </c>
      <c r="D24" s="147" t="s">
        <v>276</v>
      </c>
      <c r="E24" s="135">
        <v>10</v>
      </c>
      <c r="F24" s="147" t="s">
        <v>291</v>
      </c>
      <c r="G24" s="135" t="s">
        <v>288</v>
      </c>
      <c r="H24" s="147" t="s">
        <v>288</v>
      </c>
      <c r="I24" s="210">
        <v>1.5</v>
      </c>
      <c r="J24" s="211"/>
      <c r="L24">
        <f>16*0.325</f>
        <v>5.2</v>
      </c>
    </row>
    <row r="25" spans="2:12" ht="57.75" customHeight="1" x14ac:dyDescent="0.25">
      <c r="B25" s="128" t="s">
        <v>277</v>
      </c>
      <c r="C25" s="132" t="s">
        <v>278</v>
      </c>
      <c r="D25" s="130" t="s">
        <v>279</v>
      </c>
      <c r="E25" s="132">
        <v>15</v>
      </c>
      <c r="F25" s="130" t="s">
        <v>288</v>
      </c>
      <c r="G25" s="132" t="s">
        <v>399</v>
      </c>
      <c r="H25" s="130" t="s">
        <v>293</v>
      </c>
      <c r="I25" s="149" t="s">
        <v>292</v>
      </c>
    </row>
    <row r="26" spans="2:12" ht="42.75" customHeight="1" thickBot="1" x14ac:dyDescent="0.3">
      <c r="B26" s="129" t="s">
        <v>280</v>
      </c>
      <c r="C26" s="133" t="s">
        <v>281</v>
      </c>
      <c r="D26" s="131" t="s">
        <v>282</v>
      </c>
      <c r="E26" s="133">
        <v>20</v>
      </c>
      <c r="F26" s="131" t="s">
        <v>288</v>
      </c>
      <c r="G26" s="133" t="s">
        <v>400</v>
      </c>
      <c r="H26" s="131" t="s">
        <v>294</v>
      </c>
      <c r="I26" s="150" t="s">
        <v>295</v>
      </c>
    </row>
    <row r="27" spans="2:12" ht="15.75" thickBot="1" x14ac:dyDescent="0.3"/>
    <row r="28" spans="2:12" x14ac:dyDescent="0.25">
      <c r="G28" s="346" t="s">
        <v>260</v>
      </c>
      <c r="H28" s="349" t="s">
        <v>283</v>
      </c>
      <c r="I28" s="352" t="s">
        <v>285</v>
      </c>
    </row>
    <row r="29" spans="2:12" x14ac:dyDescent="0.25">
      <c r="G29" s="347"/>
      <c r="H29" s="350"/>
      <c r="I29" s="353"/>
    </row>
    <row r="30" spans="2:12" ht="15.75" thickBot="1" x14ac:dyDescent="0.3">
      <c r="G30" s="348"/>
      <c r="H30" s="351"/>
      <c r="I30" s="354"/>
    </row>
    <row r="31" spans="2:12" x14ac:dyDescent="0.25">
      <c r="G31" s="267" t="s">
        <v>266</v>
      </c>
      <c r="H31" s="134">
        <v>65</v>
      </c>
      <c r="I31" s="148" t="s">
        <v>289</v>
      </c>
    </row>
    <row r="32" spans="2:12" x14ac:dyDescent="0.25">
      <c r="G32" s="268" t="s">
        <v>271</v>
      </c>
      <c r="H32" s="135" t="s">
        <v>272</v>
      </c>
      <c r="I32" s="269">
        <v>3</v>
      </c>
    </row>
    <row r="33" spans="7:9" x14ac:dyDescent="0.25">
      <c r="G33" s="268" t="s">
        <v>274</v>
      </c>
      <c r="H33" s="135" t="s">
        <v>275</v>
      </c>
      <c r="I33" s="270">
        <v>1.5</v>
      </c>
    </row>
    <row r="34" spans="7:9" x14ac:dyDescent="0.25">
      <c r="G34" s="128" t="s">
        <v>277</v>
      </c>
      <c r="H34" s="132" t="s">
        <v>278</v>
      </c>
      <c r="I34" s="149" t="s">
        <v>292</v>
      </c>
    </row>
    <row r="35" spans="7:9" ht="15.75" thickBot="1" x14ac:dyDescent="0.3">
      <c r="G35" s="129" t="s">
        <v>280</v>
      </c>
      <c r="H35" s="133" t="s">
        <v>281</v>
      </c>
      <c r="I35" s="150" t="s">
        <v>295</v>
      </c>
    </row>
  </sheetData>
  <mergeCells count="11">
    <mergeCell ref="B19:B21"/>
    <mergeCell ref="C19:C21"/>
    <mergeCell ref="D19:D21"/>
    <mergeCell ref="E19:E21"/>
    <mergeCell ref="F19:F21"/>
    <mergeCell ref="G28:G30"/>
    <mergeCell ref="H28:H30"/>
    <mergeCell ref="I28:I30"/>
    <mergeCell ref="H19:H21"/>
    <mergeCell ref="I19:I21"/>
    <mergeCell ref="G19:G2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A9F17-13AD-44FE-AC32-DE7C6871378C}">
  <dimension ref="A1:R42"/>
  <sheetViews>
    <sheetView topLeftCell="A13" workbookViewId="0">
      <selection activeCell="F42" sqref="D42:F42"/>
    </sheetView>
  </sheetViews>
  <sheetFormatPr baseColWidth="10" defaultRowHeight="15" x14ac:dyDescent="0.25"/>
  <cols>
    <col min="1" max="1" width="66.42578125" bestFit="1" customWidth="1"/>
    <col min="7" max="7" width="16.28515625" hidden="1" customWidth="1"/>
    <col min="8" max="8" width="17.85546875" hidden="1" customWidth="1"/>
    <col min="9" max="9" width="17" hidden="1" customWidth="1"/>
    <col min="10" max="10" width="16.140625" hidden="1" customWidth="1"/>
    <col min="11" max="11" width="0" hidden="1" customWidth="1"/>
    <col min="13" max="13" width="12.28515625" bestFit="1" customWidth="1"/>
    <col min="14" max="14" width="13.7109375" bestFit="1" customWidth="1"/>
  </cols>
  <sheetData>
    <row r="1" spans="1:18" ht="15.75" thickBot="1" x14ac:dyDescent="0.3">
      <c r="A1" s="159" t="s">
        <v>147</v>
      </c>
      <c r="B1" s="366" t="s">
        <v>249</v>
      </c>
      <c r="C1" s="367"/>
      <c r="D1" s="367"/>
      <c r="E1" s="367"/>
      <c r="F1" s="367"/>
      <c r="G1" s="168"/>
      <c r="H1" s="168"/>
      <c r="I1" s="168"/>
      <c r="J1" s="168"/>
    </row>
    <row r="2" spans="1:18" x14ac:dyDescent="0.25">
      <c r="A2" s="80" t="s">
        <v>201</v>
      </c>
      <c r="B2" s="374">
        <v>1</v>
      </c>
      <c r="C2" s="375"/>
      <c r="D2" s="375"/>
      <c r="E2" s="375"/>
      <c r="F2" s="376"/>
      <c r="G2" s="371">
        <v>1</v>
      </c>
      <c r="H2" s="371"/>
      <c r="I2" s="371"/>
      <c r="J2" s="371"/>
    </row>
    <row r="3" spans="1:18" x14ac:dyDescent="0.25">
      <c r="A3" s="80" t="s">
        <v>202</v>
      </c>
      <c r="B3" s="377">
        <v>0.16</v>
      </c>
      <c r="C3" s="371"/>
      <c r="D3" s="371"/>
      <c r="E3" s="371"/>
      <c r="F3" s="378"/>
      <c r="G3" s="371">
        <v>0.16</v>
      </c>
      <c r="H3" s="371"/>
      <c r="I3" s="371"/>
      <c r="J3" s="371"/>
    </row>
    <row r="4" spans="1:18" x14ac:dyDescent="0.25">
      <c r="A4" s="80" t="s">
        <v>203</v>
      </c>
      <c r="B4" s="377">
        <v>1.5</v>
      </c>
      <c r="C4" s="371"/>
      <c r="D4" s="371"/>
      <c r="E4" s="371"/>
      <c r="F4" s="378"/>
      <c r="G4" s="371">
        <v>1.5</v>
      </c>
      <c r="H4" s="371"/>
      <c r="I4" s="371"/>
      <c r="J4" s="371"/>
    </row>
    <row r="5" spans="1:18" x14ac:dyDescent="0.25">
      <c r="A5" s="80" t="s">
        <v>204</v>
      </c>
      <c r="B5" s="377">
        <v>1.5</v>
      </c>
      <c r="C5" s="371"/>
      <c r="D5" s="371"/>
      <c r="E5" s="371"/>
      <c r="F5" s="378"/>
      <c r="G5" s="371">
        <v>1.5</v>
      </c>
      <c r="H5" s="371"/>
      <c r="I5" s="371"/>
      <c r="J5" s="371"/>
    </row>
    <row r="6" spans="1:18" x14ac:dyDescent="0.25">
      <c r="A6" s="80" t="s">
        <v>205</v>
      </c>
      <c r="B6" s="377">
        <v>0.16</v>
      </c>
      <c r="C6" s="371"/>
      <c r="D6" s="371"/>
      <c r="E6" s="371"/>
      <c r="F6" s="378"/>
      <c r="G6" s="371">
        <v>0.16</v>
      </c>
      <c r="H6" s="371"/>
      <c r="I6" s="371"/>
      <c r="J6" s="371"/>
    </row>
    <row r="7" spans="1:18" x14ac:dyDescent="0.25">
      <c r="A7" s="77" t="s">
        <v>183</v>
      </c>
      <c r="B7" s="379">
        <v>12</v>
      </c>
      <c r="C7" s="372"/>
      <c r="D7" s="372"/>
      <c r="E7" s="372"/>
      <c r="F7" s="380"/>
      <c r="G7" s="372">
        <v>12</v>
      </c>
      <c r="H7" s="372"/>
      <c r="I7" s="372"/>
      <c r="J7" s="372"/>
    </row>
    <row r="8" spans="1:18" ht="15.75" thickBot="1" x14ac:dyDescent="0.3">
      <c r="A8" s="81" t="s">
        <v>184</v>
      </c>
      <c r="B8" s="381">
        <f>+B7-B5-B4-B3-B2-B6</f>
        <v>7.68</v>
      </c>
      <c r="C8" s="382"/>
      <c r="D8" s="382"/>
      <c r="E8" s="382"/>
      <c r="F8" s="383"/>
      <c r="G8" s="373">
        <f>+G7-G5-G4-G3-G2-G6</f>
        <v>7.68</v>
      </c>
      <c r="H8" s="373"/>
      <c r="I8" s="373"/>
      <c r="J8" s="373"/>
    </row>
    <row r="9" spans="1:18" ht="15.75" thickBot="1" x14ac:dyDescent="0.3">
      <c r="A9" s="98"/>
      <c r="B9" s="363" t="s">
        <v>206</v>
      </c>
      <c r="C9" s="364"/>
      <c r="D9" s="364"/>
      <c r="E9" s="364"/>
      <c r="F9" s="365"/>
      <c r="G9" s="368" t="s">
        <v>225</v>
      </c>
      <c r="H9" s="369"/>
      <c r="I9" s="369"/>
      <c r="J9" s="370"/>
      <c r="M9" t="s">
        <v>206</v>
      </c>
    </row>
    <row r="10" spans="1:18" ht="15.75" thickBot="1" x14ac:dyDescent="0.3">
      <c r="A10" s="99" t="s">
        <v>242</v>
      </c>
      <c r="B10" s="160" t="s">
        <v>243</v>
      </c>
      <c r="C10" s="161" t="s">
        <v>244</v>
      </c>
      <c r="D10" s="162" t="s">
        <v>245</v>
      </c>
      <c r="E10" s="163" t="s">
        <v>246</v>
      </c>
      <c r="F10" s="161" t="s">
        <v>247</v>
      </c>
      <c r="G10" s="167" t="s">
        <v>243</v>
      </c>
      <c r="H10" s="167" t="s">
        <v>244</v>
      </c>
      <c r="I10" s="167" t="s">
        <v>245</v>
      </c>
      <c r="J10" s="167" t="s">
        <v>246</v>
      </c>
      <c r="K10" s="167" t="s">
        <v>246</v>
      </c>
      <c r="M10" s="151" t="s">
        <v>242</v>
      </c>
      <c r="N10" s="152" t="s">
        <v>243</v>
      </c>
      <c r="O10" s="159" t="s">
        <v>244</v>
      </c>
      <c r="P10" s="153" t="s">
        <v>245</v>
      </c>
      <c r="Q10" s="154" t="s">
        <v>246</v>
      </c>
      <c r="R10" s="159" t="s">
        <v>247</v>
      </c>
    </row>
    <row r="11" spans="1:18" ht="15.75" thickBot="1" x14ac:dyDescent="0.3">
      <c r="A11" s="75" t="s">
        <v>185</v>
      </c>
      <c r="B11" s="100" t="s">
        <v>207</v>
      </c>
      <c r="C11" s="100" t="s">
        <v>207</v>
      </c>
      <c r="D11" s="100" t="s">
        <v>207</v>
      </c>
      <c r="E11" s="100" t="s">
        <v>207</v>
      </c>
      <c r="F11" s="100" t="s">
        <v>207</v>
      </c>
      <c r="G11" s="102" t="s">
        <v>226</v>
      </c>
      <c r="H11" s="102" t="s">
        <v>226</v>
      </c>
      <c r="I11" s="102" t="s">
        <v>226</v>
      </c>
      <c r="J11" s="102" t="s">
        <v>226</v>
      </c>
      <c r="K11" s="102" t="s">
        <v>370</v>
      </c>
      <c r="M11" s="155" t="s">
        <v>316</v>
      </c>
      <c r="N11" s="156">
        <f>B42</f>
        <v>179.1631335503312</v>
      </c>
      <c r="O11" s="158">
        <f>C42</f>
        <v>146.53934766468845</v>
      </c>
      <c r="P11" s="156">
        <f>D42</f>
        <v>90.247605786665559</v>
      </c>
      <c r="Q11" s="157">
        <f>E42</f>
        <v>88.2749697610694</v>
      </c>
      <c r="R11" s="158">
        <f>F42</f>
        <v>54.263534847962497</v>
      </c>
    </row>
    <row r="12" spans="1:18" x14ac:dyDescent="0.25">
      <c r="A12" s="76" t="s">
        <v>208</v>
      </c>
      <c r="B12" s="164">
        <f>+'Ciclo de Avance'!G23</f>
        <v>4.8</v>
      </c>
      <c r="C12" s="164">
        <f>+'Ciclo de Avance'!H23</f>
        <v>3.6</v>
      </c>
      <c r="D12" s="164">
        <f>+'Ciclo de Avance'!I23</f>
        <v>1.83</v>
      </c>
      <c r="E12" s="164">
        <f>+'Ciclo de Avance'!J23</f>
        <v>1.83</v>
      </c>
      <c r="F12" s="164">
        <f>+'Ciclo de Avance'!K23</f>
        <v>1.1000000000000001</v>
      </c>
      <c r="G12" s="165">
        <f>+'Ciclo de Avance'!M23</f>
        <v>4.8</v>
      </c>
      <c r="H12" s="165">
        <f>+'Ciclo de Avance'!N23</f>
        <v>3.6</v>
      </c>
      <c r="I12" s="165">
        <f>+'Ciclo de Avance'!O23</f>
        <v>1.83</v>
      </c>
      <c r="J12" s="165">
        <f>+'Ciclo de Avance'!P23</f>
        <v>1.83</v>
      </c>
      <c r="K12" s="165">
        <f>+'Ciclo de Avance'!Q23</f>
        <v>1.1000000000000001</v>
      </c>
    </row>
    <row r="13" spans="1:18" ht="15.75" thickBot="1" x14ac:dyDescent="0.3">
      <c r="A13" s="77" t="s">
        <v>186</v>
      </c>
      <c r="B13" s="84">
        <f>+'Ciclo de Avance'!G24</f>
        <v>0.83</v>
      </c>
      <c r="C13" s="84">
        <f>+'Ciclo de Avance'!H24</f>
        <v>0.83</v>
      </c>
      <c r="D13" s="84">
        <f>+'Ciclo de Avance'!I24</f>
        <v>0.83</v>
      </c>
      <c r="E13" s="84">
        <f>+'Ciclo de Avance'!J24</f>
        <v>0.83</v>
      </c>
      <c r="F13" s="84">
        <f>+'Ciclo de Avance'!K24</f>
        <v>0.9</v>
      </c>
      <c r="G13" s="103">
        <f>+'Ciclo de Avance'!$I24</f>
        <v>0.83</v>
      </c>
      <c r="H13" s="103">
        <f>+'Ciclo de Avance'!$I24</f>
        <v>0.83</v>
      </c>
      <c r="I13" s="103">
        <f>+'Ciclo de Avance'!$I24</f>
        <v>0.83</v>
      </c>
      <c r="J13" s="103">
        <f>+'Ciclo de Avance'!$I24</f>
        <v>0.83</v>
      </c>
      <c r="K13" s="103">
        <f>+'Ciclo de Avance'!$I24</f>
        <v>0.83</v>
      </c>
    </row>
    <row r="14" spans="1:18" ht="15.75" thickBot="1" x14ac:dyDescent="0.3">
      <c r="A14" s="77" t="s">
        <v>187</v>
      </c>
      <c r="B14" s="86">
        <f>+'Ciclo de Avance'!G25</f>
        <v>3.9839999999999995</v>
      </c>
      <c r="C14" s="86">
        <f>+'Ciclo de Avance'!H25</f>
        <v>2.988</v>
      </c>
      <c r="D14" s="86">
        <f>+'Ciclo de Avance'!I25</f>
        <v>1.5188999999999999</v>
      </c>
      <c r="E14" s="86">
        <f>+'Ciclo de Avance'!J25</f>
        <v>1.5188999999999999</v>
      </c>
      <c r="F14" s="86">
        <f>+'Ciclo de Avance'!K25</f>
        <v>0.9900000000000001</v>
      </c>
      <c r="G14" s="104">
        <f>+'Ciclo de Avance'!M25</f>
        <v>3.9839999999999995</v>
      </c>
      <c r="H14" s="104">
        <f>+'Ciclo de Avance'!N25</f>
        <v>2.988</v>
      </c>
      <c r="I14" s="104">
        <f>+'Ciclo de Avance'!O25</f>
        <v>1.5188999999999999</v>
      </c>
      <c r="J14" s="104">
        <f>+'Ciclo de Avance'!P25</f>
        <v>1.5188999999999999</v>
      </c>
      <c r="K14" s="104">
        <f>+'Ciclo de Avance'!Q25</f>
        <v>0.9900000000000001</v>
      </c>
      <c r="M14" s="361" t="s">
        <v>372</v>
      </c>
      <c r="N14" s="362"/>
    </row>
    <row r="15" spans="1:18" ht="15.75" thickBot="1" x14ac:dyDescent="0.3">
      <c r="A15" s="77" t="s">
        <v>209</v>
      </c>
      <c r="B15" s="87">
        <f>+'Ciclo de Avance'!G26</f>
        <v>56</v>
      </c>
      <c r="C15" s="87">
        <f>+'Ciclo de Avance'!H26</f>
        <v>56</v>
      </c>
      <c r="D15" s="87">
        <f>+'Ciclo de Avance'!I26</f>
        <v>54</v>
      </c>
      <c r="E15" s="87">
        <f>+'Ciclo de Avance'!J26</f>
        <v>49</v>
      </c>
      <c r="F15" s="87">
        <f>+'Ciclo de Avance'!K26</f>
        <v>0</v>
      </c>
      <c r="G15" s="105">
        <f>+'Ciclo de Avance'!M26</f>
        <v>45</v>
      </c>
      <c r="H15" s="105">
        <f>+'Ciclo de Avance'!N26</f>
        <v>45</v>
      </c>
      <c r="I15" s="105">
        <f>+'Ciclo de Avance'!O26</f>
        <v>44</v>
      </c>
      <c r="J15" s="105">
        <f>+'Ciclo de Avance'!P26</f>
        <v>42</v>
      </c>
      <c r="K15" s="105">
        <f>+'Ciclo de Avance'!Q26</f>
        <v>0</v>
      </c>
      <c r="M15" s="151" t="s">
        <v>242</v>
      </c>
      <c r="N15" s="203" t="s">
        <v>316</v>
      </c>
    </row>
    <row r="16" spans="1:18" x14ac:dyDescent="0.25">
      <c r="A16" s="77" t="s">
        <v>188</v>
      </c>
      <c r="B16" s="85">
        <f>+'Ciclo de Avance'!G30</f>
        <v>1.55</v>
      </c>
      <c r="C16" s="85">
        <f>+'Ciclo de Avance'!H30</f>
        <v>1.8</v>
      </c>
      <c r="D16" s="85">
        <f>+'Ciclo de Avance'!I30</f>
        <v>2.2000000000000002</v>
      </c>
      <c r="E16" s="85">
        <f>+'Ciclo de Avance'!J30</f>
        <v>2.2000000000000002</v>
      </c>
      <c r="F16" s="85">
        <f>+'Ciclo de Avance'!K30</f>
        <v>0</v>
      </c>
      <c r="G16" s="106">
        <f>+'Ciclo de Avance'!M30</f>
        <v>1.55</v>
      </c>
      <c r="H16" s="106">
        <f>+'Ciclo de Avance'!N30</f>
        <v>1.8</v>
      </c>
      <c r="I16" s="106">
        <f>+'Ciclo de Avance'!O30</f>
        <v>2.2000000000000002</v>
      </c>
      <c r="J16" s="106">
        <f>+'Ciclo de Avance'!P30</f>
        <v>2.5</v>
      </c>
      <c r="K16" s="106">
        <f>+'Ciclo de Avance'!Q30</f>
        <v>0</v>
      </c>
      <c r="M16" s="204" t="s">
        <v>243</v>
      </c>
      <c r="N16" s="208">
        <f>+N11</f>
        <v>179.1631335503312</v>
      </c>
    </row>
    <row r="17" spans="1:18" x14ac:dyDescent="0.25">
      <c r="A17" s="77" t="s">
        <v>210</v>
      </c>
      <c r="B17" s="85">
        <f>+'Ciclo de Avance'!G33</f>
        <v>1.2</v>
      </c>
      <c r="C17" s="85">
        <f>+'Ciclo de Avance'!H33</f>
        <v>1</v>
      </c>
      <c r="D17" s="85">
        <f>+'Ciclo de Avance'!I33</f>
        <v>0.6</v>
      </c>
      <c r="E17" s="85">
        <f>+'Ciclo de Avance'!J33</f>
        <v>0.6</v>
      </c>
      <c r="F17" s="85">
        <f>+'Ciclo de Avance'!K33</f>
        <v>0</v>
      </c>
      <c r="G17" s="106">
        <f>+'Ciclo de Avance'!M33</f>
        <v>1.2</v>
      </c>
      <c r="H17" s="106">
        <f>+'Ciclo de Avance'!N33</f>
        <v>1</v>
      </c>
      <c r="I17" s="106">
        <f>+'Ciclo de Avance'!O33</f>
        <v>0.6</v>
      </c>
      <c r="J17" s="106">
        <f>+'Ciclo de Avance'!P33</f>
        <v>0.6</v>
      </c>
      <c r="K17" s="106">
        <f>+'Ciclo de Avance'!Q33</f>
        <v>0</v>
      </c>
      <c r="M17" s="204" t="s">
        <v>244</v>
      </c>
      <c r="N17" s="208">
        <f>+O11</f>
        <v>146.53934766468845</v>
      </c>
    </row>
    <row r="18" spans="1:18" x14ac:dyDescent="0.25">
      <c r="A18" s="77" t="s">
        <v>248</v>
      </c>
      <c r="B18" s="85">
        <f>+'Ciclo de Avance'!G40</f>
        <v>5.4</v>
      </c>
      <c r="C18" s="85">
        <f>+'Ciclo de Avance'!H40</f>
        <v>5.4</v>
      </c>
      <c r="D18" s="85">
        <f>+'Ciclo de Avance'!I40</f>
        <v>5.4</v>
      </c>
      <c r="E18" s="85">
        <f>+'Ciclo de Avance'!J40</f>
        <v>5.4</v>
      </c>
      <c r="F18" s="85">
        <f>+'Ciclo de Avance'!K40</f>
        <v>5.4</v>
      </c>
      <c r="G18" s="106">
        <f>+'Ciclo de Avance'!M40</f>
        <v>5.4</v>
      </c>
      <c r="H18" s="106">
        <f>+'Ciclo de Avance'!N40</f>
        <v>5.4</v>
      </c>
      <c r="I18" s="106">
        <f>+'Ciclo de Avance'!O40</f>
        <v>5.4</v>
      </c>
      <c r="J18" s="106">
        <f>+'Ciclo de Avance'!P40</f>
        <v>5.4</v>
      </c>
      <c r="K18" s="106">
        <f>+'Ciclo de Avance'!Q40</f>
        <v>5.4</v>
      </c>
      <c r="M18" s="204" t="s">
        <v>245</v>
      </c>
      <c r="N18" s="208">
        <f>+P11</f>
        <v>90.247605786665559</v>
      </c>
    </row>
    <row r="19" spans="1:18" x14ac:dyDescent="0.25">
      <c r="A19" s="77" t="s">
        <v>211</v>
      </c>
      <c r="B19" s="87">
        <f>+'Ciclo de Avance'!G42*1000</f>
        <v>100</v>
      </c>
      <c r="C19" s="87">
        <f>+'Ciclo de Avance'!H42*1000</f>
        <v>100</v>
      </c>
      <c r="D19" s="87">
        <f>+'Ciclo de Avance'!I42*1000</f>
        <v>100</v>
      </c>
      <c r="E19" s="87">
        <f>+'Ciclo de Avance'!J42*1000</f>
        <v>100</v>
      </c>
      <c r="F19" s="87">
        <f>+'Ciclo de Avance'!K42*1000</f>
        <v>100</v>
      </c>
      <c r="G19" s="105">
        <f>+'Ciclo de Avance'!M42*1000</f>
        <v>200</v>
      </c>
      <c r="H19" s="105">
        <f>+'Ciclo de Avance'!N42*1000</f>
        <v>200</v>
      </c>
      <c r="I19" s="105">
        <f>+'Ciclo de Avance'!O42*1000</f>
        <v>200</v>
      </c>
      <c r="J19" s="105">
        <f>+'Ciclo de Avance'!P42*1000</f>
        <v>200</v>
      </c>
      <c r="K19" s="105">
        <f>+'Ciclo de Avance'!Q42*1000</f>
        <v>200</v>
      </c>
      <c r="M19" s="204" t="s">
        <v>246</v>
      </c>
      <c r="N19" s="208">
        <f>+Q11</f>
        <v>88.2749697610694</v>
      </c>
    </row>
    <row r="20" spans="1:18" ht="15.75" thickBot="1" x14ac:dyDescent="0.3">
      <c r="A20" s="77" t="s">
        <v>189</v>
      </c>
      <c r="B20" s="84">
        <f>+'Ciclo de Avance'!G38</f>
        <v>0.5</v>
      </c>
      <c r="C20" s="84">
        <f>+'Ciclo de Avance'!H38</f>
        <v>0.5</v>
      </c>
      <c r="D20" s="84">
        <f>+'Ciclo de Avance'!I38</f>
        <v>0.5</v>
      </c>
      <c r="E20" s="84">
        <f>+'Ciclo de Avance'!J38</f>
        <v>0.5</v>
      </c>
      <c r="F20" s="84">
        <f>+'Ciclo de Avance'!K38</f>
        <v>0.5</v>
      </c>
      <c r="G20" s="107">
        <f>+'Ciclo de Avance'!M38</f>
        <v>0.5</v>
      </c>
      <c r="H20" s="107">
        <f>+'Ciclo de Avance'!N38</f>
        <v>0.5</v>
      </c>
      <c r="I20" s="107">
        <f>+'Ciclo de Avance'!O38</f>
        <v>0.5</v>
      </c>
      <c r="J20" s="107">
        <f>+'Ciclo de Avance'!P38</f>
        <v>0.5</v>
      </c>
      <c r="K20" s="107">
        <f>+'Ciclo de Avance'!Q38</f>
        <v>0.5</v>
      </c>
      <c r="M20" s="205" t="s">
        <v>247</v>
      </c>
      <c r="N20" s="209">
        <f>+R11</f>
        <v>54.263534847962497</v>
      </c>
    </row>
    <row r="21" spans="1:18" x14ac:dyDescent="0.25">
      <c r="A21" s="77" t="s">
        <v>212</v>
      </c>
      <c r="B21" s="86">
        <f>+'Ciclo de Avance'!G44</f>
        <v>2.0999999999999996</v>
      </c>
      <c r="C21" s="86">
        <f>+'Ciclo de Avance'!H44</f>
        <v>2.0999999999999996</v>
      </c>
      <c r="D21" s="86">
        <f>+'Ciclo de Avance'!I44</f>
        <v>2.0999999999999996</v>
      </c>
      <c r="E21" s="86">
        <f>+'Ciclo de Avance'!J44</f>
        <v>2.0999999999999996</v>
      </c>
      <c r="F21" s="86">
        <f>+'Ciclo de Avance'!K44</f>
        <v>2.0999999999999996</v>
      </c>
      <c r="G21" s="104">
        <f>+'Ciclo de Avance'!M44</f>
        <v>4.166666666666667</v>
      </c>
      <c r="H21" s="104">
        <f>+'Ciclo de Avance'!N44</f>
        <v>4.166666666666667</v>
      </c>
      <c r="I21" s="104">
        <f>+'Ciclo de Avance'!O44</f>
        <v>4.166666666666667</v>
      </c>
      <c r="J21" s="104">
        <f>+'Ciclo de Avance'!P44</f>
        <v>4.166666666666667</v>
      </c>
      <c r="K21" s="104">
        <f>+'Ciclo de Avance'!Q44</f>
        <v>4.166666666666667</v>
      </c>
    </row>
    <row r="22" spans="1:18" x14ac:dyDescent="0.25">
      <c r="A22" s="77" t="s">
        <v>190</v>
      </c>
      <c r="B22" s="86">
        <f>+'Ciclo de Avance'!G107</f>
        <v>1.8875</v>
      </c>
      <c r="C22" s="86">
        <f>+'Ciclo de Avance'!H107</f>
        <v>2.7</v>
      </c>
      <c r="D22" s="86">
        <f>+'Ciclo de Avance'!I107</f>
        <v>0.82500000000000007</v>
      </c>
      <c r="E22" s="86">
        <f>+'Ciclo de Avance'!J107</f>
        <v>0.72600000000000009</v>
      </c>
      <c r="F22" s="86">
        <f>+'Ciclo de Avance'!K107</f>
        <v>0.49500000000000005</v>
      </c>
      <c r="G22" s="104">
        <f>+'Ciclo de Avance'!M107</f>
        <v>1.5</v>
      </c>
      <c r="H22" s="104">
        <f>+'Ciclo de Avance'!N107</f>
        <v>1.125</v>
      </c>
      <c r="I22" s="104">
        <f>+'Ciclo de Avance'!O107</f>
        <v>0.61875000000000002</v>
      </c>
      <c r="J22" s="104">
        <f>+'Ciclo de Avance'!P107</f>
        <v>0.61875000000000002</v>
      </c>
      <c r="K22" s="104">
        <f>+'Ciclo de Avance'!Q107</f>
        <v>0.42500000000000004</v>
      </c>
    </row>
    <row r="23" spans="1:18" x14ac:dyDescent="0.25">
      <c r="A23" s="77" t="s">
        <v>191</v>
      </c>
      <c r="B23" s="87">
        <f>+'Ciclo de Avance'!G60</f>
        <v>2.6559999999999997</v>
      </c>
      <c r="C23" s="87">
        <f>+'Ciclo de Avance'!H60</f>
        <v>10.458</v>
      </c>
      <c r="D23" s="87">
        <f>+'Ciclo de Avance'!I60</f>
        <v>9.1133999999999986</v>
      </c>
      <c r="E23" s="87">
        <f>+'Ciclo de Avance'!J60</f>
        <v>0</v>
      </c>
      <c r="F23" s="87">
        <f>+'Ciclo de Avance'!K60</f>
        <v>0</v>
      </c>
      <c r="G23" s="105">
        <f>+'Ciclo de Avance'!M60</f>
        <v>2.6559999999999997</v>
      </c>
      <c r="H23" s="105">
        <f>+'Ciclo de Avance'!N60</f>
        <v>1.992</v>
      </c>
      <c r="I23" s="105">
        <f>+'Ciclo de Avance'!O60</f>
        <v>15.189</v>
      </c>
      <c r="J23" s="105">
        <f>+'Ciclo de Avance'!P60</f>
        <v>0</v>
      </c>
      <c r="K23" s="105">
        <f>+'Ciclo de Avance'!Q60</f>
        <v>0</v>
      </c>
    </row>
    <row r="24" spans="1:18" ht="15.75" thickBot="1" x14ac:dyDescent="0.3">
      <c r="A24" s="77" t="s">
        <v>192</v>
      </c>
      <c r="B24" s="90">
        <f>+'Ciclo de Avance'!G74*B14</f>
        <v>0</v>
      </c>
      <c r="C24" s="90">
        <f>+'Ciclo de Avance'!H74*C14</f>
        <v>0</v>
      </c>
      <c r="D24" s="90">
        <f>+'Ciclo de Avance'!I74*D14</f>
        <v>0</v>
      </c>
      <c r="E24" s="90">
        <f>+'Ciclo de Avance'!J74*E14</f>
        <v>0</v>
      </c>
      <c r="F24" s="90">
        <f>+'Ciclo de Avance'!K74*F14</f>
        <v>0</v>
      </c>
      <c r="G24" s="108">
        <f>+'Ciclo de Avance'!M74*G14</f>
        <v>0</v>
      </c>
      <c r="H24" s="108">
        <f>+'Ciclo de Avance'!N74*H14</f>
        <v>21.188744639999999</v>
      </c>
      <c r="I24" s="108">
        <f>+'Ciclo de Avance'!O74*I14</f>
        <v>0</v>
      </c>
      <c r="J24" s="108">
        <f>+'Ciclo de Avance'!P74*J14</f>
        <v>0</v>
      </c>
      <c r="K24" s="108">
        <f>+'Ciclo de Avance'!Q74*K14</f>
        <v>0</v>
      </c>
    </row>
    <row r="25" spans="1:18" x14ac:dyDescent="0.25">
      <c r="A25" s="78" t="s">
        <v>119</v>
      </c>
      <c r="B25" s="91">
        <f>'Ciclo de Avance'!G146/60</f>
        <v>3.0451612903225804</v>
      </c>
      <c r="C25" s="91">
        <f>'Ciclo de Avance'!H146/60</f>
        <v>1.9666666666666666</v>
      </c>
      <c r="D25" s="91">
        <f>'Ciclo de Avance'!I146/60</f>
        <v>0.79022727272727278</v>
      </c>
      <c r="E25" s="91">
        <f>'Ciclo de Avance'!J146/60</f>
        <v>0.72090909090909083</v>
      </c>
      <c r="F25" s="91">
        <f>'Ciclo de Avance'!K146/60</f>
        <v>0</v>
      </c>
      <c r="G25" s="109">
        <f>'Ciclo de Avance'!M146/60</f>
        <v>2.7994838709677414</v>
      </c>
      <c r="H25" s="109">
        <f>'Ciclo de Avance'!N146/60</f>
        <v>1.6</v>
      </c>
      <c r="I25" s="109">
        <f>'Ciclo de Avance'!O146/60</f>
        <v>0.65159090909090911</v>
      </c>
      <c r="J25" s="109">
        <f>'Ciclo de Avance'!P146/60</f>
        <v>0.54900000000000004</v>
      </c>
      <c r="K25" s="109">
        <f>'Ciclo de Avance'!Q146/60</f>
        <v>0</v>
      </c>
    </row>
    <row r="26" spans="1:18" x14ac:dyDescent="0.25">
      <c r="A26" s="79" t="s">
        <v>213</v>
      </c>
      <c r="B26" s="88">
        <f>'Ciclo de Avance'!G147/60</f>
        <v>1.43</v>
      </c>
      <c r="C26" s="88">
        <f>'Ciclo de Avance'!H147/60</f>
        <v>1.2333333333333334</v>
      </c>
      <c r="D26" s="88">
        <f>'Ciclo de Avance'!I147/60</f>
        <v>0.82</v>
      </c>
      <c r="E26" s="88">
        <f>'Ciclo de Avance'!J147/60</f>
        <v>0.77</v>
      </c>
      <c r="F26" s="88">
        <f>'Ciclo de Avance'!K147/60</f>
        <v>0</v>
      </c>
      <c r="G26" s="110">
        <f>'Ciclo de Avance'!M147/60</f>
        <v>1.2349999999999999</v>
      </c>
      <c r="H26" s="110">
        <f>'Ciclo de Avance'!N147/60</f>
        <v>1.05</v>
      </c>
      <c r="I26" s="110">
        <f>'Ciclo de Avance'!O147/60</f>
        <v>0.72000000000000008</v>
      </c>
      <c r="J26" s="110">
        <f>'Ciclo de Avance'!P147/60</f>
        <v>0.7</v>
      </c>
      <c r="K26" s="110">
        <f>'Ciclo de Avance'!Q147/60</f>
        <v>0</v>
      </c>
    </row>
    <row r="27" spans="1:18" x14ac:dyDescent="0.25">
      <c r="A27" s="79" t="s">
        <v>121</v>
      </c>
      <c r="B27" s="88">
        <f>'Ciclo de Avance'!G148/60</f>
        <v>0.66666666666666663</v>
      </c>
      <c r="C27" s="88">
        <f>'Ciclo de Avance'!H148/60</f>
        <v>0.66666666666666663</v>
      </c>
      <c r="D27" s="88">
        <f>'Ciclo de Avance'!I148/60</f>
        <v>0.66666666666666663</v>
      </c>
      <c r="E27" s="88">
        <f>'Ciclo de Avance'!J148/60</f>
        <v>0.66666666666666663</v>
      </c>
      <c r="F27" s="88">
        <f>'Ciclo de Avance'!K148/60</f>
        <v>0.66666666666666663</v>
      </c>
      <c r="G27" s="110">
        <f>'Ciclo de Avance'!M148/60</f>
        <v>0.66666666666666663</v>
      </c>
      <c r="H27" s="110">
        <f>'Ciclo de Avance'!N148/60</f>
        <v>0.66666666666666663</v>
      </c>
      <c r="I27" s="110">
        <f>'Ciclo de Avance'!O148/60</f>
        <v>0.66666666666666663</v>
      </c>
      <c r="J27" s="110">
        <f>'Ciclo de Avance'!P148/60</f>
        <v>0.66666666666666663</v>
      </c>
      <c r="K27" s="110">
        <f>'Ciclo de Avance'!Q148/60</f>
        <v>0.66666666666666663</v>
      </c>
    </row>
    <row r="28" spans="1:18" ht="15.75" thickBot="1" x14ac:dyDescent="0.3">
      <c r="A28" s="79" t="s">
        <v>214</v>
      </c>
      <c r="B28" s="88">
        <f>'Ciclo de Avance'!G149/60</f>
        <v>0.5</v>
      </c>
      <c r="C28" s="88">
        <f>'Ciclo de Avance'!H149/60</f>
        <v>0.5</v>
      </c>
      <c r="D28" s="88">
        <f>'Ciclo de Avance'!I149/60</f>
        <v>0.5</v>
      </c>
      <c r="E28" s="88">
        <f>'Ciclo de Avance'!J149/60</f>
        <v>0.5</v>
      </c>
      <c r="F28" s="88">
        <f>'Ciclo de Avance'!K149/60</f>
        <v>0.5</v>
      </c>
      <c r="G28" s="110">
        <f>'Ciclo de Avance'!M149/60</f>
        <v>0.5</v>
      </c>
      <c r="H28" s="110">
        <f>'Ciclo de Avance'!N149/60</f>
        <v>0.5</v>
      </c>
      <c r="I28" s="110">
        <f>'Ciclo de Avance'!O149/60</f>
        <v>0.5</v>
      </c>
      <c r="J28" s="110">
        <f>'Ciclo de Avance'!P149/60</f>
        <v>0.5</v>
      </c>
      <c r="K28" s="110">
        <f>'Ciclo de Avance'!Q149/60</f>
        <v>0.5</v>
      </c>
      <c r="M28" t="s">
        <v>371</v>
      </c>
    </row>
    <row r="29" spans="1:18" ht="15.75" thickBot="1" x14ac:dyDescent="0.3">
      <c r="A29" s="79" t="s">
        <v>215</v>
      </c>
      <c r="B29" s="88">
        <f>'Ciclo de Avance'!G150/60</f>
        <v>1.0547086666666663</v>
      </c>
      <c r="C29" s="88">
        <f>'Ciclo de Avance'!H150/60</f>
        <v>0.79103149999999978</v>
      </c>
      <c r="D29" s="88">
        <f>'Ciclo de Avance'!I150/60</f>
        <v>0.41938516666666659</v>
      </c>
      <c r="E29" s="88">
        <f>'Ciclo de Avance'!J150/60</f>
        <v>0.43016513749999985</v>
      </c>
      <c r="F29" s="88">
        <f>'Ciclo de Avance'!K150/60</f>
        <v>0.19172999999999998</v>
      </c>
      <c r="G29" s="110">
        <f>'Ciclo de Avance'!M150/60</f>
        <v>1.1882716049382718</v>
      </c>
      <c r="H29" s="110">
        <f>'Ciclo de Avance'!N150/60</f>
        <v>0.90509259259259267</v>
      </c>
      <c r="I29" s="110">
        <f>'Ciclo de Avance'!O150/60</f>
        <v>0.46817129629629639</v>
      </c>
      <c r="J29" s="110">
        <f>'Ciclo de Avance'!P150/60</f>
        <v>0.484375</v>
      </c>
      <c r="K29" s="110">
        <f>'Ciclo de Avance'!Q150/60</f>
        <v>0.32291666666666669</v>
      </c>
      <c r="M29" s="151" t="s">
        <v>242</v>
      </c>
      <c r="N29" s="152" t="s">
        <v>243</v>
      </c>
      <c r="O29" s="159" t="s">
        <v>244</v>
      </c>
      <c r="P29" s="153" t="s">
        <v>245</v>
      </c>
      <c r="Q29" s="154" t="s">
        <v>246</v>
      </c>
      <c r="R29" s="159" t="s">
        <v>247</v>
      </c>
    </row>
    <row r="30" spans="1:18" ht="15.75" thickBot="1" x14ac:dyDescent="0.3">
      <c r="A30" s="79" t="s">
        <v>216</v>
      </c>
      <c r="B30" s="88">
        <f>'Ciclo de Avance'!G151/60</f>
        <v>0.77089333333333332</v>
      </c>
      <c r="C30" s="88">
        <f>'Ciclo de Avance'!H151/60</f>
        <v>0.6916283333333334</v>
      </c>
      <c r="D30" s="88">
        <f>'Ciclo de Avance'!I151/60</f>
        <v>0.60054120833333324</v>
      </c>
      <c r="E30" s="88">
        <f>'Ciclo de Avance'!J151/60</f>
        <v>0.61587225000000001</v>
      </c>
      <c r="F30" s="88">
        <f>'Ciclo de Avance'!K151/60</f>
        <v>0.92107499999999998</v>
      </c>
      <c r="G30" s="110">
        <f>'Ciclo de Avance'!M151/60</f>
        <v>0.5050026666666666</v>
      </c>
      <c r="H30" s="110">
        <f>'Ciclo de Avance'!N151/60</f>
        <v>0.44291866666666663</v>
      </c>
      <c r="I30" s="110">
        <f>'Ciclo de Avance'!O151/60</f>
        <v>0.36592695416666665</v>
      </c>
      <c r="J30" s="110">
        <f>'Ciclo de Avance'!P151/60</f>
        <v>0.37690576249999996</v>
      </c>
      <c r="K30" s="110">
        <f>'Ciclo de Avance'!Q151/60</f>
        <v>0.41348166666666669</v>
      </c>
      <c r="M30" s="155" t="s">
        <v>316</v>
      </c>
      <c r="N30" s="192">
        <f>G42</f>
        <v>192.62879759960202</v>
      </c>
      <c r="O30" s="192">
        <f>H42</f>
        <v>162.74470278581521</v>
      </c>
      <c r="P30" s="192">
        <f>I42</f>
        <v>103.20847035935432</v>
      </c>
      <c r="Q30" s="192">
        <f>J42</f>
        <v>103.17089028439807</v>
      </c>
      <c r="R30" s="192">
        <f>K42</f>
        <v>64.900423572080285</v>
      </c>
    </row>
    <row r="31" spans="1:18" x14ac:dyDescent="0.25">
      <c r="A31" s="79" t="s">
        <v>217</v>
      </c>
      <c r="B31" s="88">
        <f>'Ciclo de Avance'!G152/60</f>
        <v>0.66666666666666663</v>
      </c>
      <c r="C31" s="88">
        <f>'Ciclo de Avance'!H152/60</f>
        <v>0.66666666666666663</v>
      </c>
      <c r="D31" s="88">
        <f>'Ciclo de Avance'!I152/60</f>
        <v>0.66666666666666663</v>
      </c>
      <c r="E31" s="88">
        <f>'Ciclo de Avance'!J152/60</f>
        <v>0.66666666666666663</v>
      </c>
      <c r="F31" s="88">
        <f>'Ciclo de Avance'!K152/60</f>
        <v>0.66666666666666663</v>
      </c>
      <c r="G31" s="110">
        <f>'Ciclo de Avance'!M152/60</f>
        <v>0.66666666666666663</v>
      </c>
      <c r="H31" s="110">
        <f>'Ciclo de Avance'!N152/60</f>
        <v>0.5</v>
      </c>
      <c r="I31" s="110">
        <f>'Ciclo de Avance'!O152/60</f>
        <v>0.5</v>
      </c>
      <c r="J31" s="110">
        <f>'Ciclo de Avance'!P152/60</f>
        <v>0.66666666666666663</v>
      </c>
      <c r="K31" s="110">
        <f>'Ciclo de Avance'!Q152/60</f>
        <v>0.75</v>
      </c>
    </row>
    <row r="32" spans="1:18" ht="15.75" thickBot="1" x14ac:dyDescent="0.3">
      <c r="A32" s="79" t="s">
        <v>219</v>
      </c>
      <c r="B32" s="88">
        <f>'Ciclo de Avance'!G153/60</f>
        <v>7.0826666666666649E-2</v>
      </c>
      <c r="C32" s="88">
        <f>'Ciclo de Avance'!H153/60</f>
        <v>0.27888000000000002</v>
      </c>
      <c r="D32" s="88">
        <f>'Ciclo de Avance'!I153/60</f>
        <v>0.24302399999999996</v>
      </c>
      <c r="E32" s="88">
        <f>'Ciclo de Avance'!J153/60</f>
        <v>0</v>
      </c>
      <c r="F32" s="88">
        <f>'Ciclo de Avance'!K153/60</f>
        <v>0</v>
      </c>
      <c r="G32" s="110">
        <f>'Ciclo de Avance'!M153/60</f>
        <v>5.990755555555554E-2</v>
      </c>
      <c r="H32" s="110">
        <f>'Ciclo de Avance'!N153/60</f>
        <v>4.4930666666666667E-2</v>
      </c>
      <c r="I32" s="110">
        <f>'Ciclo de Avance'!O153/60</f>
        <v>0.42824541666666666</v>
      </c>
      <c r="J32" s="110">
        <f>'Ciclo de Avance'!P153/60</f>
        <v>0</v>
      </c>
      <c r="K32" s="110">
        <f>'Ciclo de Avance'!Q153/60</f>
        <v>0</v>
      </c>
    </row>
    <row r="33" spans="1:14" ht="15.75" thickBot="1" x14ac:dyDescent="0.3">
      <c r="A33" s="80" t="s">
        <v>220</v>
      </c>
      <c r="B33" s="88">
        <f>'Ciclo de Avance'!G154/60</f>
        <v>0.63915199999999994</v>
      </c>
      <c r="C33" s="88">
        <f>'Ciclo de Avance'!H154/60</f>
        <v>1.0968693333333335</v>
      </c>
      <c r="D33" s="88">
        <f>'Ciclo de Avance'!I154/60</f>
        <v>0.7749621333333333</v>
      </c>
      <c r="E33" s="88">
        <f>'Ciclo de Avance'!J154/60</f>
        <v>0</v>
      </c>
      <c r="F33" s="88">
        <f>'Ciclo de Avance'!K154/60</f>
        <v>0</v>
      </c>
      <c r="G33" s="110">
        <f>'Ciclo de Avance'!M154/60</f>
        <v>0.5552224</v>
      </c>
      <c r="H33" s="110">
        <f>'Ciclo de Avance'!N154/60</f>
        <v>0.53725013333333338</v>
      </c>
      <c r="I33" s="110">
        <f>'Ciclo de Avance'!O154/60</f>
        <v>0.89444893333333331</v>
      </c>
      <c r="J33" s="110">
        <f>'Ciclo de Avance'!P154/60</f>
        <v>0</v>
      </c>
      <c r="K33" s="110">
        <f>'Ciclo de Avance'!Q154/60</f>
        <v>0</v>
      </c>
      <c r="M33" s="361" t="s">
        <v>373</v>
      </c>
      <c r="N33" s="362"/>
    </row>
    <row r="34" spans="1:14" ht="15.75" thickBot="1" x14ac:dyDescent="0.3">
      <c r="A34" s="80" t="s">
        <v>218</v>
      </c>
      <c r="B34" s="88">
        <f>'Ciclo de Avance'!G155/60</f>
        <v>0</v>
      </c>
      <c r="C34" s="88">
        <f>'Ciclo de Avance'!H155/60</f>
        <v>0</v>
      </c>
      <c r="D34" s="88">
        <f>'Ciclo de Avance'!I155/60</f>
        <v>0</v>
      </c>
      <c r="E34" s="88">
        <f>'Ciclo de Avance'!J155/60</f>
        <v>0</v>
      </c>
      <c r="F34" s="88">
        <f>'Ciclo de Avance'!K155/60</f>
        <v>0</v>
      </c>
      <c r="G34" s="110">
        <f>'Ciclo de Avance'!M155/60</f>
        <v>0</v>
      </c>
      <c r="H34" s="110">
        <f>'Ciclo de Avance'!N155/60</f>
        <v>0.9061581546666666</v>
      </c>
      <c r="I34" s="110">
        <f>'Ciclo de Avance'!O155/60</f>
        <v>0</v>
      </c>
      <c r="J34" s="110">
        <f>'Ciclo de Avance'!P155/60</f>
        <v>0</v>
      </c>
      <c r="K34" s="110">
        <f>'Ciclo de Avance'!Q155/60</f>
        <v>0</v>
      </c>
      <c r="M34" s="151" t="s">
        <v>242</v>
      </c>
      <c r="N34" s="203" t="s">
        <v>316</v>
      </c>
    </row>
    <row r="35" spans="1:14" x14ac:dyDescent="0.25">
      <c r="A35" s="80" t="s">
        <v>221</v>
      </c>
      <c r="B35" s="88">
        <f>'Ciclo de Avance'!G156/60</f>
        <v>0.90260416666666665</v>
      </c>
      <c r="C35" s="88">
        <f>'Ciclo de Avance'!H156/60</f>
        <v>1.0041666666666667</v>
      </c>
      <c r="D35" s="88">
        <f>'Ciclo de Avance'!I156/60</f>
        <v>0.76979166666666665</v>
      </c>
      <c r="E35" s="88">
        <f>'Ciclo de Avance'!J156/60</f>
        <v>0.75741666666666663</v>
      </c>
      <c r="F35" s="88">
        <f>'Ciclo de Avance'!K156/60</f>
        <v>0.72854166666666664</v>
      </c>
      <c r="G35" s="110">
        <f>'Ciclo de Avance'!M156/60</f>
        <v>0.85416666666666663</v>
      </c>
      <c r="H35" s="110">
        <f>'Ciclo de Avance'!N156/60</f>
        <v>0.80729166666666663</v>
      </c>
      <c r="I35" s="110">
        <f>'Ciclo de Avance'!O156/60</f>
        <v>0.74401041666666667</v>
      </c>
      <c r="J35" s="110">
        <f>'Ciclo de Avance'!P156/60</f>
        <v>0.74401041666666667</v>
      </c>
      <c r="K35" s="110">
        <f>'Ciclo de Avance'!Q156/60</f>
        <v>0.71979166666666672</v>
      </c>
      <c r="M35" s="204" t="s">
        <v>243</v>
      </c>
      <c r="N35" s="206">
        <f>+N30</f>
        <v>192.62879759960202</v>
      </c>
    </row>
    <row r="36" spans="1:14" x14ac:dyDescent="0.25">
      <c r="A36" s="82" t="s">
        <v>222</v>
      </c>
      <c r="B36" s="88">
        <f>'Ciclo de Avance'!G157/60</f>
        <v>0</v>
      </c>
      <c r="C36" s="88">
        <f>'Ciclo de Avance'!H157/60</f>
        <v>0</v>
      </c>
      <c r="D36" s="88">
        <f>'Ciclo de Avance'!I157/60</f>
        <v>0</v>
      </c>
      <c r="E36" s="88">
        <f>'Ciclo de Avance'!J157/60</f>
        <v>1.125</v>
      </c>
      <c r="F36" s="88">
        <f>'Ciclo de Avance'!K157/60</f>
        <v>0.75</v>
      </c>
      <c r="G36" s="110">
        <f>'Ciclo de Avance'!M157/60</f>
        <v>0</v>
      </c>
      <c r="H36" s="110">
        <f>'Ciclo de Avance'!N157/60</f>
        <v>0</v>
      </c>
      <c r="I36" s="110">
        <f>'Ciclo de Avance'!O157/60</f>
        <v>0</v>
      </c>
      <c r="J36" s="110">
        <f>'Ciclo de Avance'!P157/60</f>
        <v>1.125</v>
      </c>
      <c r="K36" s="110">
        <f>'Ciclo de Avance'!Q157/60</f>
        <v>0.75</v>
      </c>
      <c r="M36" s="204" t="s">
        <v>244</v>
      </c>
      <c r="N36" s="206">
        <f>+O30</f>
        <v>162.74470278581521</v>
      </c>
    </row>
    <row r="37" spans="1:14" x14ac:dyDescent="0.25">
      <c r="A37" s="82" t="s">
        <v>223</v>
      </c>
      <c r="B37" s="88">
        <f>'Ciclo de Avance'!G158/60</f>
        <v>0</v>
      </c>
      <c r="C37" s="88">
        <f>'Ciclo de Avance'!H158/60</f>
        <v>0</v>
      </c>
      <c r="D37" s="88">
        <f>'Ciclo de Avance'!I158/60</f>
        <v>1.0041666666666667</v>
      </c>
      <c r="E37" s="88">
        <f>'Ciclo de Avance'!J158/60</f>
        <v>1.1760416666666667</v>
      </c>
      <c r="F37" s="88">
        <f>'Ciclo de Avance'!K158/60</f>
        <v>1.1322916666666667</v>
      </c>
      <c r="G37" s="110">
        <f>'Ciclo de Avance'!M158/60</f>
        <v>0</v>
      </c>
      <c r="H37" s="110">
        <f>'Ciclo de Avance'!N158/60</f>
        <v>0</v>
      </c>
      <c r="I37" s="110">
        <f>'Ciclo de Avance'!O158/60</f>
        <v>0.34244791666666669</v>
      </c>
      <c r="J37" s="110">
        <f>'Ciclo de Avance'!P158/60</f>
        <v>0.47135416666666669</v>
      </c>
      <c r="K37" s="110">
        <f>'Ciclo de Avance'!Q158/60</f>
        <v>0.42291666666666666</v>
      </c>
      <c r="M37" s="204" t="s">
        <v>245</v>
      </c>
      <c r="N37" s="206">
        <f>+P30</f>
        <v>103.20847035935432</v>
      </c>
    </row>
    <row r="38" spans="1:14" ht="15.75" thickBot="1" x14ac:dyDescent="0.3">
      <c r="A38" s="82" t="s">
        <v>130</v>
      </c>
      <c r="B38" s="88">
        <f>'Ciclo de Avance'!G160/60</f>
        <v>0.5</v>
      </c>
      <c r="C38" s="88">
        <f>'Ciclo de Avance'!H160/60</f>
        <v>0.5</v>
      </c>
      <c r="D38" s="88">
        <f>'Ciclo de Avance'!I160/60</f>
        <v>0.5</v>
      </c>
      <c r="E38" s="88">
        <f>'Ciclo de Avance'!J160/60</f>
        <v>0.5</v>
      </c>
      <c r="F38" s="88">
        <f>'Ciclo de Avance'!K160/60</f>
        <v>0.5</v>
      </c>
      <c r="G38" s="110">
        <f>'Ciclo de Avance'!M160/60</f>
        <v>0.5</v>
      </c>
      <c r="H38" s="110">
        <f>'Ciclo de Avance'!N160/60</f>
        <v>0.5</v>
      </c>
      <c r="I38" s="110">
        <f>'Ciclo de Avance'!O160/60</f>
        <v>0.5</v>
      </c>
      <c r="J38" s="110">
        <f>'Ciclo de Avance'!P160/60</f>
        <v>0.5</v>
      </c>
      <c r="K38" s="110">
        <f>'Ciclo de Avance'!Q160/60</f>
        <v>0.5</v>
      </c>
      <c r="M38" s="205" t="s">
        <v>247</v>
      </c>
      <c r="N38" s="207">
        <f>+R30</f>
        <v>64.900423572080285</v>
      </c>
    </row>
    <row r="39" spans="1:14" ht="15.75" thickBot="1" x14ac:dyDescent="0.3">
      <c r="A39" s="81" t="s">
        <v>193</v>
      </c>
      <c r="B39" s="92">
        <f t="shared" ref="B39:K39" si="0">SUM(B25:B38)</f>
        <v>10.246679456989247</v>
      </c>
      <c r="C39" s="92">
        <f t="shared" si="0"/>
        <v>9.3959091666666676</v>
      </c>
      <c r="D39" s="92">
        <f t="shared" si="0"/>
        <v>7.7554314477272728</v>
      </c>
      <c r="E39" s="92">
        <f t="shared" si="0"/>
        <v>7.9287381450757577</v>
      </c>
      <c r="F39" s="92">
        <f t="shared" si="0"/>
        <v>6.0569716666666658</v>
      </c>
      <c r="G39" s="111">
        <f t="shared" si="0"/>
        <v>9.5303880981282365</v>
      </c>
      <c r="H39" s="111">
        <f t="shared" si="0"/>
        <v>8.4603085472592596</v>
      </c>
      <c r="I39" s="111">
        <f t="shared" si="0"/>
        <v>6.7815085095538716</v>
      </c>
      <c r="J39" s="111">
        <f t="shared" si="0"/>
        <v>6.7839786791666663</v>
      </c>
      <c r="K39" s="111">
        <f t="shared" si="0"/>
        <v>5.045773333333333</v>
      </c>
    </row>
    <row r="40" spans="1:14" x14ac:dyDescent="0.25">
      <c r="A40" s="76" t="s">
        <v>194</v>
      </c>
      <c r="B40" s="93">
        <v>3</v>
      </c>
      <c r="C40" s="93">
        <v>3</v>
      </c>
      <c r="D40" s="93">
        <v>3</v>
      </c>
      <c r="E40" s="93">
        <v>3</v>
      </c>
      <c r="F40" s="93">
        <v>3</v>
      </c>
      <c r="G40" s="112">
        <v>2</v>
      </c>
      <c r="H40" s="112">
        <v>3</v>
      </c>
      <c r="I40" s="112">
        <v>4</v>
      </c>
      <c r="J40" s="112">
        <v>5</v>
      </c>
      <c r="K40" s="112">
        <v>6</v>
      </c>
    </row>
    <row r="41" spans="1:14" x14ac:dyDescent="0.25">
      <c r="A41" s="77" t="s">
        <v>195</v>
      </c>
      <c r="B41" s="89">
        <f t="shared" ref="B41:K41" si="1">30*B40/IF(B39/($B$8*B40)&lt;=1,2,IF(AND(B39/($B$8*B40)&gt;1,B39/($B$8*B40)&lt;=1.5),3,IF(AND(B39/($B$8*B40)&gt;1.5,B39/($B$8*B40)&lt;=2),4,5)))</f>
        <v>45</v>
      </c>
      <c r="C41" s="89">
        <f t="shared" si="1"/>
        <v>45</v>
      </c>
      <c r="D41" s="89">
        <f t="shared" si="1"/>
        <v>45</v>
      </c>
      <c r="E41" s="89">
        <f t="shared" si="1"/>
        <v>45</v>
      </c>
      <c r="F41" s="89">
        <f t="shared" si="1"/>
        <v>45</v>
      </c>
      <c r="G41" s="101">
        <f t="shared" si="1"/>
        <v>30</v>
      </c>
      <c r="H41" s="101">
        <f t="shared" si="1"/>
        <v>45</v>
      </c>
      <c r="I41" s="101">
        <f t="shared" si="1"/>
        <v>60</v>
      </c>
      <c r="J41" s="101">
        <f t="shared" si="1"/>
        <v>75</v>
      </c>
      <c r="K41" s="101">
        <f t="shared" si="1"/>
        <v>90</v>
      </c>
    </row>
    <row r="42" spans="1:14" ht="15.75" thickBot="1" x14ac:dyDescent="0.3">
      <c r="A42" s="81" t="s">
        <v>196</v>
      </c>
      <c r="B42" s="145">
        <f>+'Ciclo de Avance'!G168</f>
        <v>179.1631335503312</v>
      </c>
      <c r="C42" s="145">
        <f>'Ciclo de Avance'!H168</f>
        <v>146.53934766468845</v>
      </c>
      <c r="D42" s="145">
        <f>'Ciclo de Avance'!I168</f>
        <v>90.247605786665559</v>
      </c>
      <c r="E42" s="145">
        <f>'Ciclo de Avance'!J168</f>
        <v>88.2749697610694</v>
      </c>
      <c r="F42" s="145">
        <f>'Ciclo de Avance'!K168</f>
        <v>54.263534847962497</v>
      </c>
      <c r="G42" s="145">
        <f>'Ciclo de Avance'!M168</f>
        <v>192.62879759960202</v>
      </c>
      <c r="H42" s="145">
        <f>'Ciclo de Avance'!N168</f>
        <v>162.74470278581521</v>
      </c>
      <c r="I42" s="145">
        <f>'Ciclo de Avance'!O168</f>
        <v>103.20847035935432</v>
      </c>
      <c r="J42" s="145">
        <f>'Ciclo de Avance'!P168</f>
        <v>103.17089028439807</v>
      </c>
      <c r="K42" s="145">
        <f>'Ciclo de Avance'!Q168</f>
        <v>64.900423572080285</v>
      </c>
    </row>
  </sheetData>
  <mergeCells count="19">
    <mergeCell ref="B6:F6"/>
    <mergeCell ref="B7:F7"/>
    <mergeCell ref="B8:F8"/>
    <mergeCell ref="M14:N14"/>
    <mergeCell ref="M33:N33"/>
    <mergeCell ref="B9:F9"/>
    <mergeCell ref="B1:F1"/>
    <mergeCell ref="G9:J9"/>
    <mergeCell ref="G2:J2"/>
    <mergeCell ref="G3:J3"/>
    <mergeCell ref="G4:J4"/>
    <mergeCell ref="G5:J5"/>
    <mergeCell ref="G6:J6"/>
    <mergeCell ref="G7:J7"/>
    <mergeCell ref="G8:J8"/>
    <mergeCell ref="B2:F2"/>
    <mergeCell ref="B3:F3"/>
    <mergeCell ref="B4:F4"/>
    <mergeCell ref="B5:F5"/>
  </mergeCells>
  <phoneticPr fontId="2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D8BA-D079-4B08-A60A-73DEA7BF4FE4}">
  <dimension ref="A1:P67"/>
  <sheetViews>
    <sheetView topLeftCell="K4" zoomScale="85" zoomScaleNormal="85" workbookViewId="0">
      <selection activeCell="B44" sqref="B44"/>
    </sheetView>
  </sheetViews>
  <sheetFormatPr baseColWidth="10" defaultRowHeight="15" x14ac:dyDescent="0.25"/>
  <cols>
    <col min="1" max="1" width="66.42578125" bestFit="1" customWidth="1"/>
    <col min="2" max="2" width="13.5703125" customWidth="1"/>
    <col min="12" max="12" width="40.140625" bestFit="1" customWidth="1"/>
    <col min="13" max="13" width="16.7109375" customWidth="1"/>
    <col min="14" max="14" width="13.7109375" customWidth="1"/>
    <col min="15" max="15" width="17.85546875" customWidth="1"/>
  </cols>
  <sheetData>
    <row r="1" spans="1:16" ht="15.75" thickBot="1" x14ac:dyDescent="0.3">
      <c r="A1" s="159" t="s">
        <v>147</v>
      </c>
      <c r="B1" s="366" t="s">
        <v>249</v>
      </c>
      <c r="C1" s="367"/>
    </row>
    <row r="2" spans="1:16" x14ac:dyDescent="0.25">
      <c r="A2" s="80" t="s">
        <v>201</v>
      </c>
      <c r="B2" s="374">
        <v>1</v>
      </c>
      <c r="C2" s="375"/>
    </row>
    <row r="3" spans="1:16" x14ac:dyDescent="0.25">
      <c r="A3" s="80" t="s">
        <v>202</v>
      </c>
      <c r="B3" s="377">
        <v>0.16</v>
      </c>
      <c r="C3" s="371"/>
    </row>
    <row r="4" spans="1:16" x14ac:dyDescent="0.25">
      <c r="A4" s="80" t="s">
        <v>203</v>
      </c>
      <c r="B4" s="377">
        <v>1.5</v>
      </c>
      <c r="C4" s="371"/>
    </row>
    <row r="5" spans="1:16" x14ac:dyDescent="0.25">
      <c r="A5" s="80" t="s">
        <v>204</v>
      </c>
      <c r="B5" s="377">
        <v>1.5</v>
      </c>
      <c r="C5" s="371"/>
    </row>
    <row r="6" spans="1:16" x14ac:dyDescent="0.25">
      <c r="A6" s="80" t="s">
        <v>205</v>
      </c>
      <c r="B6" s="377">
        <v>0.16</v>
      </c>
      <c r="C6" s="371"/>
    </row>
    <row r="7" spans="1:16" ht="0.75" customHeight="1" thickBot="1" x14ac:dyDescent="0.3">
      <c r="A7" s="77" t="s">
        <v>183</v>
      </c>
      <c r="B7" s="379">
        <v>12</v>
      </c>
      <c r="C7" s="372"/>
    </row>
    <row r="8" spans="1:16" ht="25.5" customHeight="1" thickBot="1" x14ac:dyDescent="0.3">
      <c r="A8" s="81" t="s">
        <v>184</v>
      </c>
      <c r="B8" s="381">
        <f>+B7-B5-B4-B3-B2-B6</f>
        <v>7.68</v>
      </c>
      <c r="C8" s="382"/>
      <c r="L8" s="346" t="s">
        <v>391</v>
      </c>
      <c r="M8" s="385" t="s">
        <v>402</v>
      </c>
      <c r="N8" s="358" t="s">
        <v>403</v>
      </c>
      <c r="O8" s="387" t="s">
        <v>404</v>
      </c>
    </row>
    <row r="9" spans="1:16" ht="25.5" customHeight="1" thickBot="1" x14ac:dyDescent="0.3">
      <c r="A9" s="98"/>
      <c r="B9" s="363" t="s">
        <v>381</v>
      </c>
      <c r="C9" s="364"/>
      <c r="D9" s="363" t="s">
        <v>382</v>
      </c>
      <c r="E9" s="364"/>
      <c r="F9" s="216" t="s">
        <v>383</v>
      </c>
      <c r="G9" s="217" t="s">
        <v>384</v>
      </c>
      <c r="L9" s="348"/>
      <c r="M9" s="386"/>
      <c r="N9" s="360"/>
      <c r="O9" s="388"/>
    </row>
    <row r="10" spans="1:16" ht="15.75" thickBot="1" x14ac:dyDescent="0.3">
      <c r="A10" s="99" t="s">
        <v>242</v>
      </c>
      <c r="B10" s="160" t="s">
        <v>243</v>
      </c>
      <c r="C10" s="161" t="s">
        <v>244</v>
      </c>
      <c r="D10" s="160" t="s">
        <v>243</v>
      </c>
      <c r="E10" s="161" t="s">
        <v>244</v>
      </c>
      <c r="F10" s="160" t="s">
        <v>243</v>
      </c>
      <c r="G10" s="161" t="s">
        <v>244</v>
      </c>
      <c r="L10" s="225" t="s">
        <v>304</v>
      </c>
      <c r="M10" s="237">
        <f>+B25</f>
        <v>3.0451612903225804</v>
      </c>
      <c r="N10" s="223">
        <f>+D25</f>
        <v>2.6222222222222218</v>
      </c>
      <c r="O10" s="224">
        <f>+F25</f>
        <v>2.9937037037037038</v>
      </c>
    </row>
    <row r="11" spans="1:16" ht="15.75" thickBot="1" x14ac:dyDescent="0.3">
      <c r="A11" s="75" t="s">
        <v>185</v>
      </c>
      <c r="B11" s="100" t="s">
        <v>207</v>
      </c>
      <c r="C11" s="100" t="s">
        <v>207</v>
      </c>
      <c r="D11" s="100" t="s">
        <v>207</v>
      </c>
      <c r="E11" s="100" t="s">
        <v>207</v>
      </c>
      <c r="F11" s="100" t="s">
        <v>207</v>
      </c>
      <c r="G11" s="100" t="s">
        <v>207</v>
      </c>
      <c r="L11" s="225" t="s">
        <v>385</v>
      </c>
      <c r="M11" s="237">
        <f>+B26</f>
        <v>1.43</v>
      </c>
      <c r="N11" s="223">
        <f>+D26</f>
        <v>1.2333333333333334</v>
      </c>
      <c r="O11" s="224">
        <f>+F26</f>
        <v>1.3316666666666668</v>
      </c>
    </row>
    <row r="12" spans="1:16" x14ac:dyDescent="0.25">
      <c r="A12" s="76" t="s">
        <v>208</v>
      </c>
      <c r="B12" s="164">
        <f>+'Ciclo de Avance'!G23</f>
        <v>4.8</v>
      </c>
      <c r="C12" s="164">
        <f>+'Ciclo de Avance'!H23</f>
        <v>3.6</v>
      </c>
      <c r="D12" s="164">
        <f>+'Ciclo de Avance'!S23</f>
        <v>4.8</v>
      </c>
      <c r="E12" s="164">
        <f>+'Ciclo de Avance'!T23</f>
        <v>3.6</v>
      </c>
      <c r="F12" s="164">
        <f>+'Ciclo de Avance'!U23</f>
        <v>5.48</v>
      </c>
      <c r="G12" s="164">
        <f>+'Ciclo de Avance'!R23</f>
        <v>3.6</v>
      </c>
      <c r="L12" s="225" t="s">
        <v>386</v>
      </c>
      <c r="M12" s="237">
        <f>+B28</f>
        <v>0.5</v>
      </c>
      <c r="N12" s="223">
        <f>+D28</f>
        <v>0.5</v>
      </c>
      <c r="O12" s="224">
        <f>+F28+F27</f>
        <v>0.5</v>
      </c>
    </row>
    <row r="13" spans="1:16" x14ac:dyDescent="0.25">
      <c r="A13" s="77" t="s">
        <v>186</v>
      </c>
      <c r="B13" s="84">
        <f>+'Ciclo de Avance'!G24</f>
        <v>0.83</v>
      </c>
      <c r="C13" s="84">
        <f>+'Ciclo de Avance'!H24</f>
        <v>0.83</v>
      </c>
      <c r="D13" s="84">
        <f>+'Ciclo de Avance'!S24</f>
        <v>0.83</v>
      </c>
      <c r="E13" s="84">
        <f>+'Ciclo de Avance'!T24</f>
        <v>0.83</v>
      </c>
      <c r="F13" s="84">
        <f>+'Ciclo de Avance'!U24</f>
        <v>0.83</v>
      </c>
      <c r="G13" s="84">
        <f>+'Ciclo de Avance'!R24</f>
        <v>0.83</v>
      </c>
      <c r="L13" s="225" t="s">
        <v>387</v>
      </c>
      <c r="M13" s="237">
        <f>+B29</f>
        <v>1.0547086666666663</v>
      </c>
      <c r="N13" s="223">
        <f>+D29</f>
        <v>1.0257160493827155</v>
      </c>
      <c r="O13" s="224">
        <f>+F29</f>
        <v>1.1710258230452673</v>
      </c>
    </row>
    <row r="14" spans="1:16" x14ac:dyDescent="0.25">
      <c r="A14" s="77" t="s">
        <v>187</v>
      </c>
      <c r="B14" s="86">
        <f>+'Ciclo de Avance'!G25</f>
        <v>3.9839999999999995</v>
      </c>
      <c r="C14" s="86">
        <f>+'Ciclo de Avance'!H25</f>
        <v>2.988</v>
      </c>
      <c r="D14" s="86">
        <f>+'Ciclo de Avance'!S25</f>
        <v>3.9839999999999995</v>
      </c>
      <c r="E14" s="86">
        <f>+'Ciclo de Avance'!T25</f>
        <v>2.988</v>
      </c>
      <c r="F14" s="86">
        <f>+'Ciclo de Avance'!U25</f>
        <v>4.5484</v>
      </c>
      <c r="G14" s="86">
        <f>+'Ciclo de Avance'!R25</f>
        <v>2.988</v>
      </c>
      <c r="L14" s="225" t="s">
        <v>216</v>
      </c>
      <c r="M14" s="237">
        <f>+B30</f>
        <v>0.77089333333333332</v>
      </c>
      <c r="N14" s="223">
        <f>+D30</f>
        <v>0.77539333333333338</v>
      </c>
      <c r="O14" s="224">
        <f>+F30</f>
        <v>0.82031016666666667</v>
      </c>
    </row>
    <row r="15" spans="1:16" x14ac:dyDescent="0.25">
      <c r="A15" s="77" t="s">
        <v>209</v>
      </c>
      <c r="B15" s="87">
        <f>+'Ciclo de Avance'!G26</f>
        <v>56</v>
      </c>
      <c r="C15" s="87">
        <f>+'Ciclo de Avance'!H26</f>
        <v>56</v>
      </c>
      <c r="D15" s="87">
        <f>+'Ciclo de Avance'!S26</f>
        <v>56</v>
      </c>
      <c r="E15" s="87">
        <f>+'Ciclo de Avance'!T26</f>
        <v>56</v>
      </c>
      <c r="F15" s="87">
        <f>+'Ciclo de Avance'!U26</f>
        <v>56</v>
      </c>
      <c r="G15" s="87">
        <f>+'Ciclo de Avance'!R26</f>
        <v>56</v>
      </c>
      <c r="L15" s="225" t="s">
        <v>217</v>
      </c>
      <c r="M15" s="237">
        <f>+B31</f>
        <v>0.66666666666666663</v>
      </c>
      <c r="N15" s="223">
        <f>+D31</f>
        <v>1</v>
      </c>
      <c r="O15" s="224">
        <f>+F31</f>
        <v>1.1666666666666667</v>
      </c>
    </row>
    <row r="16" spans="1:16" x14ac:dyDescent="0.25">
      <c r="A16" s="77" t="s">
        <v>188</v>
      </c>
      <c r="B16" s="85">
        <f>+'Ciclo de Avance'!G30</f>
        <v>1.55</v>
      </c>
      <c r="C16" s="85">
        <f>+'Ciclo de Avance'!H30</f>
        <v>1.8</v>
      </c>
      <c r="D16" s="85">
        <f>+'Ciclo de Avance'!S30</f>
        <v>1.8</v>
      </c>
      <c r="E16" s="85">
        <f>+'Ciclo de Avance'!T30</f>
        <v>1.8</v>
      </c>
      <c r="F16" s="85">
        <f>+'Ciclo de Avance'!U30</f>
        <v>1.8</v>
      </c>
      <c r="G16" s="85">
        <f>+'Ciclo de Avance'!R30</f>
        <v>1.8</v>
      </c>
      <c r="L16" s="225" t="s">
        <v>388</v>
      </c>
      <c r="M16" s="238">
        <f>+B32+B33+B34+B35+B36+B37</f>
        <v>1.6125828333333332</v>
      </c>
      <c r="N16" s="221">
        <f>+D32+D33+D34+D35+D36+D37</f>
        <v>2.2101346666666668</v>
      </c>
      <c r="O16" s="226">
        <f>+F32+F33+F34+F35+F36+F37</f>
        <v>2.5238063238095236</v>
      </c>
      <c r="P16" s="221"/>
    </row>
    <row r="17" spans="1:15" x14ac:dyDescent="0.25">
      <c r="A17" s="77" t="s">
        <v>210</v>
      </c>
      <c r="B17" s="85">
        <f>+'Ciclo de Avance'!G33</f>
        <v>1.2</v>
      </c>
      <c r="C17" s="85">
        <f>+'Ciclo de Avance'!H33</f>
        <v>1</v>
      </c>
      <c r="D17" s="85">
        <f>+'Ciclo de Avance'!S33</f>
        <v>1</v>
      </c>
      <c r="E17" s="85">
        <f>+'Ciclo de Avance'!T33</f>
        <v>1</v>
      </c>
      <c r="F17" s="85">
        <f>+'Ciclo de Avance'!U33</f>
        <v>1.1000000000000001</v>
      </c>
      <c r="G17" s="85">
        <f>+'Ciclo de Avance'!R33</f>
        <v>1</v>
      </c>
      <c r="L17" s="227" t="s">
        <v>389</v>
      </c>
      <c r="M17" s="237" t="e">
        <f>+B38</f>
        <v>#REF!</v>
      </c>
      <c r="N17" s="223" t="e">
        <f>+D38</f>
        <v>#REF!</v>
      </c>
      <c r="O17" s="224" t="e">
        <f>+F38</f>
        <v>#REF!</v>
      </c>
    </row>
    <row r="18" spans="1:15" ht="15.75" thickBot="1" x14ac:dyDescent="0.3">
      <c r="A18" s="77" t="s">
        <v>248</v>
      </c>
      <c r="B18" s="85">
        <f>+'Ciclo de Avance'!G40</f>
        <v>5.4</v>
      </c>
      <c r="C18" s="85">
        <f>+'Ciclo de Avance'!H40</f>
        <v>5.4</v>
      </c>
      <c r="D18" s="85">
        <f>+'Ciclo de Avance'!S40</f>
        <v>5.4</v>
      </c>
      <c r="E18" s="85">
        <f>+'Ciclo de Avance'!T40</f>
        <v>5.4</v>
      </c>
      <c r="F18" s="85">
        <f>+'Ciclo de Avance'!U40</f>
        <v>5.4</v>
      </c>
      <c r="G18" s="85">
        <f>+'Ciclo de Avance'!R40</f>
        <v>5.4</v>
      </c>
      <c r="L18" s="227" t="s">
        <v>130</v>
      </c>
      <c r="M18" s="237">
        <f>+B39</f>
        <v>0.5</v>
      </c>
      <c r="N18" s="223">
        <f>+D39</f>
        <v>0.5</v>
      </c>
      <c r="O18" s="224">
        <f>+F39</f>
        <v>0.5</v>
      </c>
    </row>
    <row r="19" spans="1:15" ht="15.75" thickBot="1" x14ac:dyDescent="0.3">
      <c r="A19" s="77" t="s">
        <v>211</v>
      </c>
      <c r="B19" s="87">
        <f>+'Ciclo de Avance'!G42*1000</f>
        <v>100</v>
      </c>
      <c r="C19" s="87">
        <f>+'Ciclo de Avance'!H42*1000</f>
        <v>100</v>
      </c>
      <c r="D19" s="87">
        <f>+'Ciclo de Avance'!S42*1000</f>
        <v>100</v>
      </c>
      <c r="E19" s="87">
        <f>+'Ciclo de Avance'!T42*1000</f>
        <v>100</v>
      </c>
      <c r="F19" s="87">
        <f>+'Ciclo de Avance'!U42*1000</f>
        <v>100</v>
      </c>
      <c r="G19" s="87">
        <f>+'Ciclo de Avance'!R42*1000</f>
        <v>100</v>
      </c>
      <c r="L19" s="271" t="s">
        <v>193</v>
      </c>
      <c r="M19" s="272" t="e">
        <f>+ SUM(M10:M18)</f>
        <v>#REF!</v>
      </c>
      <c r="N19" s="273" t="e">
        <f>+ SUM(N10:N18)</f>
        <v>#REF!</v>
      </c>
      <c r="O19" s="274" t="e">
        <f>+ SUM(O10:O18)</f>
        <v>#REF!</v>
      </c>
    </row>
    <row r="20" spans="1:15" x14ac:dyDescent="0.25">
      <c r="A20" s="77" t="s">
        <v>189</v>
      </c>
      <c r="B20" s="84">
        <f>+'Ciclo de Avance'!G38</f>
        <v>0.5</v>
      </c>
      <c r="C20" s="84">
        <f>+'Ciclo de Avance'!H38</f>
        <v>0.5</v>
      </c>
      <c r="D20" s="84">
        <f>+'Ciclo de Avance'!S38</f>
        <v>0.3</v>
      </c>
      <c r="E20" s="84">
        <f>+'Ciclo de Avance'!T38</f>
        <v>0.3</v>
      </c>
      <c r="F20" s="84">
        <f>+'Ciclo de Avance'!U38</f>
        <v>0.3</v>
      </c>
      <c r="G20" s="84">
        <f>+'Ciclo de Avance'!R38</f>
        <v>0.3</v>
      </c>
      <c r="L20" s="229" t="s">
        <v>390</v>
      </c>
      <c r="M20" s="239">
        <f>+B42</f>
        <v>38.091759911236146</v>
      </c>
      <c r="N20" s="193">
        <f>+D42</f>
        <v>46.702073463554733</v>
      </c>
      <c r="O20" s="230">
        <f>+E42</f>
        <v>50.789013214981523</v>
      </c>
    </row>
    <row r="21" spans="1:15" ht="15.75" thickBot="1" x14ac:dyDescent="0.3">
      <c r="A21" s="77" t="s">
        <v>212</v>
      </c>
      <c r="B21" s="86">
        <f>+'Ciclo de Avance'!G44</f>
        <v>2.0999999999999996</v>
      </c>
      <c r="C21" s="86">
        <f>+'Ciclo de Avance'!H44</f>
        <v>2.0999999999999996</v>
      </c>
      <c r="D21" s="86">
        <f>+'Ciclo de Avance'!S44</f>
        <v>2.333333333333333</v>
      </c>
      <c r="E21" s="86">
        <f>+'Ciclo de Avance'!T44</f>
        <v>2.333333333333333</v>
      </c>
      <c r="F21" s="86">
        <f>+'Ciclo de Avance'!U44</f>
        <v>2.333333333333333</v>
      </c>
      <c r="G21" s="86">
        <f>+'Ciclo de Avance'!R44</f>
        <v>2.333333333333333</v>
      </c>
      <c r="L21" s="231" t="s">
        <v>316</v>
      </c>
      <c r="M21" s="240">
        <f>+B43</f>
        <v>151.75757148636478</v>
      </c>
      <c r="N21" s="232">
        <f>+D43</f>
        <v>186.06106067880202</v>
      </c>
      <c r="O21" s="233">
        <f>+F43</f>
        <v>190.4123348270559</v>
      </c>
    </row>
    <row r="22" spans="1:15" ht="15.75" thickBot="1" x14ac:dyDescent="0.3">
      <c r="A22" s="77" t="s">
        <v>190</v>
      </c>
      <c r="B22" s="86">
        <f>+'Ciclo de Avance'!G107</f>
        <v>1.8875</v>
      </c>
      <c r="C22" s="86">
        <f>+'Ciclo de Avance'!H107</f>
        <v>2.7</v>
      </c>
      <c r="D22" s="86">
        <f>+'Ciclo de Avance'!S107</f>
        <v>1.6280000000000001</v>
      </c>
      <c r="E22" s="86">
        <f>+'Ciclo de Avance'!T107</f>
        <v>2.2440000000000002</v>
      </c>
      <c r="F22" s="86">
        <f>+'Ciclo de Avance'!U107</f>
        <v>2.1164000000000001</v>
      </c>
      <c r="G22" s="86">
        <f>+'Ciclo de Avance'!R107</f>
        <v>2.2440000000000002</v>
      </c>
      <c r="L22" s="234" t="s">
        <v>395</v>
      </c>
      <c r="M22" s="241">
        <v>14</v>
      </c>
      <c r="N22" s="235">
        <v>16</v>
      </c>
      <c r="O22" s="236">
        <v>18</v>
      </c>
    </row>
    <row r="23" spans="1:15" x14ac:dyDescent="0.25">
      <c r="A23" s="77" t="s">
        <v>191</v>
      </c>
      <c r="B23" s="87">
        <f>+'Ciclo de Avance'!G60</f>
        <v>2.6559999999999997</v>
      </c>
      <c r="C23" s="87">
        <f>+'Ciclo de Avance'!H60</f>
        <v>10.458</v>
      </c>
      <c r="D23" s="87">
        <f>+'Ciclo de Avance'!S60</f>
        <v>3.9839999999999995</v>
      </c>
      <c r="E23" s="87">
        <f>+'Ciclo de Avance'!T60</f>
        <v>20.916</v>
      </c>
      <c r="F23" s="87">
        <f>+'Ciclo de Avance'!U60</f>
        <v>4.5484</v>
      </c>
      <c r="G23" s="87">
        <f>+'Ciclo de Avance'!R60</f>
        <v>20.916</v>
      </c>
    </row>
    <row r="24" spans="1:15" ht="15.75" thickBot="1" x14ac:dyDescent="0.3">
      <c r="A24" s="77" t="s">
        <v>192</v>
      </c>
      <c r="B24" s="90">
        <f>+'Ciclo de Avance'!G74*B14</f>
        <v>0</v>
      </c>
      <c r="C24" s="90">
        <f>+'Ciclo de Avance'!H74*C14</f>
        <v>0</v>
      </c>
      <c r="D24" s="90"/>
      <c r="E24" s="90"/>
      <c r="F24" s="90"/>
      <c r="G24" s="90"/>
    </row>
    <row r="25" spans="1:15" x14ac:dyDescent="0.25">
      <c r="A25" s="78" t="s">
        <v>119</v>
      </c>
      <c r="B25" s="91">
        <f>'Ciclo de Avance'!G146/60</f>
        <v>3.0451612903225804</v>
      </c>
      <c r="C25" s="91">
        <f>'Ciclo de Avance'!H146/60</f>
        <v>1.9666666666666666</v>
      </c>
      <c r="D25" s="91">
        <f>+'Ciclo de Avance'!S146/60</f>
        <v>2.6222222222222218</v>
      </c>
      <c r="E25" s="91">
        <f>+'Ciclo de Avance'!T146/60</f>
        <v>1.9666666666666666</v>
      </c>
      <c r="F25" s="91">
        <f>+'Ciclo de Avance'!U146/60</f>
        <v>2.9937037037037038</v>
      </c>
      <c r="G25" s="91">
        <f>+'Ciclo de Avance'!R146/60</f>
        <v>1.9666666666666666</v>
      </c>
    </row>
    <row r="26" spans="1:15" x14ac:dyDescent="0.25">
      <c r="A26" s="79" t="s">
        <v>213</v>
      </c>
      <c r="B26" s="88">
        <f>'Ciclo de Avance'!G147/60</f>
        <v>1.43</v>
      </c>
      <c r="C26" s="88">
        <f>'Ciclo de Avance'!H147/60</f>
        <v>1.2333333333333334</v>
      </c>
      <c r="D26" s="88">
        <f>+'Ciclo de Avance'!S147/60</f>
        <v>1.2333333333333334</v>
      </c>
      <c r="E26" s="88">
        <f>+'Ciclo de Avance'!T147/60</f>
        <v>1.2333333333333334</v>
      </c>
      <c r="F26" s="88">
        <f>+'Ciclo de Avance'!U147/60</f>
        <v>1.3316666666666668</v>
      </c>
      <c r="G26" s="88">
        <f>+'Ciclo de Avance'!R147/60</f>
        <v>1.2333333333333334</v>
      </c>
    </row>
    <row r="27" spans="1:15" x14ac:dyDescent="0.25">
      <c r="A27" s="79" t="s">
        <v>121</v>
      </c>
      <c r="B27" s="88">
        <f>'Ciclo de Avance'!G148/60</f>
        <v>0.66666666666666663</v>
      </c>
      <c r="C27" s="88">
        <f>'Ciclo de Avance'!H148/60</f>
        <v>0.66666666666666663</v>
      </c>
      <c r="D27" s="88">
        <f>+'Ciclo de Avance'!S148/60</f>
        <v>0</v>
      </c>
      <c r="E27" s="88">
        <f>+'Ciclo de Avance'!T148/60</f>
        <v>0</v>
      </c>
      <c r="F27" s="88">
        <f>+'Ciclo de Avance'!U148/60</f>
        <v>0</v>
      </c>
      <c r="G27" s="88">
        <f>+'Ciclo de Avance'!R148/60</f>
        <v>0</v>
      </c>
      <c r="N27" s="222"/>
    </row>
    <row r="28" spans="1:15" x14ac:dyDescent="0.25">
      <c r="A28" s="79" t="s">
        <v>214</v>
      </c>
      <c r="B28" s="88">
        <f>'Ciclo de Avance'!G149/60</f>
        <v>0.5</v>
      </c>
      <c r="C28" s="88">
        <f>'Ciclo de Avance'!H149/60</f>
        <v>0.5</v>
      </c>
      <c r="D28" s="88">
        <f>+'Ciclo de Avance'!S149/60</f>
        <v>0.5</v>
      </c>
      <c r="E28" s="88">
        <f>+'Ciclo de Avance'!T149/60</f>
        <v>0.41666666666666669</v>
      </c>
      <c r="F28" s="88">
        <f>+'Ciclo de Avance'!U149/60</f>
        <v>0.5</v>
      </c>
      <c r="G28" s="88">
        <f>+'Ciclo de Avance'!R149/60</f>
        <v>0.41666666666666669</v>
      </c>
      <c r="N28" s="384"/>
      <c r="O28" s="384"/>
    </row>
    <row r="29" spans="1:15" x14ac:dyDescent="0.25">
      <c r="A29" s="79" t="s">
        <v>215</v>
      </c>
      <c r="B29" s="88">
        <f>'Ciclo de Avance'!G150/60</f>
        <v>1.0547086666666663</v>
      </c>
      <c r="C29" s="88">
        <f>'Ciclo de Avance'!H150/60</f>
        <v>0.79103149999999978</v>
      </c>
      <c r="D29" s="88">
        <f>+'Ciclo de Avance'!S150/60</f>
        <v>1.0257160493827155</v>
      </c>
      <c r="E29" s="88">
        <f>+'Ciclo de Avance'!T150/60</f>
        <v>0.76928703703703694</v>
      </c>
      <c r="F29" s="88">
        <f>+'Ciclo de Avance'!U150/60</f>
        <v>1.1710258230452673</v>
      </c>
      <c r="G29" s="88">
        <f>+'Ciclo de Avance'!R150/60</f>
        <v>0.76928703703703694</v>
      </c>
    </row>
    <row r="30" spans="1:15" x14ac:dyDescent="0.25">
      <c r="A30" s="79" t="s">
        <v>216</v>
      </c>
      <c r="B30" s="88">
        <f>'Ciclo de Avance'!G151/60</f>
        <v>0.77089333333333332</v>
      </c>
      <c r="C30" s="88">
        <f>'Ciclo de Avance'!H151/60</f>
        <v>0.6916283333333334</v>
      </c>
      <c r="D30" s="88">
        <f>+'Ciclo de Avance'!S151/60</f>
        <v>0.77539333333333338</v>
      </c>
      <c r="E30" s="88">
        <f>+'Ciclo de Avance'!T151/60</f>
        <v>0.66970666666666667</v>
      </c>
      <c r="F30" s="88">
        <f>+'Ciclo de Avance'!U151/60</f>
        <v>0.82031016666666667</v>
      </c>
      <c r="G30" s="88">
        <f>+'Ciclo de Avance'!R151/60</f>
        <v>0.66970666666666667</v>
      </c>
    </row>
    <row r="31" spans="1:15" x14ac:dyDescent="0.25">
      <c r="A31" s="79" t="s">
        <v>217</v>
      </c>
      <c r="B31" s="88">
        <f>'Ciclo de Avance'!G152/60</f>
        <v>0.66666666666666663</v>
      </c>
      <c r="C31" s="88">
        <f>'Ciclo de Avance'!H152/60</f>
        <v>0.66666666666666663</v>
      </c>
      <c r="D31" s="88">
        <f>+'Ciclo de Avance'!S152/60</f>
        <v>1</v>
      </c>
      <c r="E31" s="88">
        <f>+'Ciclo de Avance'!T152/60</f>
        <v>0.5</v>
      </c>
      <c r="F31" s="88">
        <f>+'Ciclo de Avance'!U152/60</f>
        <v>1.1666666666666667</v>
      </c>
      <c r="G31" s="88">
        <f>+'Ciclo de Avance'!R152/60</f>
        <v>0.5</v>
      </c>
    </row>
    <row r="32" spans="1:15" x14ac:dyDescent="0.25">
      <c r="A32" s="79" t="s">
        <v>219</v>
      </c>
      <c r="B32" s="88">
        <f>'Ciclo de Avance'!G153/60</f>
        <v>7.0826666666666649E-2</v>
      </c>
      <c r="C32" s="88">
        <f>'Ciclo de Avance'!H153/60</f>
        <v>0.27888000000000002</v>
      </c>
      <c r="D32" s="88">
        <f>+'Ciclo de Avance'!S153/60</f>
        <v>0.10623999999999997</v>
      </c>
      <c r="E32" s="88">
        <f>+'Ciclo de Avance'!T153/60</f>
        <v>0.55776000000000003</v>
      </c>
      <c r="F32" s="88">
        <f>+'Ciclo de Avance'!U153/60</f>
        <v>0.12129066666666666</v>
      </c>
      <c r="G32" s="88">
        <f>+'Ciclo de Avance'!R153/60</f>
        <v>0.55776000000000003</v>
      </c>
    </row>
    <row r="33" spans="1:7" x14ac:dyDescent="0.25">
      <c r="A33" s="80" t="s">
        <v>220</v>
      </c>
      <c r="B33" s="88">
        <f>'Ciclo de Avance'!G154/60</f>
        <v>0.63915199999999994</v>
      </c>
      <c r="C33" s="88">
        <f>'Ciclo de Avance'!H154/60</f>
        <v>1.0968693333333335</v>
      </c>
      <c r="D33" s="88">
        <f>+'Ciclo de Avance'!S154/60</f>
        <v>0.73372799999999994</v>
      </c>
      <c r="E33" s="88">
        <f>+'Ciclo de Avance'!T154/60</f>
        <v>1.6267413333333332</v>
      </c>
      <c r="F33" s="88">
        <f>+'Ciclo de Avance'!U154/60</f>
        <v>0.76683946666666669</v>
      </c>
      <c r="G33" s="88">
        <f>+'Ciclo de Avance'!R154/60</f>
        <v>1.6267413333333332</v>
      </c>
    </row>
    <row r="34" spans="1:7" x14ac:dyDescent="0.25">
      <c r="A34" s="80" t="s">
        <v>218</v>
      </c>
      <c r="B34" s="88">
        <f>'Ciclo de Avance'!G155/60</f>
        <v>0</v>
      </c>
      <c r="C34" s="88">
        <f>'Ciclo de Avance'!H155/60</f>
        <v>0</v>
      </c>
      <c r="D34" s="88">
        <f>+'Ciclo de Avance'!S155/60</f>
        <v>0</v>
      </c>
      <c r="E34" s="88">
        <f>+'Ciclo de Avance'!T155/60</f>
        <v>0</v>
      </c>
      <c r="F34" s="88">
        <f>+'Ciclo de Avance'!U155/60</f>
        <v>0</v>
      </c>
      <c r="G34" s="88">
        <f>+'Ciclo de Avance'!R155/60</f>
        <v>0</v>
      </c>
    </row>
    <row r="35" spans="1:7" x14ac:dyDescent="0.25">
      <c r="A35" s="80" t="s">
        <v>221</v>
      </c>
      <c r="B35" s="88">
        <f>'Ciclo de Avance'!G156/60</f>
        <v>0.90260416666666665</v>
      </c>
      <c r="C35" s="88">
        <f>'Ciclo de Avance'!H156/60</f>
        <v>1.0041666666666667</v>
      </c>
      <c r="D35" s="88">
        <f>+'Ciclo de Avance'!S156/60</f>
        <v>1.3701666666666668</v>
      </c>
      <c r="E35" s="88">
        <f>+'Ciclo de Avance'!T156/60</f>
        <v>1.0826666666666669</v>
      </c>
      <c r="F35" s="88">
        <f>+'Ciclo de Avance'!U156/60</f>
        <v>1.6356761904761905</v>
      </c>
      <c r="G35" s="88">
        <f>+'Ciclo de Avance'!R156/60</f>
        <v>1.0826666666666669</v>
      </c>
    </row>
    <row r="36" spans="1:7" x14ac:dyDescent="0.25">
      <c r="A36" s="82" t="s">
        <v>222</v>
      </c>
      <c r="B36" s="88">
        <f>'Ciclo de Avance'!G157/60</f>
        <v>0</v>
      </c>
      <c r="C36" s="88">
        <f>'Ciclo de Avance'!H157/60</f>
        <v>0</v>
      </c>
      <c r="D36" s="88">
        <f>+'Ciclo de Avance'!S157/60</f>
        <v>0</v>
      </c>
      <c r="E36" s="88">
        <f>+'Ciclo de Avance'!T157/60</f>
        <v>0</v>
      </c>
      <c r="F36" s="88">
        <f>+'Ciclo de Avance'!U157/60</f>
        <v>0</v>
      </c>
      <c r="G36" s="88">
        <f>+'Ciclo de Avance'!R157/60</f>
        <v>0</v>
      </c>
    </row>
    <row r="37" spans="1:7" x14ac:dyDescent="0.25">
      <c r="A37" s="82" t="s">
        <v>223</v>
      </c>
      <c r="B37" s="88">
        <f>'Ciclo de Avance'!G158/60</f>
        <v>0</v>
      </c>
      <c r="C37" s="88">
        <f>'Ciclo de Avance'!H158/60</f>
        <v>0</v>
      </c>
      <c r="D37" s="88">
        <f>+'Ciclo de Avance'!S158/60</f>
        <v>0</v>
      </c>
      <c r="E37" s="88">
        <f>+'Ciclo de Avance'!T158/60</f>
        <v>0</v>
      </c>
      <c r="F37" s="88">
        <f>+'Ciclo de Avance'!U158/60</f>
        <v>0</v>
      </c>
      <c r="G37" s="88">
        <f>+'Ciclo de Avance'!R158/60</f>
        <v>0</v>
      </c>
    </row>
    <row r="38" spans="1:7" x14ac:dyDescent="0.25">
      <c r="A38" s="82" t="s">
        <v>224</v>
      </c>
      <c r="B38" s="88" t="e">
        <f>'Ciclo de Avance'!#REF!/60</f>
        <v>#REF!</v>
      </c>
      <c r="C38" s="88" t="e">
        <f>'Ciclo de Avance'!#REF!/60</f>
        <v>#REF!</v>
      </c>
      <c r="D38" s="88" t="e">
        <f>+'Ciclo de Avance'!#REF!/60</f>
        <v>#REF!</v>
      </c>
      <c r="E38" s="88" t="e">
        <f>+'Ciclo de Avance'!#REF!/60</f>
        <v>#REF!</v>
      </c>
      <c r="F38" s="88" t="e">
        <f>+'Ciclo de Avance'!#REF!/60</f>
        <v>#REF!</v>
      </c>
      <c r="G38" s="88" t="e">
        <f>+'Ciclo de Avance'!#REF!/60</f>
        <v>#REF!</v>
      </c>
    </row>
    <row r="39" spans="1:7" x14ac:dyDescent="0.25">
      <c r="A39" s="82" t="s">
        <v>130</v>
      </c>
      <c r="B39" s="88">
        <f>'Ciclo de Avance'!G160/60</f>
        <v>0.5</v>
      </c>
      <c r="C39" s="88">
        <f>'Ciclo de Avance'!H160/60</f>
        <v>0.5</v>
      </c>
      <c r="D39" s="88">
        <f>+'Ciclo de Avance'!S160/60</f>
        <v>0.5</v>
      </c>
      <c r="E39" s="88">
        <f>+'Ciclo de Avance'!T160/60</f>
        <v>0.25</v>
      </c>
      <c r="F39" s="88">
        <f>+'Ciclo de Avance'!U160/60</f>
        <v>0.5</v>
      </c>
      <c r="G39" s="88">
        <f>+'Ciclo de Avance'!R160/60</f>
        <v>0.25</v>
      </c>
    </row>
    <row r="40" spans="1:7" ht="15.75" thickBot="1" x14ac:dyDescent="0.3">
      <c r="A40" s="81" t="s">
        <v>193</v>
      </c>
      <c r="B40" s="92" t="e">
        <f t="shared" ref="B40:G40" si="0">SUM(B25:B39)</f>
        <v>#REF!</v>
      </c>
      <c r="C40" s="92" t="e">
        <f t="shared" si="0"/>
        <v>#REF!</v>
      </c>
      <c r="D40" s="92" t="e">
        <f t="shared" si="0"/>
        <v>#REF!</v>
      </c>
      <c r="E40" s="92" t="e">
        <f t="shared" si="0"/>
        <v>#REF!</v>
      </c>
      <c r="F40" s="92" t="e">
        <f>SUM(F25:F39)</f>
        <v>#REF!</v>
      </c>
      <c r="G40" s="92" t="e">
        <f t="shared" si="0"/>
        <v>#REF!</v>
      </c>
    </row>
    <row r="41" spans="1:7" x14ac:dyDescent="0.25">
      <c r="A41" s="76" t="s">
        <v>194</v>
      </c>
      <c r="B41" s="93">
        <v>2</v>
      </c>
      <c r="C41" s="93">
        <v>2</v>
      </c>
      <c r="D41" s="93">
        <v>2</v>
      </c>
      <c r="E41" s="93">
        <v>2</v>
      </c>
      <c r="F41" s="93">
        <v>2</v>
      </c>
      <c r="G41" s="93">
        <v>2</v>
      </c>
    </row>
    <row r="42" spans="1:7" x14ac:dyDescent="0.25">
      <c r="A42" s="77" t="s">
        <v>195</v>
      </c>
      <c r="B42" s="218">
        <f t="shared" ref="B42:G42" si="1">+B43/B14</f>
        <v>38.091759911236146</v>
      </c>
      <c r="C42" s="218">
        <f t="shared" si="1"/>
        <v>49.042619700364277</v>
      </c>
      <c r="D42" s="218">
        <f t="shared" si="1"/>
        <v>46.702073463554733</v>
      </c>
      <c r="E42" s="218">
        <f t="shared" si="1"/>
        <v>50.789013214981523</v>
      </c>
      <c r="F42" s="218">
        <f t="shared" si="1"/>
        <v>41.863586058186591</v>
      </c>
      <c r="G42" s="218">
        <f t="shared" si="1"/>
        <v>50.789013214981523</v>
      </c>
    </row>
    <row r="43" spans="1:7" ht="15.75" thickBot="1" x14ac:dyDescent="0.3">
      <c r="A43" s="81" t="s">
        <v>196</v>
      </c>
      <c r="B43" s="145">
        <f>'Ciclo de Avance'!R168</f>
        <v>151.75757148636478</v>
      </c>
      <c r="C43" s="145">
        <f>'Ciclo de Avance'!H168</f>
        <v>146.53934766468845</v>
      </c>
      <c r="D43" s="219">
        <f>+'Ciclo de Avance'!S168</f>
        <v>186.06106067880202</v>
      </c>
      <c r="E43" s="219">
        <f>+'Ciclo de Avance'!T168</f>
        <v>151.75757148636478</v>
      </c>
      <c r="F43" s="220">
        <f>+'Ciclo de Avance'!U168</f>
        <v>190.4123348270559</v>
      </c>
      <c r="G43" s="220">
        <f>+'Ciclo de Avance'!R168</f>
        <v>151.75757148636478</v>
      </c>
    </row>
    <row r="51" spans="12:15" ht="15.75" thickBot="1" x14ac:dyDescent="0.3"/>
    <row r="52" spans="12:15" ht="28.5" customHeight="1" x14ac:dyDescent="0.25">
      <c r="L52" s="346" t="s">
        <v>391</v>
      </c>
      <c r="M52" s="349" t="s">
        <v>405</v>
      </c>
      <c r="N52" s="349" t="s">
        <v>406</v>
      </c>
      <c r="O52" s="358" t="s">
        <v>407</v>
      </c>
    </row>
    <row r="53" spans="12:15" ht="28.5" customHeight="1" thickBot="1" x14ac:dyDescent="0.3">
      <c r="L53" s="348"/>
      <c r="M53" s="351"/>
      <c r="N53" s="351"/>
      <c r="O53" s="360"/>
    </row>
    <row r="54" spans="12:15" x14ac:dyDescent="0.25">
      <c r="L54" s="225" t="s">
        <v>304</v>
      </c>
      <c r="M54" s="275">
        <f>+C25</f>
        <v>1.9666666666666666</v>
      </c>
      <c r="N54" s="275">
        <f>+G25</f>
        <v>1.9666666666666666</v>
      </c>
      <c r="O54" s="276">
        <f>+E25</f>
        <v>1.9666666666666666</v>
      </c>
    </row>
    <row r="55" spans="12:15" x14ac:dyDescent="0.25">
      <c r="L55" s="225" t="s">
        <v>385</v>
      </c>
      <c r="M55" s="275">
        <f>+C26</f>
        <v>1.2333333333333334</v>
      </c>
      <c r="N55" s="275">
        <f>+G26</f>
        <v>1.2333333333333334</v>
      </c>
      <c r="O55" s="276">
        <f>+E26</f>
        <v>1.2333333333333334</v>
      </c>
    </row>
    <row r="56" spans="12:15" x14ac:dyDescent="0.25">
      <c r="L56" s="225" t="s">
        <v>386</v>
      </c>
      <c r="M56" s="275">
        <f>+C28</f>
        <v>0.5</v>
      </c>
      <c r="N56" s="275">
        <f>+G28</f>
        <v>0.41666666666666669</v>
      </c>
      <c r="O56" s="276">
        <f>+E28</f>
        <v>0.41666666666666669</v>
      </c>
    </row>
    <row r="57" spans="12:15" x14ac:dyDescent="0.25">
      <c r="L57" s="225" t="s">
        <v>387</v>
      </c>
      <c r="M57" s="275">
        <f>+C29</f>
        <v>0.79103149999999978</v>
      </c>
      <c r="N57" s="275">
        <f>+G29</f>
        <v>0.76928703703703694</v>
      </c>
      <c r="O57" s="276">
        <f>+E29</f>
        <v>0.76928703703703694</v>
      </c>
    </row>
    <row r="58" spans="12:15" x14ac:dyDescent="0.25">
      <c r="L58" s="225" t="s">
        <v>216</v>
      </c>
      <c r="M58" s="275">
        <f>+C30</f>
        <v>0.6916283333333334</v>
      </c>
      <c r="N58" s="275">
        <f>+G30</f>
        <v>0.66970666666666667</v>
      </c>
      <c r="O58" s="276">
        <f>+E30</f>
        <v>0.66970666666666667</v>
      </c>
    </row>
    <row r="59" spans="12:15" x14ac:dyDescent="0.25">
      <c r="L59" s="225" t="s">
        <v>217</v>
      </c>
      <c r="M59" s="275">
        <f>+C31</f>
        <v>0.66666666666666663</v>
      </c>
      <c r="N59" s="275">
        <f>+G31</f>
        <v>0.5</v>
      </c>
      <c r="O59" s="276">
        <f>+E31</f>
        <v>0.5</v>
      </c>
    </row>
    <row r="60" spans="12:15" x14ac:dyDescent="0.25">
      <c r="L60" s="225" t="s">
        <v>388</v>
      </c>
      <c r="M60" s="277">
        <f>+C32+C33+C34+C35+C36+C37</f>
        <v>2.3799160000000001</v>
      </c>
      <c r="N60" s="277">
        <f>+G32+G33+G34+G35+G36+G37</f>
        <v>3.2671680000000003</v>
      </c>
      <c r="O60" s="278">
        <f>+E32+E33+E34+E35+E36+E37</f>
        <v>3.2671680000000003</v>
      </c>
    </row>
    <row r="61" spans="12:15" x14ac:dyDescent="0.25">
      <c r="L61" s="227" t="s">
        <v>389</v>
      </c>
      <c r="M61" s="275" t="e">
        <f>+C38</f>
        <v>#REF!</v>
      </c>
      <c r="N61" s="275" t="e">
        <f>+G38</f>
        <v>#REF!</v>
      </c>
      <c r="O61" s="276" t="e">
        <f>+E38</f>
        <v>#REF!</v>
      </c>
    </row>
    <row r="62" spans="12:15" ht="15.75" thickBot="1" x14ac:dyDescent="0.3">
      <c r="L62" s="227" t="s">
        <v>130</v>
      </c>
      <c r="M62" s="275">
        <f>+C39</f>
        <v>0.5</v>
      </c>
      <c r="N62" s="275">
        <f>+G39</f>
        <v>0.25</v>
      </c>
      <c r="O62" s="276">
        <f>+E39</f>
        <v>0.25</v>
      </c>
    </row>
    <row r="63" spans="12:15" ht="15.75" thickBot="1" x14ac:dyDescent="0.3">
      <c r="L63" s="284" t="s">
        <v>193</v>
      </c>
      <c r="M63" s="285" t="e">
        <f>+ SUM(M54:M62)</f>
        <v>#REF!</v>
      </c>
      <c r="N63" s="285" t="e">
        <f>+ SUM(N54:N62)</f>
        <v>#REF!</v>
      </c>
      <c r="O63" s="286" t="e">
        <f>+ SUM(O54:O62)</f>
        <v>#REF!</v>
      </c>
    </row>
    <row r="64" spans="12:15" x14ac:dyDescent="0.25">
      <c r="L64" s="266" t="s">
        <v>390</v>
      </c>
      <c r="M64" s="279">
        <f>+C42</f>
        <v>49.042619700364277</v>
      </c>
      <c r="N64" s="279">
        <f>+G42</f>
        <v>50.789013214981523</v>
      </c>
      <c r="O64" s="280">
        <f>+E42</f>
        <v>50.789013214981523</v>
      </c>
    </row>
    <row r="65" spans="12:15" ht="15.75" thickBot="1" x14ac:dyDescent="0.3">
      <c r="L65" s="231" t="s">
        <v>316</v>
      </c>
      <c r="M65" s="281">
        <f>+C43</f>
        <v>146.53934766468845</v>
      </c>
      <c r="N65" s="281">
        <f>+G43</f>
        <v>151.75757148636478</v>
      </c>
      <c r="O65" s="207">
        <f>+E43</f>
        <v>151.75757148636478</v>
      </c>
    </row>
    <row r="66" spans="12:15" ht="15.75" thickBot="1" x14ac:dyDescent="0.3">
      <c r="L66" s="234" t="s">
        <v>395</v>
      </c>
      <c r="M66" s="282">
        <v>12</v>
      </c>
      <c r="N66" s="282">
        <v>16</v>
      </c>
      <c r="O66" s="283">
        <v>18</v>
      </c>
    </row>
    <row r="67" spans="12:15" x14ac:dyDescent="0.25">
      <c r="M67" s="265">
        <f>+M65/M64</f>
        <v>2.988</v>
      </c>
      <c r="N67" s="265">
        <f>+N65/N64</f>
        <v>2.988</v>
      </c>
      <c r="O67" s="265">
        <f>+O65/O64</f>
        <v>2.988</v>
      </c>
    </row>
  </sheetData>
  <mergeCells count="19">
    <mergeCell ref="N28:O28"/>
    <mergeCell ref="M8:M9"/>
    <mergeCell ref="N8:N9"/>
    <mergeCell ref="O8:O9"/>
    <mergeCell ref="L52:L53"/>
    <mergeCell ref="M52:M53"/>
    <mergeCell ref="N52:N53"/>
    <mergeCell ref="O52:O53"/>
    <mergeCell ref="L8:L9"/>
    <mergeCell ref="B1:C1"/>
    <mergeCell ref="B2:C2"/>
    <mergeCell ref="B3:C3"/>
    <mergeCell ref="B4:C4"/>
    <mergeCell ref="D9:E9"/>
    <mergeCell ref="B8:C8"/>
    <mergeCell ref="B9:C9"/>
    <mergeCell ref="B5:C5"/>
    <mergeCell ref="B6:C6"/>
    <mergeCell ref="B7:C7"/>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161D9-B61D-4328-8B40-20289A3CBB75}">
  <dimension ref="A1:P66"/>
  <sheetViews>
    <sheetView topLeftCell="A7" workbookViewId="0">
      <selection activeCell="H25" sqref="H25"/>
    </sheetView>
  </sheetViews>
  <sheetFormatPr baseColWidth="10" defaultRowHeight="15" x14ac:dyDescent="0.25"/>
  <cols>
    <col min="1" max="1" width="66.42578125" bestFit="1" customWidth="1"/>
    <col min="2" max="2" width="13.5703125" customWidth="1"/>
    <col min="12" max="12" width="40.140625" bestFit="1" customWidth="1"/>
    <col min="13" max="13" width="13.85546875" bestFit="1" customWidth="1"/>
  </cols>
  <sheetData>
    <row r="1" spans="1:16" ht="15.75" thickBot="1" x14ac:dyDescent="0.3">
      <c r="A1" s="159" t="s">
        <v>147</v>
      </c>
      <c r="B1" s="366" t="s">
        <v>249</v>
      </c>
      <c r="C1" s="367"/>
    </row>
    <row r="2" spans="1:16" x14ac:dyDescent="0.25">
      <c r="A2" s="80" t="s">
        <v>201</v>
      </c>
      <c r="B2" s="374">
        <v>1</v>
      </c>
      <c r="C2" s="375"/>
    </row>
    <row r="3" spans="1:16" x14ac:dyDescent="0.25">
      <c r="A3" s="80" t="s">
        <v>202</v>
      </c>
      <c r="B3" s="377">
        <v>0.16</v>
      </c>
      <c r="C3" s="371"/>
    </row>
    <row r="4" spans="1:16" x14ac:dyDescent="0.25">
      <c r="A4" s="80" t="s">
        <v>203</v>
      </c>
      <c r="B4" s="377">
        <v>1.5</v>
      </c>
      <c r="C4" s="371"/>
    </row>
    <row r="5" spans="1:16" x14ac:dyDescent="0.25">
      <c r="A5" s="80" t="s">
        <v>204</v>
      </c>
      <c r="B5" s="377">
        <v>1.5</v>
      </c>
      <c r="C5" s="371"/>
    </row>
    <row r="6" spans="1:16" x14ac:dyDescent="0.25">
      <c r="A6" s="80" t="s">
        <v>205</v>
      </c>
      <c r="B6" s="377">
        <v>0.16</v>
      </c>
      <c r="C6" s="371"/>
    </row>
    <row r="7" spans="1:16" ht="15.75" thickBot="1" x14ac:dyDescent="0.3">
      <c r="A7" s="77" t="s">
        <v>183</v>
      </c>
      <c r="B7" s="379">
        <v>12</v>
      </c>
      <c r="C7" s="372"/>
    </row>
    <row r="8" spans="1:16" ht="15.75" thickBot="1" x14ac:dyDescent="0.3">
      <c r="A8" s="81" t="s">
        <v>184</v>
      </c>
      <c r="B8" s="381">
        <f>+B7-B5-B4-B3-B2-B6</f>
        <v>7.68</v>
      </c>
      <c r="C8" s="382"/>
      <c r="L8" s="346" t="s">
        <v>391</v>
      </c>
      <c r="M8" s="346" t="s">
        <v>396</v>
      </c>
      <c r="N8" s="355" t="s">
        <v>393</v>
      </c>
      <c r="O8" s="395" t="s">
        <v>394</v>
      </c>
    </row>
    <row r="9" spans="1:16" ht="15.75" thickBot="1" x14ac:dyDescent="0.3">
      <c r="A9" s="98"/>
      <c r="B9" s="363" t="s">
        <v>381</v>
      </c>
      <c r="C9" s="364"/>
      <c r="D9" s="363" t="s">
        <v>382</v>
      </c>
      <c r="E9" s="364"/>
      <c r="F9" s="216" t="s">
        <v>383</v>
      </c>
      <c r="G9" s="217" t="s">
        <v>384</v>
      </c>
      <c r="L9" s="348"/>
      <c r="M9" s="348"/>
      <c r="N9" s="357"/>
      <c r="O9" s="396"/>
    </row>
    <row r="10" spans="1:16" ht="15.75" thickBot="1" x14ac:dyDescent="0.3">
      <c r="A10" s="99" t="s">
        <v>242</v>
      </c>
      <c r="B10" s="160" t="s">
        <v>243</v>
      </c>
      <c r="C10" s="161" t="s">
        <v>244</v>
      </c>
      <c r="D10" s="160" t="s">
        <v>243</v>
      </c>
      <c r="E10" s="161" t="s">
        <v>244</v>
      </c>
      <c r="F10" s="160" t="s">
        <v>243</v>
      </c>
      <c r="G10" s="161" t="s">
        <v>244</v>
      </c>
      <c r="L10" s="225" t="s">
        <v>304</v>
      </c>
      <c r="M10" s="237">
        <f>+B25</f>
        <v>3.0451612903225804</v>
      </c>
      <c r="N10" s="223">
        <f>+D25</f>
        <v>2.6222222222222218</v>
      </c>
      <c r="O10" s="224">
        <f>+F25</f>
        <v>2.9937037037037038</v>
      </c>
    </row>
    <row r="11" spans="1:16" ht="15.75" thickBot="1" x14ac:dyDescent="0.3">
      <c r="A11" s="75" t="s">
        <v>185</v>
      </c>
      <c r="B11" s="100" t="s">
        <v>207</v>
      </c>
      <c r="C11" s="100" t="s">
        <v>207</v>
      </c>
      <c r="D11" s="100" t="s">
        <v>207</v>
      </c>
      <c r="E11" s="100" t="s">
        <v>207</v>
      </c>
      <c r="F11" s="100" t="s">
        <v>207</v>
      </c>
      <c r="G11" s="100" t="s">
        <v>207</v>
      </c>
      <c r="L11" s="225" t="s">
        <v>385</v>
      </c>
      <c r="M11" s="237">
        <f>+B26</f>
        <v>1.43</v>
      </c>
      <c r="N11" s="223">
        <f>+D26</f>
        <v>1.2333333333333334</v>
      </c>
      <c r="O11" s="224">
        <f>+F26</f>
        <v>1.3316666666666668</v>
      </c>
    </row>
    <row r="12" spans="1:16" x14ac:dyDescent="0.25">
      <c r="A12" s="76" t="s">
        <v>208</v>
      </c>
      <c r="B12" s="164">
        <f>+'Ciclo de Avance'!G23</f>
        <v>4.8</v>
      </c>
      <c r="C12" s="164">
        <f>+'Ciclo de Avance'!H23</f>
        <v>3.6</v>
      </c>
      <c r="D12" s="164">
        <f>+'Ciclo de Avance'!S23</f>
        <v>4.8</v>
      </c>
      <c r="E12" s="164">
        <f>+'Ciclo de Avance'!T23</f>
        <v>3.6</v>
      </c>
      <c r="F12" s="164">
        <f>+'Ciclo de Avance'!U23</f>
        <v>5.48</v>
      </c>
      <c r="G12" s="164">
        <f>+'Ciclo de Avance'!R23</f>
        <v>3.6</v>
      </c>
      <c r="L12" s="225" t="s">
        <v>386</v>
      </c>
      <c r="M12" s="237">
        <f>+B28</f>
        <v>0.5</v>
      </c>
      <c r="N12" s="223">
        <f>+D28</f>
        <v>0.5</v>
      </c>
      <c r="O12" s="224">
        <f>+F28+F27</f>
        <v>0.5</v>
      </c>
    </row>
    <row r="13" spans="1:16" x14ac:dyDescent="0.25">
      <c r="A13" s="77" t="s">
        <v>186</v>
      </c>
      <c r="B13" s="84">
        <f>+'Ciclo de Avance'!G24</f>
        <v>0.83</v>
      </c>
      <c r="C13" s="84">
        <f>+'Ciclo de Avance'!H24</f>
        <v>0.83</v>
      </c>
      <c r="D13" s="84">
        <f>+'Ciclo de Avance'!S24</f>
        <v>0.83</v>
      </c>
      <c r="E13" s="84">
        <f>+'Ciclo de Avance'!T24</f>
        <v>0.83</v>
      </c>
      <c r="F13" s="84">
        <f>+'Ciclo de Avance'!U24</f>
        <v>0.83</v>
      </c>
      <c r="G13" s="84">
        <f>+'Ciclo de Avance'!R24</f>
        <v>0.83</v>
      </c>
      <c r="L13" s="225" t="s">
        <v>387</v>
      </c>
      <c r="M13" s="237">
        <f>+B29</f>
        <v>1.0547086666666663</v>
      </c>
      <c r="N13" s="223">
        <f>+D29</f>
        <v>1.0257160493827155</v>
      </c>
      <c r="O13" s="224">
        <f>+F29</f>
        <v>1.1710258230452673</v>
      </c>
    </row>
    <row r="14" spans="1:16" x14ac:dyDescent="0.25">
      <c r="A14" s="77" t="s">
        <v>187</v>
      </c>
      <c r="B14" s="86">
        <f>+'Ciclo de Avance'!G25</f>
        <v>3.9839999999999995</v>
      </c>
      <c r="C14" s="86">
        <f>+'Ciclo de Avance'!H25</f>
        <v>2.988</v>
      </c>
      <c r="D14" s="86">
        <f>+'Ciclo de Avance'!S25</f>
        <v>3.9839999999999995</v>
      </c>
      <c r="E14" s="86">
        <f>+'Ciclo de Avance'!T25</f>
        <v>2.988</v>
      </c>
      <c r="F14" s="86">
        <f>+'Ciclo de Avance'!U25</f>
        <v>4.5484</v>
      </c>
      <c r="G14" s="86">
        <f>+'Ciclo de Avance'!R25</f>
        <v>2.988</v>
      </c>
      <c r="L14" s="225" t="s">
        <v>216</v>
      </c>
      <c r="M14" s="237">
        <f>+B30</f>
        <v>0.77089333333333332</v>
      </c>
      <c r="N14" s="223">
        <f>+D30</f>
        <v>0.77539333333333338</v>
      </c>
      <c r="O14" s="224">
        <f>+F30</f>
        <v>0.82031016666666667</v>
      </c>
    </row>
    <row r="15" spans="1:16" x14ac:dyDescent="0.25">
      <c r="A15" s="77" t="s">
        <v>209</v>
      </c>
      <c r="B15" s="87">
        <f>+'Ciclo de Avance'!G26</f>
        <v>56</v>
      </c>
      <c r="C15" s="87">
        <f>+'Ciclo de Avance'!H26</f>
        <v>56</v>
      </c>
      <c r="D15" s="87">
        <f>+'Ciclo de Avance'!S26</f>
        <v>56</v>
      </c>
      <c r="E15" s="87">
        <f>+'Ciclo de Avance'!T26</f>
        <v>56</v>
      </c>
      <c r="F15" s="87">
        <f>+'Ciclo de Avance'!U26</f>
        <v>56</v>
      </c>
      <c r="G15" s="87">
        <f>+'Ciclo de Avance'!R26</f>
        <v>56</v>
      </c>
      <c r="L15" s="225" t="s">
        <v>217</v>
      </c>
      <c r="M15" s="237">
        <f>+B31</f>
        <v>0.66666666666666663</v>
      </c>
      <c r="N15" s="223">
        <f>+D31</f>
        <v>1</v>
      </c>
      <c r="O15" s="224">
        <f>+F31</f>
        <v>1.1666666666666667</v>
      </c>
    </row>
    <row r="16" spans="1:16" x14ac:dyDescent="0.25">
      <c r="A16" s="77" t="s">
        <v>188</v>
      </c>
      <c r="B16" s="85">
        <f>+'Ciclo de Avance'!G30</f>
        <v>1.55</v>
      </c>
      <c r="C16" s="85">
        <f>+'Ciclo de Avance'!H30</f>
        <v>1.8</v>
      </c>
      <c r="D16" s="85">
        <f>+'Ciclo de Avance'!S30</f>
        <v>1.8</v>
      </c>
      <c r="E16" s="85">
        <f>+'Ciclo de Avance'!T30</f>
        <v>1.8</v>
      </c>
      <c r="F16" s="85">
        <f>+'Ciclo de Avance'!U30</f>
        <v>1.8</v>
      </c>
      <c r="G16" s="85">
        <f>+'Ciclo de Avance'!R30</f>
        <v>1.8</v>
      </c>
      <c r="L16" s="225" t="s">
        <v>388</v>
      </c>
      <c r="M16" s="238">
        <f>+B32+B33+B34+B35+B36+B37</f>
        <v>1.6125828333333332</v>
      </c>
      <c r="N16" s="221">
        <f>+D32+D33+D34+D35+D36+D37</f>
        <v>2.2101346666666668</v>
      </c>
      <c r="O16" s="226">
        <f>+F32+F33+F34+F35+F36+F37</f>
        <v>2.5238063238095236</v>
      </c>
      <c r="P16" s="221"/>
    </row>
    <row r="17" spans="1:15" x14ac:dyDescent="0.25">
      <c r="A17" s="77" t="s">
        <v>210</v>
      </c>
      <c r="B17" s="85">
        <f>+'Ciclo de Avance'!G33</f>
        <v>1.2</v>
      </c>
      <c r="C17" s="85">
        <f>+'Ciclo de Avance'!H33</f>
        <v>1</v>
      </c>
      <c r="D17" s="85">
        <f>+'Ciclo de Avance'!S33</f>
        <v>1</v>
      </c>
      <c r="E17" s="85">
        <f>+'Ciclo de Avance'!T33</f>
        <v>1</v>
      </c>
      <c r="F17" s="85">
        <f>+'Ciclo de Avance'!U33</f>
        <v>1.1000000000000001</v>
      </c>
      <c r="G17" s="85">
        <f>+'Ciclo de Avance'!R33</f>
        <v>1</v>
      </c>
      <c r="L17" s="227" t="s">
        <v>389</v>
      </c>
      <c r="M17" s="237" t="e">
        <f>+B38</f>
        <v>#REF!</v>
      </c>
      <c r="N17" s="223" t="e">
        <f>+D38</f>
        <v>#REF!</v>
      </c>
      <c r="O17" s="224" t="e">
        <f>+F38</f>
        <v>#REF!</v>
      </c>
    </row>
    <row r="18" spans="1:15" x14ac:dyDescent="0.25">
      <c r="A18" s="77" t="s">
        <v>248</v>
      </c>
      <c r="B18" s="85">
        <f>+'Ciclo de Avance'!G40</f>
        <v>5.4</v>
      </c>
      <c r="C18" s="85">
        <f>+'Ciclo de Avance'!H40</f>
        <v>5.4</v>
      </c>
      <c r="D18" s="85">
        <f>+'Ciclo de Avance'!S40</f>
        <v>5.4</v>
      </c>
      <c r="E18" s="85">
        <f>+'Ciclo de Avance'!T40</f>
        <v>5.4</v>
      </c>
      <c r="F18" s="85">
        <f>+'Ciclo de Avance'!U40</f>
        <v>5.4</v>
      </c>
      <c r="G18" s="85">
        <f>+'Ciclo de Avance'!R40</f>
        <v>5.4</v>
      </c>
      <c r="L18" s="227" t="s">
        <v>130</v>
      </c>
      <c r="M18" s="237">
        <f>+B39</f>
        <v>0.5</v>
      </c>
      <c r="N18" s="223">
        <f>+D39</f>
        <v>0.5</v>
      </c>
      <c r="O18" s="224">
        <f>+F39</f>
        <v>0.5</v>
      </c>
    </row>
    <row r="19" spans="1:15" ht="15.75" thickBot="1" x14ac:dyDescent="0.3">
      <c r="A19" s="77" t="s">
        <v>211</v>
      </c>
      <c r="B19" s="87">
        <f>+'Ciclo de Avance'!G42*1000</f>
        <v>100</v>
      </c>
      <c r="C19" s="87">
        <f>+'Ciclo de Avance'!H42*1000</f>
        <v>100</v>
      </c>
      <c r="D19" s="87">
        <f>+'Ciclo de Avance'!S42*1000</f>
        <v>100</v>
      </c>
      <c r="E19" s="87">
        <f>+'Ciclo de Avance'!T42*1000</f>
        <v>100</v>
      </c>
      <c r="F19" s="87">
        <f>+'Ciclo de Avance'!U42*1000</f>
        <v>100</v>
      </c>
      <c r="G19" s="87">
        <f>+'Ciclo de Avance'!R42*1000</f>
        <v>100</v>
      </c>
      <c r="L19" s="228" t="s">
        <v>193</v>
      </c>
      <c r="M19" s="237" t="e">
        <f>+ SUM(M10:M18)</f>
        <v>#REF!</v>
      </c>
      <c r="N19" s="223" t="e">
        <f>+ SUM(N10:N18)</f>
        <v>#REF!</v>
      </c>
      <c r="O19" s="224" t="e">
        <f>+ SUM(O10:O18)</f>
        <v>#REF!</v>
      </c>
    </row>
    <row r="20" spans="1:15" x14ac:dyDescent="0.25">
      <c r="A20" s="77" t="s">
        <v>189</v>
      </c>
      <c r="B20" s="84">
        <f>+'Ciclo de Avance'!G38</f>
        <v>0.5</v>
      </c>
      <c r="C20" s="84">
        <f>+'Ciclo de Avance'!H38</f>
        <v>0.5</v>
      </c>
      <c r="D20" s="84">
        <f>+'Ciclo de Avance'!S38</f>
        <v>0.3</v>
      </c>
      <c r="E20" s="84">
        <f>+'Ciclo de Avance'!T38</f>
        <v>0.3</v>
      </c>
      <c r="F20" s="84">
        <f>+'Ciclo de Avance'!U38</f>
        <v>0.3</v>
      </c>
      <c r="G20" s="84">
        <f>+'Ciclo de Avance'!R38</f>
        <v>0.3</v>
      </c>
      <c r="L20" s="229" t="s">
        <v>390</v>
      </c>
      <c r="M20" s="239">
        <f>+B42</f>
        <v>0</v>
      </c>
      <c r="N20" s="193">
        <f>+D42</f>
        <v>0</v>
      </c>
      <c r="O20" s="230">
        <f>+E42</f>
        <v>0</v>
      </c>
    </row>
    <row r="21" spans="1:15" ht="15.75" thickBot="1" x14ac:dyDescent="0.3">
      <c r="A21" s="77" t="s">
        <v>212</v>
      </c>
      <c r="B21" s="86">
        <f>+'Ciclo de Avance'!G44</f>
        <v>2.0999999999999996</v>
      </c>
      <c r="C21" s="86">
        <f>+'Ciclo de Avance'!H44</f>
        <v>2.0999999999999996</v>
      </c>
      <c r="D21" s="86">
        <f>+'Ciclo de Avance'!S44</f>
        <v>2.333333333333333</v>
      </c>
      <c r="E21" s="86">
        <f>+'Ciclo de Avance'!T44</f>
        <v>2.333333333333333</v>
      </c>
      <c r="F21" s="86">
        <f>+'Ciclo de Avance'!U44</f>
        <v>2.333333333333333</v>
      </c>
      <c r="G21" s="86">
        <f>+'Ciclo de Avance'!R44</f>
        <v>2.333333333333333</v>
      </c>
      <c r="L21" s="231" t="s">
        <v>316</v>
      </c>
      <c r="M21" s="240">
        <f>+B43</f>
        <v>0</v>
      </c>
      <c r="N21" s="232">
        <f>+D43</f>
        <v>0</v>
      </c>
      <c r="O21" s="233">
        <f>+E43</f>
        <v>0</v>
      </c>
    </row>
    <row r="22" spans="1:15" ht="15.75" thickBot="1" x14ac:dyDescent="0.3">
      <c r="A22" s="77" t="s">
        <v>190</v>
      </c>
      <c r="B22" s="86">
        <f>+'Ciclo de Avance'!G107</f>
        <v>1.8875</v>
      </c>
      <c r="C22" s="86">
        <f>+'Ciclo de Avance'!H107</f>
        <v>2.7</v>
      </c>
      <c r="D22" s="86">
        <f>+'Ciclo de Avance'!S107</f>
        <v>1.6280000000000001</v>
      </c>
      <c r="E22" s="86">
        <f>+'Ciclo de Avance'!T107</f>
        <v>2.2440000000000002</v>
      </c>
      <c r="F22" s="86">
        <f>+'Ciclo de Avance'!U107</f>
        <v>2.1164000000000001</v>
      </c>
      <c r="G22" s="86">
        <f>+'Ciclo de Avance'!R107</f>
        <v>2.2440000000000002</v>
      </c>
      <c r="L22" s="234" t="s">
        <v>395</v>
      </c>
      <c r="M22" s="241">
        <v>14</v>
      </c>
      <c r="N22" s="235">
        <v>16</v>
      </c>
      <c r="O22" s="236">
        <v>18</v>
      </c>
    </row>
    <row r="23" spans="1:15" x14ac:dyDescent="0.25">
      <c r="A23" s="77" t="s">
        <v>191</v>
      </c>
      <c r="B23" s="87">
        <f>+'Ciclo de Avance'!G60</f>
        <v>2.6559999999999997</v>
      </c>
      <c r="C23" s="87">
        <f>+'Ciclo de Avance'!H60</f>
        <v>10.458</v>
      </c>
      <c r="D23" s="87">
        <f>+'Ciclo de Avance'!S60</f>
        <v>3.9839999999999995</v>
      </c>
      <c r="E23" s="87">
        <f>+'Ciclo de Avance'!T60</f>
        <v>20.916</v>
      </c>
      <c r="F23" s="87">
        <f>+'Ciclo de Avance'!U60</f>
        <v>4.5484</v>
      </c>
      <c r="G23" s="87">
        <f>+'Ciclo de Avance'!R60</f>
        <v>20.916</v>
      </c>
    </row>
    <row r="24" spans="1:15" ht="15.75" thickBot="1" x14ac:dyDescent="0.3">
      <c r="A24" s="77" t="s">
        <v>192</v>
      </c>
      <c r="B24" s="90">
        <f>+'Ciclo de Avance'!G74*B14</f>
        <v>0</v>
      </c>
      <c r="C24" s="90">
        <f>+'Ciclo de Avance'!H74*C14</f>
        <v>0</v>
      </c>
      <c r="D24" s="90"/>
      <c r="E24" s="90"/>
      <c r="F24" s="90"/>
      <c r="G24" s="90"/>
    </row>
    <row r="25" spans="1:15" x14ac:dyDescent="0.25">
      <c r="A25" s="78" t="s">
        <v>119</v>
      </c>
      <c r="B25" s="91">
        <f>'Ciclo de Avance'!G146/60</f>
        <v>3.0451612903225804</v>
      </c>
      <c r="C25" s="91">
        <f>'Ciclo de Avance'!H146/60</f>
        <v>1.9666666666666666</v>
      </c>
      <c r="D25" s="91">
        <f>+'Ciclo de Avance'!S146/60</f>
        <v>2.6222222222222218</v>
      </c>
      <c r="E25" s="91">
        <f>+'Ciclo de Avance'!T146/60</f>
        <v>1.9666666666666666</v>
      </c>
      <c r="F25" s="91">
        <f>+'Ciclo de Avance'!U146/60</f>
        <v>2.9937037037037038</v>
      </c>
      <c r="G25" s="91">
        <f>+'Ciclo de Avance'!R146/60</f>
        <v>1.9666666666666666</v>
      </c>
    </row>
    <row r="26" spans="1:15" x14ac:dyDescent="0.25">
      <c r="A26" s="79" t="s">
        <v>213</v>
      </c>
      <c r="B26" s="88">
        <f>'Ciclo de Avance'!G147/60</f>
        <v>1.43</v>
      </c>
      <c r="C26" s="88">
        <f>'Ciclo de Avance'!H147/60</f>
        <v>1.2333333333333334</v>
      </c>
      <c r="D26" s="88">
        <f>+'Ciclo de Avance'!S147/60</f>
        <v>1.2333333333333334</v>
      </c>
      <c r="E26" s="88">
        <f>+'Ciclo de Avance'!T147/60</f>
        <v>1.2333333333333334</v>
      </c>
      <c r="F26" s="88">
        <f>+'Ciclo de Avance'!U147/60</f>
        <v>1.3316666666666668</v>
      </c>
      <c r="G26" s="88">
        <f>+'Ciclo de Avance'!R147/60</f>
        <v>1.2333333333333334</v>
      </c>
    </row>
    <row r="27" spans="1:15" x14ac:dyDescent="0.25">
      <c r="A27" s="79" t="s">
        <v>121</v>
      </c>
      <c r="B27" s="88">
        <f>'Ciclo de Avance'!G148/60</f>
        <v>0.66666666666666663</v>
      </c>
      <c r="C27" s="88">
        <f>'Ciclo de Avance'!H148/60</f>
        <v>0.66666666666666663</v>
      </c>
      <c r="D27" s="88">
        <f>+'Ciclo de Avance'!S148/60</f>
        <v>0</v>
      </c>
      <c r="E27" s="88">
        <f>+'Ciclo de Avance'!T148/60</f>
        <v>0</v>
      </c>
      <c r="F27" s="88">
        <f>+'Ciclo de Avance'!U148/60</f>
        <v>0</v>
      </c>
      <c r="G27" s="88">
        <f>+'Ciclo de Avance'!R148/60</f>
        <v>0</v>
      </c>
      <c r="N27" s="222"/>
    </row>
    <row r="28" spans="1:15" x14ac:dyDescent="0.25">
      <c r="A28" s="79" t="s">
        <v>214</v>
      </c>
      <c r="B28" s="88">
        <f>'Ciclo de Avance'!G149/60</f>
        <v>0.5</v>
      </c>
      <c r="C28" s="88">
        <f>'Ciclo de Avance'!H149/60</f>
        <v>0.5</v>
      </c>
      <c r="D28" s="88">
        <f>+'Ciclo de Avance'!S149/60</f>
        <v>0.5</v>
      </c>
      <c r="E28" s="88">
        <f>+'Ciclo de Avance'!T149/60</f>
        <v>0.41666666666666669</v>
      </c>
      <c r="F28" s="88">
        <f>+'Ciclo de Avance'!U149/60</f>
        <v>0.5</v>
      </c>
      <c r="G28" s="88">
        <f>+'Ciclo de Avance'!R149/60</f>
        <v>0.41666666666666669</v>
      </c>
      <c r="N28" s="384"/>
      <c r="O28" s="384"/>
    </row>
    <row r="29" spans="1:15" x14ac:dyDescent="0.25">
      <c r="A29" s="79" t="s">
        <v>215</v>
      </c>
      <c r="B29" s="88">
        <f>'Ciclo de Avance'!G150/60</f>
        <v>1.0547086666666663</v>
      </c>
      <c r="C29" s="88">
        <f>'Ciclo de Avance'!H150/60</f>
        <v>0.79103149999999978</v>
      </c>
      <c r="D29" s="88">
        <f>+'Ciclo de Avance'!S150/60</f>
        <v>1.0257160493827155</v>
      </c>
      <c r="E29" s="88">
        <f>+'Ciclo de Avance'!T150/60</f>
        <v>0.76928703703703694</v>
      </c>
      <c r="F29" s="88">
        <f>+'Ciclo de Avance'!U150/60</f>
        <v>1.1710258230452673</v>
      </c>
      <c r="G29" s="88">
        <f>+'Ciclo de Avance'!R150/60</f>
        <v>0.76928703703703694</v>
      </c>
    </row>
    <row r="30" spans="1:15" x14ac:dyDescent="0.25">
      <c r="A30" s="79" t="s">
        <v>216</v>
      </c>
      <c r="B30" s="88">
        <f>'Ciclo de Avance'!G151/60</f>
        <v>0.77089333333333332</v>
      </c>
      <c r="C30" s="88">
        <f>'Ciclo de Avance'!H151/60</f>
        <v>0.6916283333333334</v>
      </c>
      <c r="D30" s="88">
        <f>+'Ciclo de Avance'!S151/60</f>
        <v>0.77539333333333338</v>
      </c>
      <c r="E30" s="88">
        <f>+'Ciclo de Avance'!T151/60</f>
        <v>0.66970666666666667</v>
      </c>
      <c r="F30" s="88">
        <f>+'Ciclo de Avance'!U151/60</f>
        <v>0.82031016666666667</v>
      </c>
      <c r="G30" s="88">
        <f>+'Ciclo de Avance'!R151/60</f>
        <v>0.66970666666666667</v>
      </c>
    </row>
    <row r="31" spans="1:15" x14ac:dyDescent="0.25">
      <c r="A31" s="79" t="s">
        <v>217</v>
      </c>
      <c r="B31" s="88">
        <f>'Ciclo de Avance'!G152/60</f>
        <v>0.66666666666666663</v>
      </c>
      <c r="C31" s="88">
        <f>'Ciclo de Avance'!H152/60</f>
        <v>0.66666666666666663</v>
      </c>
      <c r="D31" s="88">
        <f>+'Ciclo de Avance'!S152/60</f>
        <v>1</v>
      </c>
      <c r="E31" s="88">
        <f>+'Ciclo de Avance'!T152/60</f>
        <v>0.5</v>
      </c>
      <c r="F31" s="88">
        <f>+'Ciclo de Avance'!U152/60</f>
        <v>1.1666666666666667</v>
      </c>
      <c r="G31" s="88">
        <f>+'Ciclo de Avance'!R152/60</f>
        <v>0.5</v>
      </c>
    </row>
    <row r="32" spans="1:15" x14ac:dyDescent="0.25">
      <c r="A32" s="79" t="s">
        <v>219</v>
      </c>
      <c r="B32" s="88">
        <f>'Ciclo de Avance'!G153/60</f>
        <v>7.0826666666666649E-2</v>
      </c>
      <c r="C32" s="88">
        <f>'Ciclo de Avance'!H153/60</f>
        <v>0.27888000000000002</v>
      </c>
      <c r="D32" s="88">
        <f>+'Ciclo de Avance'!S153/60</f>
        <v>0.10623999999999997</v>
      </c>
      <c r="E32" s="88">
        <f>+'Ciclo de Avance'!T153/60</f>
        <v>0.55776000000000003</v>
      </c>
      <c r="F32" s="88">
        <f>+'Ciclo de Avance'!U153/60</f>
        <v>0.12129066666666666</v>
      </c>
      <c r="G32" s="88">
        <f>+'Ciclo de Avance'!R153/60</f>
        <v>0.55776000000000003</v>
      </c>
    </row>
    <row r="33" spans="1:7" x14ac:dyDescent="0.25">
      <c r="A33" s="80" t="s">
        <v>220</v>
      </c>
      <c r="B33" s="88">
        <f>'Ciclo de Avance'!G154/60</f>
        <v>0.63915199999999994</v>
      </c>
      <c r="C33" s="88">
        <f>'Ciclo de Avance'!H154/60</f>
        <v>1.0968693333333335</v>
      </c>
      <c r="D33" s="88">
        <f>+'Ciclo de Avance'!S154/60</f>
        <v>0.73372799999999994</v>
      </c>
      <c r="E33" s="88">
        <f>+'Ciclo de Avance'!T154/60</f>
        <v>1.6267413333333332</v>
      </c>
      <c r="F33" s="88">
        <f>+'Ciclo de Avance'!U154/60</f>
        <v>0.76683946666666669</v>
      </c>
      <c r="G33" s="88">
        <f>+'Ciclo de Avance'!R154/60</f>
        <v>1.6267413333333332</v>
      </c>
    </row>
    <row r="34" spans="1:7" x14ac:dyDescent="0.25">
      <c r="A34" s="80" t="s">
        <v>218</v>
      </c>
      <c r="B34" s="88">
        <f>'Ciclo de Avance'!G155/60</f>
        <v>0</v>
      </c>
      <c r="C34" s="88">
        <f>'Ciclo de Avance'!H155/60</f>
        <v>0</v>
      </c>
      <c r="D34" s="88">
        <f>+'Ciclo de Avance'!S155/60</f>
        <v>0</v>
      </c>
      <c r="E34" s="88">
        <f>+'Ciclo de Avance'!T155/60</f>
        <v>0</v>
      </c>
      <c r="F34" s="88">
        <f>+'Ciclo de Avance'!U155/60</f>
        <v>0</v>
      </c>
      <c r="G34" s="88">
        <f>+'Ciclo de Avance'!R155/60</f>
        <v>0</v>
      </c>
    </row>
    <row r="35" spans="1:7" x14ac:dyDescent="0.25">
      <c r="A35" s="80" t="s">
        <v>221</v>
      </c>
      <c r="B35" s="88">
        <f>'Ciclo de Avance'!G156/60</f>
        <v>0.90260416666666665</v>
      </c>
      <c r="C35" s="88">
        <f>'Ciclo de Avance'!H156/60</f>
        <v>1.0041666666666667</v>
      </c>
      <c r="D35" s="88">
        <f>+'Ciclo de Avance'!S156/60</f>
        <v>1.3701666666666668</v>
      </c>
      <c r="E35" s="88">
        <f>+'Ciclo de Avance'!T156/60</f>
        <v>1.0826666666666669</v>
      </c>
      <c r="F35" s="88">
        <f>+'Ciclo de Avance'!U156/60</f>
        <v>1.6356761904761905</v>
      </c>
      <c r="G35" s="88">
        <f>+'Ciclo de Avance'!R156/60</f>
        <v>1.0826666666666669</v>
      </c>
    </row>
    <row r="36" spans="1:7" x14ac:dyDescent="0.25">
      <c r="A36" s="82" t="s">
        <v>222</v>
      </c>
      <c r="B36" s="88">
        <f>'Ciclo de Avance'!G157/60</f>
        <v>0</v>
      </c>
      <c r="C36" s="88">
        <f>'Ciclo de Avance'!H157/60</f>
        <v>0</v>
      </c>
      <c r="D36" s="88">
        <f>+'Ciclo de Avance'!S157/60</f>
        <v>0</v>
      </c>
      <c r="E36" s="88">
        <f>+'Ciclo de Avance'!T157/60</f>
        <v>0</v>
      </c>
      <c r="F36" s="88">
        <f>+'Ciclo de Avance'!U157/60</f>
        <v>0</v>
      </c>
      <c r="G36" s="88">
        <f>+'Ciclo de Avance'!R157/60</f>
        <v>0</v>
      </c>
    </row>
    <row r="37" spans="1:7" x14ac:dyDescent="0.25">
      <c r="A37" s="82" t="s">
        <v>223</v>
      </c>
      <c r="B37" s="88">
        <f>'Ciclo de Avance'!G158/60</f>
        <v>0</v>
      </c>
      <c r="C37" s="88">
        <f>'Ciclo de Avance'!H158/60</f>
        <v>0</v>
      </c>
      <c r="D37" s="88">
        <f>+'Ciclo de Avance'!S158/60</f>
        <v>0</v>
      </c>
      <c r="E37" s="88">
        <f>+'Ciclo de Avance'!T158/60</f>
        <v>0</v>
      </c>
      <c r="F37" s="88">
        <f>+'Ciclo de Avance'!U158/60</f>
        <v>0</v>
      </c>
      <c r="G37" s="88">
        <f>+'Ciclo de Avance'!R158/60</f>
        <v>0</v>
      </c>
    </row>
    <row r="38" spans="1:7" x14ac:dyDescent="0.25">
      <c r="A38" s="82" t="s">
        <v>224</v>
      </c>
      <c r="B38" s="88" t="e">
        <f>'Ciclo de Avance'!#REF!/60</f>
        <v>#REF!</v>
      </c>
      <c r="C38" s="88" t="e">
        <f>'Ciclo de Avance'!#REF!/60</f>
        <v>#REF!</v>
      </c>
      <c r="D38" s="88" t="e">
        <f>+'Ciclo de Avance'!#REF!/60</f>
        <v>#REF!</v>
      </c>
      <c r="E38" s="88" t="e">
        <f>+'Ciclo de Avance'!#REF!/60</f>
        <v>#REF!</v>
      </c>
      <c r="F38" s="88" t="e">
        <f>+'Ciclo de Avance'!#REF!/60</f>
        <v>#REF!</v>
      </c>
      <c r="G38" s="88" t="e">
        <f>+'Ciclo de Avance'!#REF!/60</f>
        <v>#REF!</v>
      </c>
    </row>
    <row r="39" spans="1:7" x14ac:dyDescent="0.25">
      <c r="A39" s="82" t="s">
        <v>130</v>
      </c>
      <c r="B39" s="88">
        <f>'Ciclo de Avance'!G160/60</f>
        <v>0.5</v>
      </c>
      <c r="C39" s="88">
        <f>'Ciclo de Avance'!H160/60</f>
        <v>0.5</v>
      </c>
      <c r="D39" s="88">
        <f>+'Ciclo de Avance'!S160/60</f>
        <v>0.5</v>
      </c>
      <c r="E39" s="88">
        <f>+'Ciclo de Avance'!T160/60</f>
        <v>0.25</v>
      </c>
      <c r="F39" s="88">
        <f>+'Ciclo de Avance'!U160/60</f>
        <v>0.5</v>
      </c>
      <c r="G39" s="88">
        <f>+'Ciclo de Avance'!R160/60</f>
        <v>0.25</v>
      </c>
    </row>
    <row r="40" spans="1:7" ht="15.75" thickBot="1" x14ac:dyDescent="0.3">
      <c r="A40" s="81" t="s">
        <v>193</v>
      </c>
      <c r="B40" s="92" t="e">
        <f t="shared" ref="B40:G40" si="0">SUM(B25:B39)</f>
        <v>#REF!</v>
      </c>
      <c r="C40" s="92" t="e">
        <f t="shared" si="0"/>
        <v>#REF!</v>
      </c>
      <c r="D40" s="92" t="e">
        <f t="shared" si="0"/>
        <v>#REF!</v>
      </c>
      <c r="E40" s="92" t="e">
        <f t="shared" si="0"/>
        <v>#REF!</v>
      </c>
      <c r="F40" s="92" t="e">
        <f>SUM(F25:F39)</f>
        <v>#REF!</v>
      </c>
      <c r="G40" s="92" t="e">
        <f t="shared" si="0"/>
        <v>#REF!</v>
      </c>
    </row>
    <row r="41" spans="1:7" x14ac:dyDescent="0.25">
      <c r="A41" s="76" t="s">
        <v>194</v>
      </c>
      <c r="B41" s="93">
        <v>2</v>
      </c>
      <c r="C41" s="93">
        <v>2</v>
      </c>
      <c r="D41" s="93">
        <v>2</v>
      </c>
      <c r="E41" s="93">
        <v>2</v>
      </c>
      <c r="F41" s="93">
        <v>2</v>
      </c>
      <c r="G41" s="93">
        <v>2</v>
      </c>
    </row>
    <row r="42" spans="1:7" x14ac:dyDescent="0.25">
      <c r="A42" s="77" t="s">
        <v>195</v>
      </c>
      <c r="B42" s="218">
        <f t="shared" ref="B42:G42" si="1">+B43/B14</f>
        <v>0</v>
      </c>
      <c r="C42" s="218">
        <f t="shared" si="1"/>
        <v>0</v>
      </c>
      <c r="D42" s="218">
        <f t="shared" si="1"/>
        <v>0</v>
      </c>
      <c r="E42" s="218">
        <f t="shared" si="1"/>
        <v>0</v>
      </c>
      <c r="F42" s="218">
        <f t="shared" si="1"/>
        <v>0</v>
      </c>
      <c r="G42" s="218">
        <f t="shared" si="1"/>
        <v>0</v>
      </c>
    </row>
    <row r="43" spans="1:7" ht="15.75" thickBot="1" x14ac:dyDescent="0.3">
      <c r="A43" s="81" t="s">
        <v>196</v>
      </c>
      <c r="B43" s="145">
        <f>'Ciclo de Avance'!G169</f>
        <v>0</v>
      </c>
      <c r="C43" s="145">
        <f>'Ciclo de Avance'!H169</f>
        <v>0</v>
      </c>
      <c r="D43" s="219">
        <f>+'Ciclo de Avance'!S169</f>
        <v>0</v>
      </c>
      <c r="E43" s="219">
        <f>+'Ciclo de Avance'!T169</f>
        <v>0</v>
      </c>
      <c r="F43" s="220">
        <f>+'Ciclo de Avance'!U169</f>
        <v>0</v>
      </c>
      <c r="G43" s="220">
        <f>+'Ciclo de Avance'!R169</f>
        <v>0</v>
      </c>
    </row>
    <row r="51" spans="12:15" ht="15.75" thickBot="1" x14ac:dyDescent="0.3"/>
    <row r="52" spans="12:15" x14ac:dyDescent="0.25">
      <c r="L52" s="389" t="s">
        <v>391</v>
      </c>
      <c r="M52" s="391" t="s">
        <v>397</v>
      </c>
      <c r="N52" s="391" t="s">
        <v>392</v>
      </c>
      <c r="O52" s="393" t="s">
        <v>393</v>
      </c>
    </row>
    <row r="53" spans="12:15" ht="15.75" thickBot="1" x14ac:dyDescent="0.3">
      <c r="L53" s="390"/>
      <c r="M53" s="392"/>
      <c r="N53" s="392"/>
      <c r="O53" s="394"/>
    </row>
    <row r="54" spans="12:15" x14ac:dyDescent="0.25">
      <c r="L54" s="225" t="s">
        <v>304</v>
      </c>
      <c r="M54" s="223">
        <f>+C25</f>
        <v>1.9666666666666666</v>
      </c>
      <c r="N54" s="223">
        <f>+G25</f>
        <v>1.9666666666666666</v>
      </c>
      <c r="O54" s="224">
        <f>+E25</f>
        <v>1.9666666666666666</v>
      </c>
    </row>
    <row r="55" spans="12:15" x14ac:dyDescent="0.25">
      <c r="L55" s="225" t="s">
        <v>385</v>
      </c>
      <c r="M55" s="223">
        <f>+C26</f>
        <v>1.2333333333333334</v>
      </c>
      <c r="N55" s="223">
        <f>+G26</f>
        <v>1.2333333333333334</v>
      </c>
      <c r="O55" s="224">
        <f>+E26</f>
        <v>1.2333333333333334</v>
      </c>
    </row>
    <row r="56" spans="12:15" x14ac:dyDescent="0.25">
      <c r="L56" s="225" t="s">
        <v>386</v>
      </c>
      <c r="M56" s="223">
        <f>+C28</f>
        <v>0.5</v>
      </c>
      <c r="N56" s="223">
        <f>+G28</f>
        <v>0.41666666666666669</v>
      </c>
      <c r="O56" s="224">
        <f>+E28</f>
        <v>0.41666666666666669</v>
      </c>
    </row>
    <row r="57" spans="12:15" x14ac:dyDescent="0.25">
      <c r="L57" s="225" t="s">
        <v>387</v>
      </c>
      <c r="M57" s="223">
        <f>+C29</f>
        <v>0.79103149999999978</v>
      </c>
      <c r="N57" s="223">
        <f>+G29</f>
        <v>0.76928703703703694</v>
      </c>
      <c r="O57" s="224">
        <f>+E29</f>
        <v>0.76928703703703694</v>
      </c>
    </row>
    <row r="58" spans="12:15" x14ac:dyDescent="0.25">
      <c r="L58" s="225" t="s">
        <v>216</v>
      </c>
      <c r="M58" s="223">
        <f>+C30</f>
        <v>0.6916283333333334</v>
      </c>
      <c r="N58" s="223">
        <f>+G30</f>
        <v>0.66970666666666667</v>
      </c>
      <c r="O58" s="224">
        <f>+E30</f>
        <v>0.66970666666666667</v>
      </c>
    </row>
    <row r="59" spans="12:15" x14ac:dyDescent="0.25">
      <c r="L59" s="225" t="s">
        <v>217</v>
      </c>
      <c r="M59" s="223">
        <f>+C31</f>
        <v>0.66666666666666663</v>
      </c>
      <c r="N59" s="223">
        <f>+G31</f>
        <v>0.5</v>
      </c>
      <c r="O59" s="224">
        <f>+E31</f>
        <v>0.5</v>
      </c>
    </row>
    <row r="60" spans="12:15" x14ac:dyDescent="0.25">
      <c r="L60" s="225" t="s">
        <v>388</v>
      </c>
      <c r="M60" s="221">
        <f>+C32+C33+C34+C35+C36+C37</f>
        <v>2.3799160000000001</v>
      </c>
      <c r="N60" s="221">
        <f>+G32+G33+G34+G35+G36+G37</f>
        <v>3.2671680000000003</v>
      </c>
      <c r="O60" s="226">
        <f>+E32+E33+E34+E35+E36+E37</f>
        <v>3.2671680000000003</v>
      </c>
    </row>
    <row r="61" spans="12:15" x14ac:dyDescent="0.25">
      <c r="L61" s="227" t="s">
        <v>389</v>
      </c>
      <c r="M61" s="223" t="e">
        <f>+C38</f>
        <v>#REF!</v>
      </c>
      <c r="N61" s="223" t="e">
        <f>+G38</f>
        <v>#REF!</v>
      </c>
      <c r="O61" s="224" t="e">
        <f>+E38</f>
        <v>#REF!</v>
      </c>
    </row>
    <row r="62" spans="12:15" x14ac:dyDescent="0.25">
      <c r="L62" s="227" t="s">
        <v>130</v>
      </c>
      <c r="M62" s="223">
        <f>+C39</f>
        <v>0.5</v>
      </c>
      <c r="N62" s="223">
        <f>+G39</f>
        <v>0.25</v>
      </c>
      <c r="O62" s="224">
        <f>+E39</f>
        <v>0.25</v>
      </c>
    </row>
    <row r="63" spans="12:15" ht="15.75" thickBot="1" x14ac:dyDescent="0.3">
      <c r="L63" s="228" t="s">
        <v>193</v>
      </c>
      <c r="M63" s="223" t="e">
        <f>+ SUM(M54:M62)</f>
        <v>#REF!</v>
      </c>
      <c r="N63" s="223" t="e">
        <f>+ SUM(N54:N62)</f>
        <v>#REF!</v>
      </c>
      <c r="O63" s="224" t="e">
        <f>+ SUM(O54:O62)</f>
        <v>#REF!</v>
      </c>
    </row>
    <row r="64" spans="12:15" x14ac:dyDescent="0.25">
      <c r="L64" s="229" t="s">
        <v>390</v>
      </c>
      <c r="M64" s="193">
        <f>+C42</f>
        <v>0</v>
      </c>
      <c r="N64" s="193">
        <f>+G42</f>
        <v>0</v>
      </c>
      <c r="O64" s="230">
        <f>+E42</f>
        <v>0</v>
      </c>
    </row>
    <row r="65" spans="12:15" ht="15.75" thickBot="1" x14ac:dyDescent="0.3">
      <c r="L65" s="231" t="s">
        <v>316</v>
      </c>
      <c r="M65" s="232">
        <f>+C43</f>
        <v>0</v>
      </c>
      <c r="N65" s="232">
        <f>+G43</f>
        <v>0</v>
      </c>
      <c r="O65" s="233">
        <f>+E43</f>
        <v>0</v>
      </c>
    </row>
    <row r="66" spans="12:15" ht="15.75" thickBot="1" x14ac:dyDescent="0.3">
      <c r="L66" s="234" t="s">
        <v>395</v>
      </c>
      <c r="M66" s="235">
        <v>12</v>
      </c>
      <c r="N66" s="235">
        <v>16</v>
      </c>
      <c r="O66" s="236">
        <v>18</v>
      </c>
    </row>
  </sheetData>
  <mergeCells count="19">
    <mergeCell ref="O8:O9"/>
    <mergeCell ref="B9:C9"/>
    <mergeCell ref="D9:E9"/>
    <mergeCell ref="B1:C1"/>
    <mergeCell ref="B2:C2"/>
    <mergeCell ref="B3:C3"/>
    <mergeCell ref="B4:C4"/>
    <mergeCell ref="B5:C5"/>
    <mergeCell ref="B6:C6"/>
    <mergeCell ref="B7:C7"/>
    <mergeCell ref="B8:C8"/>
    <mergeCell ref="L8:L9"/>
    <mergeCell ref="M8:M9"/>
    <mergeCell ref="N8:N9"/>
    <mergeCell ref="N28:O28"/>
    <mergeCell ref="L52:L53"/>
    <mergeCell ref="M52:M53"/>
    <mergeCell ref="N52:N53"/>
    <mergeCell ref="O52:O53"/>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47BDB-12E2-48AB-986A-DBF7D03B36CF}">
  <sheetPr>
    <pageSetUpPr fitToPage="1"/>
  </sheetPr>
  <dimension ref="A1:L94"/>
  <sheetViews>
    <sheetView topLeftCell="A59" workbookViewId="0">
      <selection activeCell="G83" sqref="G83"/>
    </sheetView>
  </sheetViews>
  <sheetFormatPr baseColWidth="10" defaultRowHeight="15" x14ac:dyDescent="0.25"/>
  <cols>
    <col min="1" max="1" width="67" bestFit="1" customWidth="1"/>
    <col min="2" max="2" width="9" customWidth="1"/>
    <col min="3" max="3" width="24.28515625" hidden="1" customWidth="1"/>
    <col min="4" max="4" width="23.7109375" bestFit="1" customWidth="1"/>
  </cols>
  <sheetData>
    <row r="1" spans="1:12" x14ac:dyDescent="0.25">
      <c r="A1" s="331" t="s">
        <v>408</v>
      </c>
      <c r="B1" s="331"/>
      <c r="C1" s="331"/>
      <c r="D1" s="331"/>
      <c r="E1" s="313"/>
      <c r="F1" s="313"/>
      <c r="G1" s="313"/>
      <c r="H1" s="313"/>
      <c r="I1" s="313"/>
      <c r="J1" s="313"/>
      <c r="K1" s="313"/>
      <c r="L1" s="313"/>
    </row>
    <row r="2" spans="1:12" x14ac:dyDescent="0.25">
      <c r="A2" s="331"/>
      <c r="B2" s="331"/>
      <c r="C2" s="331"/>
      <c r="D2" s="331"/>
      <c r="E2" s="313"/>
      <c r="F2" s="313"/>
      <c r="G2" s="313"/>
      <c r="H2" s="313"/>
      <c r="I2" s="313"/>
      <c r="J2" s="313"/>
      <c r="K2" s="313"/>
      <c r="L2" s="313"/>
    </row>
    <row r="3" spans="1:12" x14ac:dyDescent="0.25">
      <c r="A3" s="331"/>
      <c r="B3" s="331"/>
      <c r="C3" s="331"/>
      <c r="D3" s="331"/>
      <c r="E3" s="313"/>
      <c r="F3" s="313"/>
      <c r="G3" s="313"/>
      <c r="H3" s="313"/>
      <c r="I3" s="313"/>
      <c r="J3" s="313"/>
      <c r="K3" s="313"/>
      <c r="L3" s="313"/>
    </row>
    <row r="4" spans="1:12" x14ac:dyDescent="0.25">
      <c r="A4" s="331"/>
      <c r="B4" s="331"/>
      <c r="C4" s="331"/>
      <c r="D4" s="331"/>
      <c r="E4" s="313"/>
      <c r="F4" s="313"/>
      <c r="G4" s="313"/>
      <c r="H4" s="313"/>
      <c r="I4" s="313"/>
      <c r="J4" s="313"/>
      <c r="K4" s="313"/>
      <c r="L4" s="313"/>
    </row>
    <row r="5" spans="1:12" x14ac:dyDescent="0.25">
      <c r="A5" s="287" t="s">
        <v>1</v>
      </c>
      <c r="B5" s="288"/>
      <c r="C5" s="331" t="s">
        <v>409</v>
      </c>
      <c r="D5" s="331" t="s">
        <v>410</v>
      </c>
    </row>
    <row r="6" spans="1:12" x14ac:dyDescent="0.25">
      <c r="C6" s="331"/>
      <c r="D6" s="331"/>
    </row>
    <row r="7" spans="1:12" x14ac:dyDescent="0.25">
      <c r="C7" s="331"/>
      <c r="D7" s="331"/>
    </row>
    <row r="8" spans="1:12" x14ac:dyDescent="0.25">
      <c r="C8" s="331"/>
      <c r="D8" s="331"/>
    </row>
    <row r="9" spans="1:12" x14ac:dyDescent="0.25">
      <c r="C9" s="331"/>
      <c r="D9" s="331"/>
    </row>
    <row r="10" spans="1:12" x14ac:dyDescent="0.25">
      <c r="A10" s="294" t="s">
        <v>2</v>
      </c>
      <c r="B10" s="295"/>
    </row>
    <row r="11" spans="1:12" x14ac:dyDescent="0.25">
      <c r="A11" s="67"/>
      <c r="B11" s="67"/>
    </row>
    <row r="12" spans="1:12" x14ac:dyDescent="0.25">
      <c r="A12" s="289" t="s">
        <v>2</v>
      </c>
      <c r="B12" s="289"/>
    </row>
    <row r="13" spans="1:12" x14ac:dyDescent="0.25">
      <c r="A13" s="290" t="s">
        <v>3</v>
      </c>
      <c r="B13" s="314" t="s">
        <v>4</v>
      </c>
      <c r="C13" s="296">
        <v>16</v>
      </c>
      <c r="D13" s="179">
        <v>6</v>
      </c>
      <c r="E13" s="179">
        <v>6</v>
      </c>
      <c r="F13">
        <v>5</v>
      </c>
    </row>
    <row r="14" spans="1:12" x14ac:dyDescent="0.25">
      <c r="A14" s="290" t="s">
        <v>5</v>
      </c>
      <c r="B14" s="314" t="s">
        <v>4</v>
      </c>
      <c r="C14" s="297">
        <v>5</v>
      </c>
      <c r="D14" s="179">
        <v>9.5</v>
      </c>
      <c r="E14" s="179">
        <v>9.5</v>
      </c>
      <c r="F14">
        <f>+E14/F13</f>
        <v>1.9</v>
      </c>
    </row>
    <row r="15" spans="1:12" x14ac:dyDescent="0.25">
      <c r="A15" s="290" t="s">
        <v>6</v>
      </c>
      <c r="B15" s="314" t="s">
        <v>7</v>
      </c>
      <c r="C15" s="297">
        <f>+C13*C14</f>
        <v>80</v>
      </c>
      <c r="D15" s="297">
        <f>+D13*D14</f>
        <v>57</v>
      </c>
      <c r="E15" s="297">
        <f>+E13*E14</f>
        <v>57</v>
      </c>
      <c r="G15">
        <f>+F18/5</f>
        <v>25.72</v>
      </c>
    </row>
    <row r="16" spans="1:12" x14ac:dyDescent="0.25">
      <c r="A16" s="290" t="s">
        <v>8</v>
      </c>
      <c r="B16" s="314" t="s">
        <v>4</v>
      </c>
      <c r="C16" s="297" t="e">
        <f>IF(#REF!&gt;0,0,IF(#REF!&lt;=C13/2,PI()*#REF!+(C14-#REF!)*2+C13-2*#REF!,2*(C14-(#REF!-SQRT(#REF!^2-(C13/2)^2)))+2*(ASIN(C13/2/#REF!))*#REF!))+C13</f>
        <v>#REF!</v>
      </c>
      <c r="D16" s="297" t="e">
        <f>IF(#REF!&gt;0,0,IF(#REF!&lt;=D13/2,PI()*#REF!+(D14-#REF!)*2+D13-2*#REF!,2*(D14-(#REF!-SQRT(#REF!^2-(D13/2)^2)))+2*(ASIN(D13/2/#REF!))*#REF!))+D13</f>
        <v>#REF!</v>
      </c>
      <c r="E16" s="297" t="e">
        <f>IF(#REF!&gt;0,0,IF(#REF!&lt;=E13/2,PI()*#REF!+(E14-#REF!)*2+E13-2*#REF!,2*(E14-(#REF!-SQRT(#REF!^2-(E13/2)^2)))+2*(ASIN(E13/2/#REF!))*#REF!))+E13</f>
        <v>#REF!</v>
      </c>
    </row>
    <row r="17" spans="1:6" x14ac:dyDescent="0.25">
      <c r="A17" s="290" t="s">
        <v>9</v>
      </c>
      <c r="B17" s="314" t="s">
        <v>10</v>
      </c>
      <c r="C17" s="297">
        <v>271</v>
      </c>
      <c r="D17" s="297">
        <f>+D14*D13*4</f>
        <v>228</v>
      </c>
      <c r="E17" s="297">
        <f>+E14*E13*4</f>
        <v>228</v>
      </c>
      <c r="F17">
        <v>514.4</v>
      </c>
    </row>
    <row r="18" spans="1:6" x14ac:dyDescent="0.25">
      <c r="A18" s="290" t="s">
        <v>11</v>
      </c>
      <c r="B18" s="314" t="s">
        <v>12</v>
      </c>
      <c r="C18" s="297">
        <f>+C17*C19</f>
        <v>718.15</v>
      </c>
      <c r="D18" s="297">
        <f>+D17*D19</f>
        <v>604.19999999999993</v>
      </c>
      <c r="E18" s="297">
        <f>+E17*E19</f>
        <v>604.19999999999993</v>
      </c>
      <c r="F18">
        <f>+F17/4</f>
        <v>128.6</v>
      </c>
    </row>
    <row r="19" spans="1:6" x14ac:dyDescent="0.25">
      <c r="A19" s="290" t="s">
        <v>13</v>
      </c>
      <c r="B19" s="314" t="s">
        <v>14</v>
      </c>
      <c r="C19" s="298">
        <v>2.65</v>
      </c>
      <c r="D19" s="298">
        <v>2.65</v>
      </c>
      <c r="E19" s="298">
        <v>2.65</v>
      </c>
    </row>
    <row r="20" spans="1:6" x14ac:dyDescent="0.25">
      <c r="A20" s="291" t="s">
        <v>419</v>
      </c>
      <c r="B20" s="315"/>
      <c r="C20" s="299"/>
    </row>
    <row r="21" spans="1:6" x14ac:dyDescent="0.25">
      <c r="A21" s="290" t="s">
        <v>419</v>
      </c>
      <c r="B21" s="314" t="s">
        <v>24</v>
      </c>
      <c r="C21" s="304">
        <f>1.8*C15</f>
        <v>144</v>
      </c>
      <c r="D21" s="304">
        <f>1.8*D15</f>
        <v>102.60000000000001</v>
      </c>
      <c r="E21" s="304">
        <f>1.8*E15</f>
        <v>102.60000000000001</v>
      </c>
    </row>
    <row r="22" spans="1:6" x14ac:dyDescent="0.25">
      <c r="A22" s="290" t="s">
        <v>420</v>
      </c>
      <c r="B22" s="314" t="s">
        <v>24</v>
      </c>
      <c r="C22" s="298">
        <v>15</v>
      </c>
      <c r="D22" s="298">
        <v>15</v>
      </c>
      <c r="E22" s="298">
        <v>15</v>
      </c>
    </row>
    <row r="23" spans="1:6" x14ac:dyDescent="0.25">
      <c r="A23" s="290" t="s">
        <v>421</v>
      </c>
      <c r="B23" s="314" t="s">
        <v>24</v>
      </c>
      <c r="C23" s="298">
        <v>30</v>
      </c>
      <c r="D23" s="298">
        <v>30</v>
      </c>
      <c r="E23" s="298">
        <v>30</v>
      </c>
    </row>
    <row r="24" spans="1:6" x14ac:dyDescent="0.25">
      <c r="A24" s="291" t="s">
        <v>413</v>
      </c>
      <c r="B24" s="315"/>
      <c r="C24" s="299"/>
    </row>
    <row r="25" spans="1:6" x14ac:dyDescent="0.25">
      <c r="A25" s="290" t="s">
        <v>28</v>
      </c>
      <c r="B25" s="314" t="s">
        <v>29</v>
      </c>
      <c r="C25" s="95" t="s">
        <v>380</v>
      </c>
      <c r="D25" s="95" t="s">
        <v>380</v>
      </c>
      <c r="E25" s="95" t="s">
        <v>380</v>
      </c>
    </row>
    <row r="26" spans="1:6" x14ac:dyDescent="0.25">
      <c r="A26" s="290" t="s">
        <v>30</v>
      </c>
      <c r="B26" s="314" t="s">
        <v>12</v>
      </c>
      <c r="C26" s="298">
        <v>14</v>
      </c>
      <c r="D26" s="298">
        <v>14</v>
      </c>
      <c r="E26" s="298">
        <v>14</v>
      </c>
    </row>
    <row r="27" spans="1:6" x14ac:dyDescent="0.25">
      <c r="A27" s="290" t="s">
        <v>414</v>
      </c>
      <c r="B27" s="314" t="s">
        <v>10</v>
      </c>
      <c r="C27" s="298">
        <v>5.4</v>
      </c>
      <c r="D27" s="298">
        <v>5.4</v>
      </c>
      <c r="E27" s="298">
        <v>5.4</v>
      </c>
    </row>
    <row r="28" spans="1:6" x14ac:dyDescent="0.25">
      <c r="A28" s="290" t="s">
        <v>35</v>
      </c>
      <c r="B28" s="314" t="s">
        <v>4</v>
      </c>
      <c r="C28" s="298">
        <v>200</v>
      </c>
      <c r="D28" s="298">
        <v>200</v>
      </c>
      <c r="E28" s="298">
        <v>200</v>
      </c>
    </row>
    <row r="29" spans="1:6" x14ac:dyDescent="0.25">
      <c r="A29" s="290" t="s">
        <v>415</v>
      </c>
      <c r="B29" s="314" t="s">
        <v>18</v>
      </c>
      <c r="C29" s="298">
        <v>0.1</v>
      </c>
      <c r="D29" s="298">
        <v>0.1</v>
      </c>
      <c r="E29" s="298">
        <v>0.1</v>
      </c>
    </row>
    <row r="30" spans="1:6" x14ac:dyDescent="0.25">
      <c r="A30" s="290" t="s">
        <v>416</v>
      </c>
      <c r="B30" s="314" t="s">
        <v>18</v>
      </c>
      <c r="C30" s="298">
        <v>0.3</v>
      </c>
      <c r="D30" s="298">
        <v>0.3</v>
      </c>
      <c r="E30" s="298">
        <v>0.3</v>
      </c>
    </row>
    <row r="31" spans="1:6" x14ac:dyDescent="0.25">
      <c r="A31" s="290" t="s">
        <v>417</v>
      </c>
      <c r="B31" s="314" t="s">
        <v>10</v>
      </c>
      <c r="C31" s="297">
        <f>+C17*(1+C30)*(1+C29)</f>
        <v>387.53000000000003</v>
      </c>
      <c r="D31" s="297">
        <f>+D17*(1+D30)*(1+D29)</f>
        <v>326.04000000000008</v>
      </c>
      <c r="E31" s="297">
        <f>+E17*(1+E30)*(1+E29)</f>
        <v>326.04000000000008</v>
      </c>
    </row>
    <row r="32" spans="1:6" x14ac:dyDescent="0.25">
      <c r="A32" s="290" t="s">
        <v>37</v>
      </c>
      <c r="B32" s="314" t="s">
        <v>38</v>
      </c>
      <c r="C32" s="298">
        <v>9</v>
      </c>
      <c r="D32" s="298">
        <v>9</v>
      </c>
      <c r="E32" s="298">
        <v>9</v>
      </c>
    </row>
    <row r="33" spans="1:7" x14ac:dyDescent="0.25">
      <c r="A33" s="290" t="s">
        <v>39</v>
      </c>
      <c r="B33" s="314" t="s">
        <v>24</v>
      </c>
      <c r="C33" s="297">
        <f>SUM(C34:C36)</f>
        <v>3.4666666666666668</v>
      </c>
      <c r="D33" s="297">
        <f>SUM(D34:D36)</f>
        <v>3.3666666666666667</v>
      </c>
      <c r="E33" s="297">
        <f>SUM(E34:E36)</f>
        <v>3.3666666666666667</v>
      </c>
    </row>
    <row r="34" spans="1:7" x14ac:dyDescent="0.25">
      <c r="A34" s="290" t="s">
        <v>40</v>
      </c>
      <c r="B34" s="314" t="s">
        <v>24</v>
      </c>
      <c r="C34" s="303">
        <v>0.4</v>
      </c>
      <c r="D34" s="303">
        <v>0.4</v>
      </c>
      <c r="E34" s="303">
        <v>0.4</v>
      </c>
    </row>
    <row r="35" spans="1:7" x14ac:dyDescent="0.25">
      <c r="A35" s="290" t="s">
        <v>41</v>
      </c>
      <c r="B35" s="314" t="s">
        <v>24</v>
      </c>
      <c r="C35" s="297">
        <f>+(C28/1000)/C32*60*2</f>
        <v>2.666666666666667</v>
      </c>
      <c r="D35" s="297">
        <f>+(D28/1000)/D32*60*2</f>
        <v>2.666666666666667</v>
      </c>
      <c r="E35" s="297">
        <f>+(E28/1000)/E32*60*2</f>
        <v>2.666666666666667</v>
      </c>
    </row>
    <row r="36" spans="1:7" x14ac:dyDescent="0.25">
      <c r="A36" s="290" t="s">
        <v>42</v>
      </c>
      <c r="B36" s="314" t="s">
        <v>24</v>
      </c>
      <c r="C36" s="303">
        <v>0.4</v>
      </c>
      <c r="D36" s="303">
        <v>0.3</v>
      </c>
      <c r="E36" s="303">
        <v>0.3</v>
      </c>
    </row>
    <row r="37" spans="1:7" x14ac:dyDescent="0.25">
      <c r="A37" s="290" t="s">
        <v>43</v>
      </c>
      <c r="B37" s="314" t="s">
        <v>24</v>
      </c>
      <c r="C37" s="302">
        <f>+(C33*C31)/C26</f>
        <v>95.95980952380954</v>
      </c>
      <c r="D37" s="302">
        <f>+(D33*D31)/D26</f>
        <v>78.404857142857168</v>
      </c>
      <c r="E37" s="302">
        <f>+(E33*E31)/E26</f>
        <v>78.404857142857168</v>
      </c>
    </row>
    <row r="38" spans="1:7" x14ac:dyDescent="0.25">
      <c r="A38" s="290" t="s">
        <v>418</v>
      </c>
      <c r="B38" s="314" t="s">
        <v>24</v>
      </c>
      <c r="C38" s="298">
        <v>30</v>
      </c>
      <c r="D38" s="298">
        <v>30</v>
      </c>
      <c r="E38" s="298">
        <v>30</v>
      </c>
    </row>
    <row r="39" spans="1:7" x14ac:dyDescent="0.25">
      <c r="A39" s="291" t="s">
        <v>422</v>
      </c>
      <c r="B39" s="315"/>
      <c r="C39" s="299"/>
    </row>
    <row r="40" spans="1:7" x14ac:dyDescent="0.25">
      <c r="A40" s="290" t="s">
        <v>422</v>
      </c>
      <c r="B40" s="314" t="s">
        <v>24</v>
      </c>
      <c r="C40" s="298">
        <v>15</v>
      </c>
      <c r="D40" s="298">
        <v>15</v>
      </c>
      <c r="E40" s="298">
        <v>15</v>
      </c>
    </row>
    <row r="41" spans="1:7" x14ac:dyDescent="0.25">
      <c r="A41" s="291" t="s">
        <v>423</v>
      </c>
      <c r="B41" s="315"/>
      <c r="C41" s="299"/>
    </row>
    <row r="42" spans="1:7" x14ac:dyDescent="0.25">
      <c r="A42" s="290" t="s">
        <v>97</v>
      </c>
      <c r="B42" s="314"/>
      <c r="C42" s="298" t="s">
        <v>444</v>
      </c>
      <c r="D42" s="298" t="s">
        <v>444</v>
      </c>
      <c r="E42" s="298" t="s">
        <v>444</v>
      </c>
    </row>
    <row r="43" spans="1:7" x14ac:dyDescent="0.25">
      <c r="A43" s="290" t="s">
        <v>424</v>
      </c>
      <c r="B43" s="314" t="s">
        <v>99</v>
      </c>
      <c r="C43" s="300">
        <v>80</v>
      </c>
      <c r="D43" s="300">
        <v>80</v>
      </c>
      <c r="E43" s="300">
        <v>80</v>
      </c>
    </row>
    <row r="44" spans="1:7" x14ac:dyDescent="0.25">
      <c r="A44" s="290" t="s">
        <v>425</v>
      </c>
      <c r="B44" s="314" t="s">
        <v>99</v>
      </c>
      <c r="C44" s="298">
        <v>80</v>
      </c>
      <c r="D44" s="298">
        <v>80</v>
      </c>
      <c r="E44" s="298">
        <v>80</v>
      </c>
    </row>
    <row r="45" spans="1:7" x14ac:dyDescent="0.25">
      <c r="A45" s="290" t="s">
        <v>426</v>
      </c>
      <c r="B45" s="314" t="s">
        <v>99</v>
      </c>
      <c r="C45" s="298">
        <v>0</v>
      </c>
      <c r="D45" s="298">
        <v>0</v>
      </c>
      <c r="E45" s="298">
        <v>0</v>
      </c>
      <c r="G45">
        <f>20*0.08*3.5</f>
        <v>5.6000000000000005</v>
      </c>
    </row>
    <row r="46" spans="1:7" x14ac:dyDescent="0.25">
      <c r="A46" s="290" t="s">
        <v>9</v>
      </c>
      <c r="B46" s="314" t="s">
        <v>100</v>
      </c>
      <c r="C46" s="297">
        <v>32</v>
      </c>
      <c r="D46" s="297">
        <v>4.8</v>
      </c>
      <c r="E46" s="297">
        <v>5.6</v>
      </c>
      <c r="G46">
        <f>20*0.08*3</f>
        <v>4.8000000000000007</v>
      </c>
    </row>
    <row r="47" spans="1:7" x14ac:dyDescent="0.25">
      <c r="A47" s="290" t="s">
        <v>101</v>
      </c>
      <c r="B47" s="314" t="s">
        <v>100</v>
      </c>
      <c r="C47" s="297">
        <f>+C46*1.1</f>
        <v>35.200000000000003</v>
      </c>
      <c r="D47" s="297">
        <f>+D46*1.25</f>
        <v>6</v>
      </c>
      <c r="E47" s="297">
        <f>+E46*1.25</f>
        <v>7</v>
      </c>
    </row>
    <row r="48" spans="1:7" x14ac:dyDescent="0.25">
      <c r="A48" s="290" t="s">
        <v>104</v>
      </c>
      <c r="B48" s="314" t="s">
        <v>105</v>
      </c>
      <c r="C48" s="298">
        <v>10</v>
      </c>
      <c r="D48" s="298">
        <v>10</v>
      </c>
      <c r="E48" s="298">
        <v>10</v>
      </c>
    </row>
    <row r="49" spans="1:5" x14ac:dyDescent="0.25">
      <c r="A49" s="290" t="s">
        <v>427</v>
      </c>
      <c r="B49" s="314" t="s">
        <v>24</v>
      </c>
      <c r="C49" s="298">
        <v>40</v>
      </c>
      <c r="D49" s="298">
        <v>40</v>
      </c>
      <c r="E49" s="298">
        <v>40</v>
      </c>
    </row>
    <row r="50" spans="1:5" x14ac:dyDescent="0.25">
      <c r="A50" s="290" t="s">
        <v>107</v>
      </c>
      <c r="B50" s="314" t="s">
        <v>24</v>
      </c>
      <c r="C50" s="297">
        <f>+C49+C47/C48*60</f>
        <v>251.20000000000002</v>
      </c>
      <c r="D50" s="297">
        <f>+D49+D47/D48*60</f>
        <v>76</v>
      </c>
      <c r="E50" s="297">
        <f>+E49+E47/E48*60</f>
        <v>82</v>
      </c>
    </row>
    <row r="51" spans="1:5" x14ac:dyDescent="0.25">
      <c r="A51" s="290" t="s">
        <v>412</v>
      </c>
      <c r="B51" s="314" t="s">
        <v>24</v>
      </c>
      <c r="C51" s="298">
        <v>15</v>
      </c>
      <c r="D51" s="298">
        <v>15</v>
      </c>
      <c r="E51" s="298">
        <v>15</v>
      </c>
    </row>
    <row r="52" spans="1:5" x14ac:dyDescent="0.25">
      <c r="A52" s="291" t="s">
        <v>428</v>
      </c>
      <c r="B52" s="315"/>
      <c r="C52" s="299"/>
    </row>
    <row r="53" spans="1:5" ht="45" x14ac:dyDescent="0.25">
      <c r="A53" s="290" t="s">
        <v>47</v>
      </c>
      <c r="B53" s="314"/>
      <c r="C53" s="305" t="s">
        <v>445</v>
      </c>
      <c r="D53" s="305" t="s">
        <v>445</v>
      </c>
      <c r="E53" s="305" t="s">
        <v>445</v>
      </c>
    </row>
    <row r="54" spans="1:5" x14ac:dyDescent="0.25">
      <c r="A54" s="290" t="s">
        <v>429</v>
      </c>
      <c r="B54" s="314" t="s">
        <v>4</v>
      </c>
      <c r="C54" s="300">
        <v>2</v>
      </c>
      <c r="D54" s="300">
        <v>2</v>
      </c>
      <c r="E54" s="300">
        <v>2</v>
      </c>
    </row>
    <row r="55" spans="1:5" x14ac:dyDescent="0.25">
      <c r="A55" s="290" t="s">
        <v>49</v>
      </c>
      <c r="B55" s="314" t="s">
        <v>84</v>
      </c>
      <c r="C55" s="298">
        <v>2.1</v>
      </c>
      <c r="D55" s="298">
        <v>2.1</v>
      </c>
      <c r="E55" s="298">
        <v>2.1</v>
      </c>
    </row>
    <row r="56" spans="1:5" x14ac:dyDescent="0.25">
      <c r="A56" s="290" t="s">
        <v>50</v>
      </c>
      <c r="B56" s="314" t="s">
        <v>4</v>
      </c>
      <c r="C56" s="298">
        <v>2</v>
      </c>
      <c r="D56" s="298">
        <v>2</v>
      </c>
      <c r="E56" s="298">
        <v>2</v>
      </c>
    </row>
    <row r="57" spans="1:5" x14ac:dyDescent="0.25">
      <c r="A57" s="290" t="s">
        <v>51</v>
      </c>
      <c r="B57" s="314" t="s">
        <v>4</v>
      </c>
      <c r="C57" s="298">
        <v>2</v>
      </c>
      <c r="D57" s="298">
        <v>2</v>
      </c>
      <c r="E57" s="298">
        <v>2</v>
      </c>
    </row>
    <row r="58" spans="1:5" x14ac:dyDescent="0.25">
      <c r="A58" s="290" t="s">
        <v>52</v>
      </c>
      <c r="B58" s="314" t="s">
        <v>20</v>
      </c>
      <c r="C58" s="298">
        <v>190</v>
      </c>
      <c r="D58" s="298">
        <f>19*2</f>
        <v>38</v>
      </c>
      <c r="E58" s="298">
        <f>19*2</f>
        <v>38</v>
      </c>
    </row>
    <row r="59" spans="1:5" x14ac:dyDescent="0.25">
      <c r="A59" s="290" t="s">
        <v>53</v>
      </c>
      <c r="B59" s="314" t="s">
        <v>89</v>
      </c>
      <c r="C59" s="302">
        <v>190</v>
      </c>
      <c r="D59" s="302">
        <v>38</v>
      </c>
      <c r="E59" s="302">
        <v>38</v>
      </c>
    </row>
    <row r="60" spans="1:5" x14ac:dyDescent="0.25">
      <c r="A60" s="290" t="s">
        <v>55</v>
      </c>
      <c r="B60" s="314" t="s">
        <v>56</v>
      </c>
      <c r="C60" s="297">
        <v>9.5</v>
      </c>
      <c r="D60" s="297">
        <v>9.5</v>
      </c>
      <c r="E60" s="297">
        <v>9.5</v>
      </c>
    </row>
    <row r="61" spans="1:5" x14ac:dyDescent="0.25">
      <c r="A61" s="290" t="s">
        <v>430</v>
      </c>
      <c r="B61" s="314" t="s">
        <v>90</v>
      </c>
      <c r="C61" s="297">
        <f>+C59*C55</f>
        <v>399</v>
      </c>
      <c r="D61" s="297">
        <f>+D59*D55</f>
        <v>79.8</v>
      </c>
      <c r="E61" s="297">
        <f>+E59*E55</f>
        <v>79.8</v>
      </c>
    </row>
    <row r="62" spans="1:5" x14ac:dyDescent="0.25">
      <c r="A62" s="290" t="s">
        <v>411</v>
      </c>
      <c r="B62" s="314" t="s">
        <v>62</v>
      </c>
      <c r="C62" s="298">
        <v>1.8</v>
      </c>
      <c r="D62" s="298">
        <v>1.5</v>
      </c>
      <c r="E62" s="298">
        <v>1.5</v>
      </c>
    </row>
    <row r="63" spans="1:5" x14ac:dyDescent="0.25">
      <c r="A63" s="290" t="s">
        <v>431</v>
      </c>
      <c r="B63" s="314" t="s">
        <v>22</v>
      </c>
      <c r="C63" s="301">
        <f>+C62*0.85</f>
        <v>1.53</v>
      </c>
      <c r="D63" s="301">
        <f>+D62*0.85</f>
        <v>1.2749999999999999</v>
      </c>
      <c r="E63" s="301">
        <f>+E62*0.85</f>
        <v>1.2749999999999999</v>
      </c>
    </row>
    <row r="64" spans="1:5" x14ac:dyDescent="0.25">
      <c r="A64" s="290" t="s">
        <v>91</v>
      </c>
      <c r="B64" s="314" t="s">
        <v>24</v>
      </c>
      <c r="C64" s="304">
        <f>C61/C62</f>
        <v>221.66666666666666</v>
      </c>
      <c r="D64" s="304">
        <f>D61/D62</f>
        <v>53.199999999999996</v>
      </c>
      <c r="E64" s="304">
        <f>E61/E62</f>
        <v>53.199999999999996</v>
      </c>
    </row>
    <row r="65" spans="1:5" x14ac:dyDescent="0.25">
      <c r="A65" s="290" t="s">
        <v>432</v>
      </c>
      <c r="B65" s="314" t="s">
        <v>24</v>
      </c>
      <c r="C65" s="298">
        <v>10</v>
      </c>
      <c r="D65" s="298">
        <v>10</v>
      </c>
      <c r="E65" s="298">
        <v>10</v>
      </c>
    </row>
    <row r="66" spans="1:5" x14ac:dyDescent="0.25">
      <c r="A66" s="290" t="s">
        <v>412</v>
      </c>
      <c r="B66" s="314" t="s">
        <v>24</v>
      </c>
      <c r="C66" s="298">
        <v>15</v>
      </c>
      <c r="D66" s="298">
        <v>15</v>
      </c>
      <c r="E66" s="298">
        <v>15</v>
      </c>
    </row>
    <row r="67" spans="1:5" x14ac:dyDescent="0.25">
      <c r="A67" s="291" t="s">
        <v>433</v>
      </c>
      <c r="B67" s="315"/>
      <c r="C67" s="299"/>
    </row>
    <row r="68" spans="1:5" x14ac:dyDescent="0.25">
      <c r="A68" s="290" t="s">
        <v>434</v>
      </c>
      <c r="B68" s="314" t="s">
        <v>446</v>
      </c>
      <c r="C68" s="298">
        <v>1</v>
      </c>
      <c r="D68" s="298">
        <v>1.2</v>
      </c>
      <c r="E68" s="298">
        <v>1.2</v>
      </c>
    </row>
    <row r="69" spans="1:5" x14ac:dyDescent="0.25">
      <c r="A69" s="290" t="s">
        <v>435</v>
      </c>
      <c r="B69" s="314" t="s">
        <v>24</v>
      </c>
      <c r="C69" s="297">
        <f>+C68*C59</f>
        <v>190</v>
      </c>
      <c r="D69" s="297">
        <f>+D68*D59</f>
        <v>45.6</v>
      </c>
      <c r="E69" s="297">
        <f>+E68*E59</f>
        <v>45.6</v>
      </c>
    </row>
    <row r="70" spans="1:5" x14ac:dyDescent="0.25">
      <c r="A70" s="291" t="s">
        <v>436</v>
      </c>
      <c r="B70" s="315"/>
      <c r="C70" s="299"/>
    </row>
    <row r="71" spans="1:5" x14ac:dyDescent="0.25">
      <c r="A71" s="290" t="s">
        <v>92</v>
      </c>
      <c r="B71" s="314" t="s">
        <v>93</v>
      </c>
      <c r="C71" s="298">
        <v>1</v>
      </c>
      <c r="D71" s="298">
        <v>1.2</v>
      </c>
      <c r="E71" s="298">
        <v>1.2</v>
      </c>
    </row>
    <row r="72" spans="1:5" x14ac:dyDescent="0.25">
      <c r="A72" s="290" t="s">
        <v>94</v>
      </c>
      <c r="B72" s="314" t="s">
        <v>20</v>
      </c>
      <c r="C72" s="302">
        <f>+C59</f>
        <v>190</v>
      </c>
      <c r="D72" s="302">
        <f>+D59</f>
        <v>38</v>
      </c>
      <c r="E72" s="302">
        <f>+E59</f>
        <v>38</v>
      </c>
    </row>
    <row r="73" spans="1:5" x14ac:dyDescent="0.25">
      <c r="A73" s="290" t="s">
        <v>96</v>
      </c>
      <c r="B73" s="314" t="s">
        <v>79</v>
      </c>
      <c r="C73" s="301">
        <f>+C71*C72</f>
        <v>190</v>
      </c>
      <c r="D73" s="301">
        <f>+D71*D72</f>
        <v>45.6</v>
      </c>
      <c r="E73" s="301">
        <f>+E71*E72</f>
        <v>45.6</v>
      </c>
    </row>
    <row r="74" spans="1:5" x14ac:dyDescent="0.25">
      <c r="A74" s="290" t="s">
        <v>66</v>
      </c>
      <c r="B74" s="314" t="s">
        <v>79</v>
      </c>
      <c r="C74" s="298">
        <v>30</v>
      </c>
      <c r="D74" s="298">
        <v>30</v>
      </c>
      <c r="E74" s="298">
        <v>30</v>
      </c>
    </row>
    <row r="75" spans="1:5" x14ac:dyDescent="0.25">
      <c r="A75" s="290" t="s">
        <v>437</v>
      </c>
      <c r="B75" s="314" t="s">
        <v>24</v>
      </c>
      <c r="C75" s="298">
        <v>20</v>
      </c>
      <c r="D75" s="298">
        <v>20</v>
      </c>
      <c r="E75" s="298">
        <v>20</v>
      </c>
    </row>
    <row r="76" spans="1:5" x14ac:dyDescent="0.25">
      <c r="A76" s="291" t="s">
        <v>118</v>
      </c>
      <c r="B76" s="315"/>
      <c r="C76" s="299"/>
    </row>
    <row r="77" spans="1:5" x14ac:dyDescent="0.25">
      <c r="A77" s="290" t="s">
        <v>452</v>
      </c>
      <c r="B77" s="314" t="s">
        <v>24</v>
      </c>
      <c r="C77" s="306">
        <f>192*1.2</f>
        <v>230.39999999999998</v>
      </c>
      <c r="D77" s="306">
        <f>+('Ciclo de Avance'!H146+'Ciclo de Avance'!H147)*1.2</f>
        <v>230.39999999999998</v>
      </c>
      <c r="E77" s="306">
        <f>+('Ciclo de Avance'!G146+'Ciclo de Avance'!G147)*1.2</f>
        <v>322.21161290322578</v>
      </c>
    </row>
    <row r="78" spans="1:5" x14ac:dyDescent="0.25">
      <c r="A78" s="290" t="s">
        <v>123</v>
      </c>
      <c r="B78" s="314" t="s">
        <v>24</v>
      </c>
      <c r="C78" s="306">
        <f>+C37+C38</f>
        <v>125.95980952380954</v>
      </c>
      <c r="D78" s="306">
        <f>+D37+D38</f>
        <v>108.40485714285717</v>
      </c>
      <c r="E78" s="306">
        <f>+E37+E38</f>
        <v>108.40485714285717</v>
      </c>
    </row>
    <row r="79" spans="1:5" x14ac:dyDescent="0.25">
      <c r="A79" s="290" t="s">
        <v>438</v>
      </c>
      <c r="B79" s="314" t="s">
        <v>24</v>
      </c>
      <c r="C79" s="306">
        <f>+C21+C22+C23+C40</f>
        <v>204</v>
      </c>
      <c r="D79" s="306">
        <f>+D21+D22+D23+D40</f>
        <v>162.60000000000002</v>
      </c>
      <c r="E79" s="306">
        <f>+E21+E22+E23+E40</f>
        <v>162.60000000000002</v>
      </c>
    </row>
    <row r="80" spans="1:5" x14ac:dyDescent="0.25">
      <c r="A80" s="290" t="s">
        <v>439</v>
      </c>
      <c r="B80" s="314" t="s">
        <v>24</v>
      </c>
      <c r="C80" s="306">
        <f>+C64+C65+C66</f>
        <v>246.66666666666666</v>
      </c>
      <c r="D80" s="306">
        <f>+D64+D65+D66</f>
        <v>78.199999999999989</v>
      </c>
      <c r="E80" s="306">
        <f>+E64+E65+E66</f>
        <v>78.199999999999989</v>
      </c>
    </row>
    <row r="81" spans="1:5" x14ac:dyDescent="0.25">
      <c r="A81" s="290" t="s">
        <v>433</v>
      </c>
      <c r="B81" s="314" t="s">
        <v>24</v>
      </c>
      <c r="C81" s="307">
        <f>+C69</f>
        <v>190</v>
      </c>
      <c r="D81" s="307">
        <f>+D69</f>
        <v>45.6</v>
      </c>
      <c r="E81" s="307">
        <f>+E69</f>
        <v>45.6</v>
      </c>
    </row>
    <row r="82" spans="1:5" x14ac:dyDescent="0.25">
      <c r="A82" s="290" t="s">
        <v>440</v>
      </c>
      <c r="B82" s="314" t="s">
        <v>24</v>
      </c>
      <c r="C82" s="306">
        <f>+C73+C74+C75</f>
        <v>240</v>
      </c>
      <c r="D82" s="306">
        <f>+D73+D74+D75</f>
        <v>95.6</v>
      </c>
      <c r="E82" s="306">
        <f>+E73+E74+E75</f>
        <v>95.6</v>
      </c>
    </row>
    <row r="83" spans="1:5" x14ac:dyDescent="0.25">
      <c r="A83" s="290" t="s">
        <v>221</v>
      </c>
      <c r="B83" s="314" t="s">
        <v>24</v>
      </c>
      <c r="C83" s="306">
        <f>+C50+C51</f>
        <v>266.20000000000005</v>
      </c>
      <c r="D83" s="306">
        <f>+D50+D51</f>
        <v>91</v>
      </c>
      <c r="E83" s="306">
        <f>+E50+E51</f>
        <v>97</v>
      </c>
    </row>
    <row r="84" spans="1:5" x14ac:dyDescent="0.25">
      <c r="A84" s="290" t="s">
        <v>441</v>
      </c>
      <c r="B84" s="314" t="s">
        <v>24</v>
      </c>
      <c r="C84" s="308">
        <v>30</v>
      </c>
      <c r="D84" s="308">
        <v>30</v>
      </c>
      <c r="E84" s="308">
        <v>30</v>
      </c>
    </row>
    <row r="85" spans="1:5" x14ac:dyDescent="0.25">
      <c r="A85" s="290" t="s">
        <v>130</v>
      </c>
      <c r="B85" s="314" t="s">
        <v>24</v>
      </c>
      <c r="C85" s="308">
        <v>20</v>
      </c>
      <c r="D85" s="308">
        <v>20</v>
      </c>
      <c r="E85" s="308">
        <v>20</v>
      </c>
    </row>
    <row r="86" spans="1:5" x14ac:dyDescent="0.25">
      <c r="A86" s="292" t="s">
        <v>131</v>
      </c>
      <c r="B86" s="314" t="s">
        <v>24</v>
      </c>
      <c r="C86" s="306">
        <f>SUM(C78:C85)</f>
        <v>1322.8264761904761</v>
      </c>
      <c r="D86" s="306">
        <f>SUM(D77:D85)</f>
        <v>861.80485714285714</v>
      </c>
      <c r="E86" s="306">
        <f>SUM(E77:E85)</f>
        <v>959.61647004608312</v>
      </c>
    </row>
    <row r="87" spans="1:5" x14ac:dyDescent="0.25">
      <c r="A87" s="291" t="s">
        <v>132</v>
      </c>
      <c r="B87" s="315"/>
      <c r="C87" s="299"/>
    </row>
    <row r="88" spans="1:5" x14ac:dyDescent="0.25">
      <c r="A88" s="290" t="s">
        <v>133</v>
      </c>
      <c r="B88" s="314" t="s">
        <v>447</v>
      </c>
      <c r="C88" s="309">
        <v>15.36</v>
      </c>
      <c r="D88" s="309">
        <v>15.36</v>
      </c>
      <c r="E88" s="309">
        <v>15.36</v>
      </c>
    </row>
    <row r="89" spans="1:5" x14ac:dyDescent="0.25">
      <c r="A89" s="290" t="s">
        <v>135</v>
      </c>
      <c r="B89" s="314" t="s">
        <v>448</v>
      </c>
      <c r="C89" s="310">
        <v>30</v>
      </c>
      <c r="D89" s="310">
        <v>30</v>
      </c>
      <c r="E89" s="310">
        <v>30</v>
      </c>
    </row>
    <row r="90" spans="1:5" x14ac:dyDescent="0.25">
      <c r="A90" s="290" t="s">
        <v>137</v>
      </c>
      <c r="B90" s="314" t="s">
        <v>449</v>
      </c>
      <c r="C90" s="311">
        <f>+C86/60</f>
        <v>22.047107936507935</v>
      </c>
      <c r="D90" s="311">
        <f>+D86/60</f>
        <v>14.363414285714287</v>
      </c>
      <c r="E90" s="311">
        <f>+E86/60</f>
        <v>15.993607834101386</v>
      </c>
    </row>
    <row r="91" spans="1:5" x14ac:dyDescent="0.25">
      <c r="A91" s="290" t="s">
        <v>139</v>
      </c>
      <c r="B91" s="314" t="s">
        <v>450</v>
      </c>
      <c r="C91" s="311">
        <v>4</v>
      </c>
      <c r="D91" s="311">
        <v>3</v>
      </c>
      <c r="E91" s="311">
        <v>3.5</v>
      </c>
    </row>
    <row r="92" spans="1:5" x14ac:dyDescent="0.25">
      <c r="A92" s="290" t="s">
        <v>442</v>
      </c>
      <c r="B92" s="314" t="s">
        <v>141</v>
      </c>
      <c r="C92" s="311">
        <f>+IF(C90&lt;C88,C91,C88/C90*C91)</f>
        <v>2.7867600674400084</v>
      </c>
      <c r="D92" s="311">
        <f>+IF(D90&lt;D88,D91,D88/D90*D91)</f>
        <v>3</v>
      </c>
      <c r="E92" s="311">
        <f>+IF(E90&lt;E88,E91,E88/E90*E91)</f>
        <v>3.3613428913377223</v>
      </c>
    </row>
    <row r="93" spans="1:5" x14ac:dyDescent="0.25">
      <c r="A93" s="293" t="s">
        <v>443</v>
      </c>
      <c r="B93" s="316" t="s">
        <v>451</v>
      </c>
      <c r="C93" s="312">
        <f>+C92*0.85*C89</f>
        <v>71.062381719720207</v>
      </c>
      <c r="D93" s="312">
        <f>+D92*0.85*D89</f>
        <v>76.5</v>
      </c>
      <c r="E93" s="312">
        <f>+E92*0.85*E89</f>
        <v>85.714243729111914</v>
      </c>
    </row>
    <row r="94" spans="1:5" x14ac:dyDescent="0.25">
      <c r="D94" s="312">
        <f>+(D89*D88)/D90*D91</f>
        <v>96.244526022961111</v>
      </c>
      <c r="E94" s="312">
        <f>+(E89*E88)/E90*E91</f>
        <v>100.84028674013166</v>
      </c>
    </row>
  </sheetData>
  <mergeCells count="3">
    <mergeCell ref="A1:D4"/>
    <mergeCell ref="C5:C9"/>
    <mergeCell ref="D5:D9"/>
  </mergeCells>
  <pageMargins left="0.7" right="0.7" top="0.75" bottom="0.75" header="0.3" footer="0.3"/>
  <pageSetup paperSize="9" scale="5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87E37ECCA52D643BA0436E1BC3A68E3" ma:contentTypeVersion="4" ma:contentTypeDescription="Crear nuevo documento." ma:contentTypeScope="" ma:versionID="3cfe305dc6eface0bc41cfc55bf40d5b">
  <xsd:schema xmlns:xsd="http://www.w3.org/2001/XMLSchema" xmlns:xs="http://www.w3.org/2001/XMLSchema" xmlns:p="http://schemas.microsoft.com/office/2006/metadata/properties" xmlns:ns2="22aaa359-4fb8-46ca-bfe2-48660a9405ea" xmlns:ns3="6ee77955-58a9-4610-b144-f739bd8f5204" targetNamespace="http://schemas.microsoft.com/office/2006/metadata/properties" ma:root="true" ma:fieldsID="4fa3e4da1005e125caa2c8c2dabe88a7" ns2:_="" ns3:_="">
    <xsd:import namespace="22aaa359-4fb8-46ca-bfe2-48660a9405ea"/>
    <xsd:import namespace="6ee77955-58a9-4610-b144-f739bd8f52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aaa359-4fb8-46ca-bfe2-48660a9405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e77955-58a9-4610-b144-f739bd8f520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F1E83D-0D14-46FB-9B1B-672315BDF319}">
  <ds:schemaRefs>
    <ds:schemaRef ds:uri="http://schemas.microsoft.com/sharepoint/v3/contenttype/forms"/>
  </ds:schemaRefs>
</ds:datastoreItem>
</file>

<file path=customXml/itemProps2.xml><?xml version="1.0" encoding="utf-8"?>
<ds:datastoreItem xmlns:ds="http://schemas.openxmlformats.org/officeDocument/2006/customXml" ds:itemID="{AFFFCD22-AF46-49A6-909F-B82C9D602FA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ED1B5F1-76D4-44D1-AC3B-DA1EFCF70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aaa359-4fb8-46ca-bfe2-48660a9405ea"/>
    <ds:schemaRef ds:uri="6ee77955-58a9-4610-b144-f739bd8f52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Ciclo de Avance</vt:lpstr>
      <vt:lpstr>Sostenimiento 4x4</vt:lpstr>
      <vt:lpstr>Sostenimiento 5.0x5.5</vt:lpstr>
      <vt:lpstr>Resumen</vt:lpstr>
      <vt:lpstr>ANALISIS DE AVANCE</vt:lpstr>
      <vt:lpstr>ANALISIS DE AVANCE (2)</vt:lpstr>
      <vt:lpstr>Hoja1</vt:lpstr>
    </vt:vector>
  </TitlesOfParts>
  <Company>ACCIONA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Chinchilla Villanueva, Sergio Ignacio</dc:creator>
  <cp:lastModifiedBy>DEL CASTILLO ESPINOZA Jhoseff Andree</cp:lastModifiedBy>
  <cp:lastPrinted>2023-09-18T19:52:56Z</cp:lastPrinted>
  <dcterms:created xsi:type="dcterms:W3CDTF">2022-06-15T12:53:11Z</dcterms:created>
  <dcterms:modified xsi:type="dcterms:W3CDTF">2023-09-21T00:07:24Z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0x010100D87E37ECCA52D643BA0436E1BC3A68E3</vt:lpwstr>
  </property>
</Properties>
</file>