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asobirjoniy\Desktop\"/>
    </mc:Choice>
  </mc:AlternateContent>
  <bookViews>
    <workbookView xWindow="6555" yWindow="1185" windowWidth="18315" windowHeight="11415"/>
  </bookViews>
  <sheets>
    <sheet name="протокол" sheetId="1" r:id="rId1"/>
    <sheet name="сертификат" sheetId="4" r:id="rId2"/>
    <sheet name="Лист1" sheetId="5" r:id="rId3"/>
    <sheet name="Лист2" sheetId="6" r:id="rId4"/>
  </sheets>
  <externalReferences>
    <externalReference r:id="rId5"/>
  </externalReferences>
  <definedNames>
    <definedName name="_xlnm.Print_Area" localSheetId="0">протокол!$A$1:$AA$34</definedName>
    <definedName name="_xlnm.Print_Area" localSheetId="1">сертификат!$A$1:$J$92</definedName>
  </definedNames>
  <calcPr calcId="152511"/>
</workbook>
</file>

<file path=xl/calcChain.xml><?xml version="1.0" encoding="utf-8"?>
<calcChain xmlns="http://schemas.openxmlformats.org/spreadsheetml/2006/main">
  <c r="K9" i="1" l="1"/>
  <c r="P9" i="1" s="1"/>
  <c r="L9" i="1"/>
  <c r="Q9" i="1" s="1"/>
  <c r="M9" i="1"/>
  <c r="R9" i="1" s="1"/>
  <c r="N9" i="1"/>
  <c r="S9" i="1" s="1"/>
  <c r="O9" i="1"/>
  <c r="T9" i="1" s="1"/>
  <c r="K14" i="1" l="1"/>
  <c r="L14" i="1"/>
  <c r="M14" i="1"/>
  <c r="N14" i="1"/>
  <c r="O14" i="1"/>
  <c r="K25" i="1" l="1"/>
  <c r="P25" i="1" s="1"/>
  <c r="L25" i="1"/>
  <c r="Q25" i="1" s="1"/>
  <c r="M25" i="1"/>
  <c r="R25" i="1" s="1"/>
  <c r="N25" i="1"/>
  <c r="S25" i="1" s="1"/>
  <c r="O25" i="1"/>
  <c r="T25" i="1" s="1"/>
  <c r="U25" i="1"/>
  <c r="K26" i="1"/>
  <c r="P26" i="1" s="1"/>
  <c r="L26" i="1"/>
  <c r="M26" i="1"/>
  <c r="R26" i="1" s="1"/>
  <c r="N26" i="1"/>
  <c r="S26" i="1" s="1"/>
  <c r="O26" i="1"/>
  <c r="Q26" i="1"/>
  <c r="T26" i="1"/>
  <c r="U26" i="1"/>
  <c r="K27" i="1"/>
  <c r="P27" i="1" s="1"/>
  <c r="L27" i="1"/>
  <c r="M27" i="1"/>
  <c r="R27" i="1" s="1"/>
  <c r="N27" i="1"/>
  <c r="S27" i="1" s="1"/>
  <c r="O27" i="1"/>
  <c r="T27" i="1" s="1"/>
  <c r="Q27" i="1"/>
  <c r="U27" i="1"/>
  <c r="W27" i="1" s="1"/>
  <c r="K24" i="1"/>
  <c r="P24" i="1" s="1"/>
  <c r="L24" i="1"/>
  <c r="Q24" i="1" s="1"/>
  <c r="M24" i="1"/>
  <c r="R24" i="1" s="1"/>
  <c r="N24" i="1"/>
  <c r="S24" i="1" s="1"/>
  <c r="O24" i="1"/>
  <c r="T24" i="1" s="1"/>
  <c r="U24" i="1"/>
  <c r="K23" i="1"/>
  <c r="P23" i="1" s="1"/>
  <c r="L23" i="1"/>
  <c r="Q23" i="1" s="1"/>
  <c r="M23" i="1"/>
  <c r="R23" i="1" s="1"/>
  <c r="N23" i="1"/>
  <c r="S23" i="1" s="1"/>
  <c r="O23" i="1"/>
  <c r="T23" i="1" s="1"/>
  <c r="U23" i="1"/>
  <c r="K22" i="1"/>
  <c r="P22" i="1" s="1"/>
  <c r="L22" i="1"/>
  <c r="Q22" i="1" s="1"/>
  <c r="M22" i="1"/>
  <c r="R22" i="1" s="1"/>
  <c r="N22" i="1"/>
  <c r="S22" i="1" s="1"/>
  <c r="O22" i="1"/>
  <c r="T22" i="1" s="1"/>
  <c r="U22" i="1"/>
  <c r="K21" i="1"/>
  <c r="P21" i="1" s="1"/>
  <c r="L21" i="1"/>
  <c r="Q21" i="1" s="1"/>
  <c r="M21" i="1"/>
  <c r="R21" i="1" s="1"/>
  <c r="N21" i="1"/>
  <c r="S21" i="1" s="1"/>
  <c r="O21" i="1"/>
  <c r="T21" i="1" s="1"/>
  <c r="U21" i="1"/>
  <c r="W25" i="1" l="1"/>
  <c r="W26" i="1"/>
  <c r="W23" i="1"/>
  <c r="W21" i="1"/>
  <c r="W24" i="1"/>
  <c r="W22" i="1"/>
  <c r="K19" i="1"/>
  <c r="P19" i="1" s="1"/>
  <c r="L19" i="1"/>
  <c r="Q19" i="1" s="1"/>
  <c r="M19" i="1"/>
  <c r="R19" i="1" s="1"/>
  <c r="N19" i="1"/>
  <c r="S19" i="1" s="1"/>
  <c r="O19" i="1"/>
  <c r="T19" i="1" s="1"/>
  <c r="U19" i="1"/>
  <c r="K20" i="1"/>
  <c r="P20" i="1" s="1"/>
  <c r="L20" i="1"/>
  <c r="Q20" i="1" s="1"/>
  <c r="M20" i="1"/>
  <c r="R20" i="1" s="1"/>
  <c r="N20" i="1"/>
  <c r="S20" i="1" s="1"/>
  <c r="O20" i="1"/>
  <c r="T20" i="1" s="1"/>
  <c r="U20" i="1"/>
  <c r="K18" i="1"/>
  <c r="P18" i="1" s="1"/>
  <c r="L18" i="1"/>
  <c r="Q18" i="1" s="1"/>
  <c r="M18" i="1"/>
  <c r="R18" i="1" s="1"/>
  <c r="N18" i="1"/>
  <c r="S18" i="1" s="1"/>
  <c r="O18" i="1"/>
  <c r="T18" i="1" s="1"/>
  <c r="U18" i="1"/>
  <c r="W20" i="1" l="1"/>
  <c r="W19" i="1"/>
  <c r="W18" i="1"/>
  <c r="U5" i="1"/>
  <c r="O5" i="1"/>
  <c r="T5" i="1" s="1"/>
  <c r="N5" i="1"/>
  <c r="S5" i="1" s="1"/>
  <c r="M5" i="1"/>
  <c r="R5" i="1" s="1"/>
  <c r="L5" i="1"/>
  <c r="Q5" i="1" s="1"/>
  <c r="K5" i="1"/>
  <c r="P5" i="1" s="1"/>
  <c r="W5" i="1" l="1"/>
  <c r="U17" i="1"/>
  <c r="U16" i="1"/>
  <c r="U15" i="1"/>
  <c r="U14" i="1"/>
  <c r="U13" i="1"/>
  <c r="U12" i="1"/>
  <c r="U11" i="1"/>
  <c r="U10" i="1"/>
  <c r="U9" i="1"/>
  <c r="U8" i="1"/>
  <c r="U7" i="1"/>
  <c r="U6" i="1"/>
  <c r="K6" i="1"/>
  <c r="P6" i="1" s="1"/>
  <c r="L6" i="1"/>
  <c r="Q6" i="1" s="1"/>
  <c r="M6" i="1"/>
  <c r="R6" i="1" s="1"/>
  <c r="N6" i="1"/>
  <c r="S6" i="1" s="1"/>
  <c r="O6" i="1"/>
  <c r="T6" i="1" s="1"/>
  <c r="K7" i="1"/>
  <c r="P7" i="1" s="1"/>
  <c r="L7" i="1"/>
  <c r="Q7" i="1" s="1"/>
  <c r="M7" i="1"/>
  <c r="R7" i="1" s="1"/>
  <c r="N7" i="1"/>
  <c r="S7" i="1" s="1"/>
  <c r="O7" i="1"/>
  <c r="T7" i="1" s="1"/>
  <c r="K8" i="1"/>
  <c r="P8" i="1" s="1"/>
  <c r="L8" i="1"/>
  <c r="Q8" i="1" s="1"/>
  <c r="M8" i="1"/>
  <c r="R8" i="1" s="1"/>
  <c r="N8" i="1"/>
  <c r="S8" i="1" s="1"/>
  <c r="O8" i="1"/>
  <c r="T8" i="1" s="1"/>
  <c r="K10" i="1"/>
  <c r="P10" i="1" s="1"/>
  <c r="L10" i="1"/>
  <c r="Q10" i="1" s="1"/>
  <c r="M10" i="1"/>
  <c r="R10" i="1" s="1"/>
  <c r="N10" i="1"/>
  <c r="S10" i="1" s="1"/>
  <c r="O10" i="1"/>
  <c r="T10" i="1" s="1"/>
  <c r="K11" i="1"/>
  <c r="P11" i="1" s="1"/>
  <c r="L11" i="1"/>
  <c r="Q11" i="1" s="1"/>
  <c r="M11" i="1"/>
  <c r="R11" i="1" s="1"/>
  <c r="N11" i="1"/>
  <c r="S11" i="1" s="1"/>
  <c r="O11" i="1"/>
  <c r="T11" i="1" s="1"/>
  <c r="K12" i="1"/>
  <c r="P12" i="1" s="1"/>
  <c r="L12" i="1"/>
  <c r="Q12" i="1" s="1"/>
  <c r="M12" i="1"/>
  <c r="R12" i="1" s="1"/>
  <c r="N12" i="1"/>
  <c r="S12" i="1" s="1"/>
  <c r="O12" i="1"/>
  <c r="T12" i="1" s="1"/>
  <c r="K13" i="1"/>
  <c r="P13" i="1" s="1"/>
  <c r="L13" i="1"/>
  <c r="Q13" i="1" s="1"/>
  <c r="M13" i="1"/>
  <c r="R13" i="1" s="1"/>
  <c r="N13" i="1"/>
  <c r="S13" i="1" s="1"/>
  <c r="O13" i="1"/>
  <c r="T13" i="1" s="1"/>
  <c r="P14" i="1"/>
  <c r="Q14" i="1"/>
  <c r="R14" i="1"/>
  <c r="S14" i="1"/>
  <c r="T14" i="1"/>
  <c r="K15" i="1"/>
  <c r="P15" i="1" s="1"/>
  <c r="L15" i="1"/>
  <c r="Q15" i="1" s="1"/>
  <c r="M15" i="1"/>
  <c r="R15" i="1" s="1"/>
  <c r="N15" i="1"/>
  <c r="S15" i="1" s="1"/>
  <c r="O15" i="1"/>
  <c r="T15" i="1" s="1"/>
  <c r="K16" i="1"/>
  <c r="P16" i="1" s="1"/>
  <c r="L16" i="1"/>
  <c r="Q16" i="1" s="1"/>
  <c r="M16" i="1"/>
  <c r="R16" i="1" s="1"/>
  <c r="N16" i="1"/>
  <c r="S16" i="1" s="1"/>
  <c r="O16" i="1"/>
  <c r="T16" i="1" s="1"/>
  <c r="K17" i="1"/>
  <c r="P17" i="1" s="1"/>
  <c r="L17" i="1"/>
  <c r="Q17" i="1" s="1"/>
  <c r="M17" i="1"/>
  <c r="R17" i="1" s="1"/>
  <c r="N17" i="1"/>
  <c r="S17" i="1" s="1"/>
  <c r="O17" i="1"/>
  <c r="T17" i="1" s="1"/>
  <c r="W17" i="1" l="1"/>
  <c r="W16" i="1"/>
  <c r="W14" i="1"/>
  <c r="W13" i="1"/>
  <c r="W15" i="1"/>
  <c r="W12" i="1"/>
  <c r="W9" i="1"/>
  <c r="W8" i="1"/>
  <c r="W11" i="1"/>
  <c r="W7" i="1"/>
  <c r="W6" i="1"/>
  <c r="W10" i="1"/>
  <c r="H18" i="4" l="1"/>
  <c r="C15" i="4"/>
  <c r="G84" i="4" l="1"/>
  <c r="E91" i="4"/>
  <c r="H20" i="4"/>
  <c r="H72" i="4" s="1"/>
  <c r="I67" i="4" l="1"/>
  <c r="I66" i="4"/>
  <c r="I65" i="4"/>
  <c r="I64" i="4"/>
  <c r="H61" i="4"/>
  <c r="A61" i="4"/>
  <c r="H44" i="4"/>
  <c r="H84" i="4" s="1"/>
  <c r="C31" i="4"/>
  <c r="A20" i="4"/>
  <c r="F15" i="4"/>
  <c r="F61" i="4"/>
  <c r="C61" i="4"/>
  <c r="D59" i="4"/>
  <c r="D20" i="4"/>
</calcChain>
</file>

<file path=xl/sharedStrings.xml><?xml version="1.0" encoding="utf-8"?>
<sst xmlns="http://schemas.openxmlformats.org/spreadsheetml/2006/main" count="341" uniqueCount="266">
  <si>
    <t>Имя сигнала в системе</t>
  </si>
  <si>
    <t>max</t>
  </si>
  <si>
    <t>Ед. измере-ния</t>
  </si>
  <si>
    <t>Предел доп. абсолютной погрешности Doa  mA</t>
  </si>
  <si>
    <t>Заключение</t>
  </si>
  <si>
    <t>Протокол проверил:</t>
  </si>
  <si>
    <t>№</t>
  </si>
  <si>
    <t>Диапазон</t>
  </si>
  <si>
    <t>Относительная влажность (30÷80), %</t>
  </si>
  <si>
    <t xml:space="preserve">Metrologiya xizmati / MChJ «ЛУКОЙЛ Узбекистан Оперейтинг Компани» </t>
  </si>
  <si>
    <t xml:space="preserve">Метрологическая служба / ООО «ЛУКОЙЛ Узбекистан Оперейтинг Компани» </t>
  </si>
  <si>
    <t>Akkereditlash guvohnomasi</t>
  </si>
  <si>
    <t>dan №</t>
  </si>
  <si>
    <t>Свидетельство аккредитации от</t>
  </si>
  <si>
    <t>Sertifikat raqami</t>
  </si>
  <si>
    <r>
      <rPr>
        <u/>
        <sz val="11"/>
        <rFont val="Times New Roman"/>
        <family val="1"/>
        <charset val="204"/>
      </rPr>
      <t xml:space="preserve">  2  </t>
    </r>
    <r>
      <rPr>
        <sz val="11"/>
        <rFont val="Times New Roman"/>
        <family val="1"/>
        <charset val="204"/>
      </rPr>
      <t xml:space="preserve"> dan </t>
    </r>
    <r>
      <rPr>
        <u/>
        <sz val="11"/>
        <rFont val="Times New Roman"/>
        <family val="1"/>
        <charset val="204"/>
      </rPr>
      <t xml:space="preserve">  1  </t>
    </r>
    <r>
      <rPr>
        <sz val="11"/>
        <rFont val="Times New Roman"/>
        <family val="1"/>
        <charset val="204"/>
      </rPr>
      <t>-bet</t>
    </r>
  </si>
  <si>
    <t>Номер сертификата</t>
  </si>
  <si>
    <r>
      <t xml:space="preserve">Стр. </t>
    </r>
    <r>
      <rPr>
        <u/>
        <sz val="9"/>
        <rFont val="Times New Roman"/>
        <family val="1"/>
        <charset val="204"/>
      </rPr>
      <t xml:space="preserve">  </t>
    </r>
    <r>
      <rPr>
        <u/>
        <sz val="10"/>
        <rFont val="Times New Roman"/>
        <family val="1"/>
        <charset val="204"/>
      </rPr>
      <t>1</t>
    </r>
    <r>
      <rPr>
        <u/>
        <sz val="9"/>
        <rFont val="Times New Roman"/>
        <family val="1"/>
        <charset val="204"/>
      </rPr>
      <t xml:space="preserve">  </t>
    </r>
    <r>
      <rPr>
        <sz val="9"/>
        <rFont val="Times New Roman"/>
        <family val="1"/>
        <charset val="204"/>
      </rPr>
      <t xml:space="preserve">  из  </t>
    </r>
    <r>
      <rPr>
        <u/>
        <sz val="9"/>
        <rFont val="Times New Roman"/>
        <family val="1"/>
        <charset val="204"/>
      </rPr>
      <t xml:space="preserve">   </t>
    </r>
    <r>
      <rPr>
        <u/>
        <sz val="10"/>
        <rFont val="Times New Roman"/>
        <family val="1"/>
        <charset val="204"/>
      </rPr>
      <t>2</t>
    </r>
    <r>
      <rPr>
        <u/>
        <sz val="9"/>
        <rFont val="Times New Roman"/>
        <family val="1"/>
        <charset val="204"/>
      </rPr>
      <t xml:space="preserve">   </t>
    </r>
  </si>
  <si>
    <t>Стр.</t>
  </si>
  <si>
    <r>
      <t>O`lchash vositasining belgilanishi va nomlanishi</t>
    </r>
    <r>
      <rPr>
        <sz val="7"/>
        <rFont val="Times New Roman"/>
        <family val="1"/>
        <charset val="204"/>
      </rPr>
      <t xml:space="preserve">  / Наименование и обозначение средства измерений</t>
    </r>
  </si>
  <si>
    <r>
      <t xml:space="preserve">Zavod raqami </t>
    </r>
    <r>
      <rPr>
        <sz val="7"/>
        <rFont val="Times New Roman"/>
        <family val="1"/>
        <charset val="204"/>
      </rPr>
      <t>/ Заводской номер</t>
    </r>
  </si>
  <si>
    <r>
      <t>O`lchashlar chegaralari, O`V xatoliklari aniqlik sinfi</t>
    </r>
    <r>
      <rPr>
        <sz val="7"/>
        <rFont val="Times New Roman"/>
        <family val="1"/>
        <charset val="204"/>
      </rPr>
      <t xml:space="preserve"> / Пределы измерений, погрешности, класс точности СИ</t>
    </r>
  </si>
  <si>
    <r>
      <t>Yuridik shaxs-O`V tayyorlovchisi va importlovchi mamalakat</t>
    </r>
    <r>
      <rPr>
        <sz val="7"/>
        <rFont val="Times New Roman"/>
        <family val="1"/>
        <charset val="204"/>
      </rPr>
      <t>/ Юридическое лицо-изготовитель, страна импортёр СИ</t>
    </r>
  </si>
  <si>
    <t>Buyurtmachi</t>
  </si>
  <si>
    <t>Заказчик</t>
  </si>
  <si>
    <t>Buyurtmachi haqida ma`lumot</t>
  </si>
  <si>
    <t>Информация о заказчике</t>
  </si>
  <si>
    <r>
      <t>Usuliyat nomlanishi, identifikatlash</t>
    </r>
    <r>
      <rPr>
        <sz val="7"/>
        <rFont val="Times New Roman"/>
        <family val="1"/>
        <charset val="204"/>
      </rPr>
      <t xml:space="preserve"> / Наименование методики, идентификация</t>
    </r>
  </si>
  <si>
    <t>Barcha o`lchashlar milliy etalonlar bilan qayta tiklanadigan SI Xalqaro tizimi birliklari bilan kuzatuvchanlikga ega.</t>
  </si>
  <si>
    <t>Ushbu sertifikat faqat to`la qayta tiklanishi mumkin. Sertifikat mazmunining ixtiyoriy nashri yoki uning qisman qayta tiklanishi sertifikatni bergan laboratoriyaning yozma ruxsati bilan amalga oshiriladi.</t>
  </si>
  <si>
    <t>Все измерения имеют прослеживаемость к единицам Международной системы SI, которые воспроизводятся национальными этолонами.</t>
  </si>
  <si>
    <t>Данный сертификат может быть воспроизведен только полностью. Любая публикация или частичное воспроизведенияе содержания сертификата возможны с письменного разрешения лаборатории, выдавший сертификат.</t>
  </si>
  <si>
    <t>Tasdiqlovchi imzo</t>
  </si>
  <si>
    <t>Berilgan sana</t>
  </si>
  <si>
    <t>Утверждающая подпись</t>
  </si>
  <si>
    <t>Дата выдачи</t>
  </si>
  <si>
    <r>
      <t>F.I.Sh., lavozimi</t>
    </r>
    <r>
      <rPr>
        <sz val="7"/>
        <rFont val="Times New Roman"/>
        <family val="1"/>
        <charset val="204"/>
      </rPr>
      <t xml:space="preserve"> / Ф.И.О., должность</t>
    </r>
  </si>
  <si>
    <t>Laboratoriya manzili / Telefon, faks, e-pochta, web-sayt</t>
  </si>
  <si>
    <t>Адресс лаборатории / Телефон, факс, е-почта, web-сайт</t>
  </si>
  <si>
    <t>Ташкент, Алмазар, 1А, тел: 1404040, www.lukoil-overseas.uz</t>
  </si>
  <si>
    <r>
      <rPr>
        <u/>
        <sz val="11"/>
        <rFont val="Times New Roman"/>
        <family val="1"/>
        <charset val="204"/>
      </rPr>
      <t xml:space="preserve">  2  </t>
    </r>
    <r>
      <rPr>
        <sz val="11"/>
        <rFont val="Times New Roman"/>
        <family val="1"/>
        <charset val="204"/>
      </rPr>
      <t xml:space="preserve"> dan </t>
    </r>
    <r>
      <rPr>
        <u/>
        <sz val="11"/>
        <rFont val="Times New Roman"/>
        <family val="1"/>
        <charset val="204"/>
      </rPr>
      <t xml:space="preserve">  2  </t>
    </r>
    <r>
      <rPr>
        <sz val="11"/>
        <rFont val="Times New Roman"/>
        <family val="1"/>
        <charset val="204"/>
      </rPr>
      <t>-bet</t>
    </r>
  </si>
  <si>
    <r>
      <t xml:space="preserve">Стр. </t>
    </r>
    <r>
      <rPr>
        <u/>
        <sz val="9"/>
        <rFont val="Times New Roman"/>
        <family val="1"/>
        <charset val="204"/>
      </rPr>
      <t xml:space="preserve">  2  </t>
    </r>
    <r>
      <rPr>
        <sz val="9"/>
        <rFont val="Times New Roman"/>
        <family val="1"/>
        <charset val="204"/>
      </rPr>
      <t xml:space="preserve">  из  </t>
    </r>
    <r>
      <rPr>
        <u/>
        <sz val="9"/>
        <rFont val="Times New Roman"/>
        <family val="1"/>
        <charset val="204"/>
      </rPr>
      <t xml:space="preserve">   </t>
    </r>
    <r>
      <rPr>
        <u/>
        <sz val="10"/>
        <rFont val="Times New Roman"/>
        <family val="1"/>
        <charset val="204"/>
      </rPr>
      <t>2</t>
    </r>
    <r>
      <rPr>
        <u/>
        <sz val="9"/>
        <rFont val="Times New Roman"/>
        <family val="1"/>
        <charset val="204"/>
      </rPr>
      <t xml:space="preserve">   </t>
    </r>
  </si>
  <si>
    <r>
      <t>Namunaviy O`V belgilanishi va nomlanishi</t>
    </r>
    <r>
      <rPr>
        <sz val="7"/>
        <rFont val="Times New Roman"/>
        <family val="1"/>
        <charset val="204"/>
      </rPr>
      <t xml:space="preserve"> / Наименование и обозначение образцовых СИ</t>
    </r>
  </si>
  <si>
    <r>
      <t>Namunaviy O`V zavod raqami, o`lchashlar chegaralari,  xatoliklari aniqlik sinfi, qiyoslash sanasi</t>
    </r>
    <r>
      <rPr>
        <sz val="7"/>
        <rFont val="Times New Roman"/>
        <family val="1"/>
        <charset val="204"/>
      </rPr>
      <t xml:space="preserve"> / Заводской номер, пределы измерений, погрешности, класс точности, дата поверки образцовых СИ</t>
    </r>
  </si>
  <si>
    <t>Барометрическое давление  (84,0÷106), kPa</t>
  </si>
  <si>
    <t>Температура окружающей среды (25±2), °С</t>
  </si>
  <si>
    <t>Напряжение питания (220±4,4), V</t>
  </si>
  <si>
    <t>Atrof-muhit sharoitlari va boshqa ta`sir etuvchi omilar</t>
  </si>
  <si>
    <t>Условия окружающей среды и другие факторы</t>
  </si>
  <si>
    <t>Kengaytirilgan noaniqlik standart noaniqlikni normal taqsimlash, ijozat berishda taxminan 95 % ga teng bo`lgan ishonch darajasiga muvofiq k=2 qamrash koefitsienti ko`paytirish yo`li bilan olingan. Noaniqlikni baholash "O`lchashlar noaniqligini ifodalash bo`yicha qo`llanma"ga muvofiq holda o`tkazildi.</t>
  </si>
  <si>
    <t>Расширенная неопределенность получена путем умножения стандартной неопределенности на коэффициент охвата k=2, соответствующего уровню доверия приблизительно равному 95 % при допущении нормального распределения. Оценивание неопределенности проведено в соответствии с "Руководством по выражению неопределенности измерений" (GUM)</t>
  </si>
  <si>
    <t>Qo`shimcha ma`lumot</t>
  </si>
  <si>
    <t>Дополнительная информация</t>
  </si>
  <si>
    <r>
      <t xml:space="preserve">F.I.Sh., lavozimi / </t>
    </r>
    <r>
      <rPr>
        <sz val="7"/>
        <rFont val="Times New Roman"/>
        <family val="1"/>
        <charset val="204"/>
      </rPr>
      <t>Ф.И.О., должность</t>
    </r>
  </si>
  <si>
    <t>Модель модуля</t>
  </si>
  <si>
    <t>O'ZAK.QL.0003</t>
  </si>
  <si>
    <t>2 год</t>
  </si>
  <si>
    <t>Инженер АСУП</t>
  </si>
  <si>
    <t>ПРОТОКОЛ №</t>
  </si>
  <si>
    <t>измеряемых каналов АСУТП в соответствии с протоколом №</t>
  </si>
  <si>
    <t>Qiyoslash sertifikati</t>
  </si>
  <si>
    <t>Сертификат поверки</t>
  </si>
  <si>
    <t>Qiyoslash sanasi</t>
  </si>
  <si>
    <t>Qiyoslash obyekti</t>
  </si>
  <si>
    <t>Qiyoslash quyidagilar yordamida bajariladi</t>
  </si>
  <si>
    <t>Qiyoslash sharoitlari</t>
  </si>
  <si>
    <t>Qiyoslash natijalari, noaniqlik bilan birgalikda</t>
  </si>
  <si>
    <t>Погрешность ИК не превышает</t>
  </si>
  <si>
    <t>Qiyoslasharo masofa (tafsiya etiladigan)</t>
  </si>
  <si>
    <t>Qiyoslashni bajargan shaxs imzosi</t>
  </si>
  <si>
    <t>Дата поверки</t>
  </si>
  <si>
    <t>Объект поверки</t>
  </si>
  <si>
    <t>Методика поверки</t>
  </si>
  <si>
    <t>Поверка выполнена с помощью</t>
  </si>
  <si>
    <t>Условия поверки</t>
  </si>
  <si>
    <t>Результаты поверки, включая неопределенность</t>
  </si>
  <si>
    <t>Межповерочный интервал (рекомендуемый)</t>
  </si>
  <si>
    <t>Состояние объекта поверки / регулировка и/или ремонт объекта поверки до его поверки</t>
  </si>
  <si>
    <t>Подпись лица, выполнившего поверку</t>
  </si>
  <si>
    <t>Qiyoslash obyekti holati / qiyoslash obyektini qiyoslashdan avval rostlash va/yoki ta'mirlash</t>
  </si>
  <si>
    <t>Предел допустимой основной погрешности ИК %</t>
  </si>
  <si>
    <t xml:space="preserve">                   ООО "ЛУКОЙЛ Узбекистан Оперейтинг Компани"</t>
  </si>
  <si>
    <t>Qiyoslash uslubiyati</t>
  </si>
  <si>
    <t>Завод. номер №(основ./резерв)</t>
  </si>
  <si>
    <t>Позиция</t>
  </si>
  <si>
    <t>Протокол №</t>
  </si>
  <si>
    <t>погрешность есть</t>
  </si>
  <si>
    <t>диапазон отличается</t>
  </si>
  <si>
    <t>канал не работает</t>
  </si>
  <si>
    <t>ItemName</t>
  </si>
  <si>
    <t>Class</t>
  </si>
  <si>
    <t>Tag</t>
  </si>
  <si>
    <t>TagDeleted</t>
  </si>
  <si>
    <t>ItemNumber</t>
  </si>
  <si>
    <t>ItemDescription</t>
  </si>
  <si>
    <t>DownloadedName</t>
  </si>
  <si>
    <t>Target</t>
  </si>
  <si>
    <t>DateModified</t>
  </si>
  <si>
    <t>DateDownloaded</t>
  </si>
  <si>
    <t>False</t>
  </si>
  <si>
    <t>True</t>
  </si>
  <si>
    <t>NONE</t>
  </si>
  <si>
    <t>None</t>
  </si>
  <si>
    <t>Scripts</t>
  </si>
  <si>
    <t>AreaCode</t>
  </si>
  <si>
    <t>InstructDisplayNumber</t>
  </si>
  <si>
    <t>DynamicScanPV</t>
  </si>
  <si>
    <t>DynamicScanOP</t>
  </si>
  <si>
    <t>DynamicScanMD</t>
  </si>
  <si>
    <t>JournalOnlyOpinion</t>
  </si>
  <si>
    <t>EnterpriseName</t>
  </si>
  <si>
    <t>TrendParameter</t>
  </si>
  <si>
    <t>TrendNumber</t>
  </si>
  <si>
    <t>TargetState3</t>
  </si>
  <si>
    <t>TargetState2</t>
  </si>
  <si>
    <t>TargetState1</t>
  </si>
  <si>
    <t>TargetState0</t>
  </si>
  <si>
    <t>StatusNumStates</t>
  </si>
  <si>
    <t>SourceAddressPV</t>
  </si>
  <si>
    <t>SourceAddressOP</t>
  </si>
  <si>
    <t>SourceAddressMD</t>
  </si>
  <si>
    <t>ScanningEnabled</t>
  </si>
  <si>
    <t>ScanPeriodPV</t>
  </si>
  <si>
    <t>ScanPeriodOP</t>
  </si>
  <si>
    <t>ScanPeriodMD</t>
  </si>
  <si>
    <t>ReverseOutput</t>
  </si>
  <si>
    <t>PVAlgoAttachment</t>
  </si>
  <si>
    <t>PositionInTrendSet</t>
  </si>
  <si>
    <t>PositionInGroup</t>
  </si>
  <si>
    <t>PointGroupTemplatePage</t>
  </si>
  <si>
    <t>PointDetailPage</t>
  </si>
  <si>
    <t>OutputPulseWidth</t>
  </si>
  <si>
    <t>NumOutputStates</t>
  </si>
  <si>
    <t>NormalMode</t>
  </si>
  <si>
    <t>ModeDisable</t>
  </si>
  <si>
    <t>InstructionsDisplayNumber</t>
  </si>
  <si>
    <t>GroupNumber</t>
  </si>
  <si>
    <t>FirePointEnable</t>
  </si>
  <si>
    <t>ExternalChangeAlarmPV</t>
  </si>
  <si>
    <t>ExternalChangeAlarmOP</t>
  </si>
  <si>
    <t>ExternalChangeAlarmMD</t>
  </si>
  <si>
    <t>EntryZone</t>
  </si>
  <si>
    <t>ElecSigSecondarySignatureLevel</t>
  </si>
  <si>
    <t>ElecSigSecondarySignatureMeaning</t>
  </si>
  <si>
    <t>ElecSigPrimarySignatureMeaning</t>
  </si>
  <si>
    <t>ElecSigReasonSet</t>
  </si>
  <si>
    <t>ElecSigSignatureType</t>
  </si>
  <si>
    <t>DestinationAddressOP</t>
  </si>
  <si>
    <t>DestinationAddressMD</t>
  </si>
  <si>
    <t>DescriptorState7</t>
  </si>
  <si>
    <t>DescriptorState6</t>
  </si>
  <si>
    <t>DescriptorState5</t>
  </si>
  <si>
    <t>DescriptorState4</t>
  </si>
  <si>
    <t>DescriptorState3</t>
  </si>
  <si>
    <t>DescriptorState2</t>
  </si>
  <si>
    <t>DescriptorState1</t>
  </si>
  <si>
    <t>DescriptorState0</t>
  </si>
  <si>
    <t>ControlTimeout</t>
  </si>
  <si>
    <t>ControlLevel</t>
  </si>
  <si>
    <t>ControlConfirmation</t>
  </si>
  <si>
    <t>AssociatedDisplayNumber</t>
  </si>
  <si>
    <t>AlarmTransitionEnable</t>
  </si>
  <si>
    <t>AlarmSubPriorityState7</t>
  </si>
  <si>
    <t>AlarmSubPriorityState6</t>
  </si>
  <si>
    <t>AlarmSubPriorityState5</t>
  </si>
  <si>
    <t>AlarmSubPriorityState4</t>
  </si>
  <si>
    <t>AlarmSubPriorityState3</t>
  </si>
  <si>
    <t>AlarmSubPriorityState2</t>
  </si>
  <si>
    <t>AlarmSubPriorityState1</t>
  </si>
  <si>
    <t>AlarmSubPriorityState0</t>
  </si>
  <si>
    <t>AlarmOnDelayState7</t>
  </si>
  <si>
    <t>AlarmOnDelayState6</t>
  </si>
  <si>
    <t>AlarmOnDelayState5</t>
  </si>
  <si>
    <t>AlarmOnDelayState4</t>
  </si>
  <si>
    <t>AlarmOnDelayState3</t>
  </si>
  <si>
    <t>AlarmOnDelayState2</t>
  </si>
  <si>
    <t>AlarmOnDelayState1</t>
  </si>
  <si>
    <t>AlarmOnDelayState0</t>
  </si>
  <si>
    <t>AlarmOffDelayState7</t>
  </si>
  <si>
    <t>AlarmOffDelayState6</t>
  </si>
  <si>
    <t>AlarmOffDelayState5</t>
  </si>
  <si>
    <t>AlarmOffDelayState4</t>
  </si>
  <si>
    <t>AlarmOffDelayState3</t>
  </si>
  <si>
    <t>AlarmOffDelayState2</t>
  </si>
  <si>
    <t>AlarmOffDelayState1</t>
  </si>
  <si>
    <t>AlarmOffDelayState0</t>
  </si>
  <si>
    <t>AlarmSubPriorityControlFail</t>
  </si>
  <si>
    <t>AlarmPriorityState7</t>
  </si>
  <si>
    <t>AlarmPriorityState6</t>
  </si>
  <si>
    <t>AlarmPriorityState5</t>
  </si>
  <si>
    <t>AlarmPriorityState4</t>
  </si>
  <si>
    <t>AlarmPriorityState3</t>
  </si>
  <si>
    <t>AlarmPriorityState2</t>
  </si>
  <si>
    <t>AlarmPriorityState1</t>
  </si>
  <si>
    <t>AlarmPriorityState0</t>
  </si>
  <si>
    <t>AlarmPriorityControlFail</t>
  </si>
  <si>
    <t>AlarmMessageIndex</t>
  </si>
  <si>
    <t>AlarmEnableState7</t>
  </si>
  <si>
    <t>AlarmEnableState6</t>
  </si>
  <si>
    <t>AlarmEnableState5</t>
  </si>
  <si>
    <t>AlarmEnableState4</t>
  </si>
  <si>
    <t>AlarmEnableState3</t>
  </si>
  <si>
    <t>AlarmEnableState2</t>
  </si>
  <si>
    <t>AlarmEnableState1</t>
  </si>
  <si>
    <t>AlarmEnableState0</t>
  </si>
  <si>
    <t>AlarmDisable</t>
  </si>
  <si>
    <t>ActAlgoAttachment</t>
  </si>
  <si>
    <t>AckDestination</t>
  </si>
  <si>
    <t>IndivBitPV</t>
  </si>
  <si>
    <t>InvertPV</t>
  </si>
  <si>
    <t>InvertPV1</t>
  </si>
  <si>
    <t>InvertPV2</t>
  </si>
  <si>
    <t>SourceAddressPV1</t>
  </si>
  <si>
    <t>SourceAddressPV2</t>
  </si>
  <si>
    <t>IndivBitOP</t>
  </si>
  <si>
    <t>InvertOP</t>
  </si>
  <si>
    <t>InvertOP1</t>
  </si>
  <si>
    <t>SourceAddressOP1</t>
  </si>
  <si>
    <t>DestinationAddressOP1</t>
  </si>
  <si>
    <t>StatusPoint</t>
  </si>
  <si>
    <t>410_0_DCS</t>
  </si>
  <si>
    <t>default</t>
  </si>
  <si>
    <t>PV</t>
  </si>
  <si>
    <t>F</t>
  </si>
  <si>
    <t>Latched</t>
  </si>
  <si>
    <t>AUTO</t>
  </si>
  <si>
    <t>Mngr</t>
  </si>
  <si>
    <t>DISCON</t>
  </si>
  <si>
    <t>CON</t>
  </si>
  <si>
    <t>Journal</t>
  </si>
  <si>
    <t>Urgent</t>
  </si>
  <si>
    <t>4100EA5001A</t>
  </si>
  <si>
    <t>Earthing device state</t>
  </si>
  <si>
    <t>0</t>
  </si>
  <si>
    <t>C</t>
  </si>
  <si>
    <t>150</t>
  </si>
  <si>
    <t>2210TE4006</t>
  </si>
  <si>
    <t>2210TE4007</t>
  </si>
  <si>
    <t>2210TE4008</t>
  </si>
  <si>
    <t>2210TE4009</t>
  </si>
  <si>
    <t>2210TE4010</t>
  </si>
  <si>
    <t>2210TE4011</t>
  </si>
  <si>
    <t>Значение входного сигнала XI (mA)</t>
  </si>
  <si>
    <t>Основная абсолютная погрешность канала DoaI mA</t>
  </si>
  <si>
    <t>mIn</t>
  </si>
  <si>
    <t>Значение выходного сигнала YI (mA)</t>
  </si>
  <si>
    <t>Поверку произвел:</t>
  </si>
  <si>
    <t>Рахмонов Р.Т.</t>
  </si>
  <si>
    <t>Комилов Н.С.</t>
  </si>
  <si>
    <t>-25</t>
  </si>
  <si>
    <t>Sm3/hr</t>
  </si>
  <si>
    <t>2431LIT0201B</t>
  </si>
  <si>
    <t>100</t>
  </si>
  <si>
    <t>%</t>
  </si>
  <si>
    <t>2430TIT0108</t>
  </si>
  <si>
    <t>2431PDIT0045</t>
  </si>
  <si>
    <t>1</t>
  </si>
  <si>
    <t>bar</t>
  </si>
  <si>
    <t>6250LIT0101</t>
  </si>
  <si>
    <t>6250PIT0109</t>
  </si>
  <si>
    <t>4</t>
  </si>
  <si>
    <t>barg</t>
  </si>
  <si>
    <t>2430PIT0108</t>
  </si>
  <si>
    <t>2430LIT0105</t>
  </si>
  <si>
    <t>43000</t>
  </si>
  <si>
    <t>2430FIT0102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</si>
</sst>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[$-F800]dddd\,\ mmmm\ dd\,\ yyyy"/>
    <numFmt numFmtId="167" formatCode="0000"/>
    <numFmt numFmtId="168" formatCode="[$-F400]h:mm:ss\ AM/PM"/>
  </numFmts>
  <fonts count="47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b/>
      <sz val="10"/>
      <name val="Arial"/>
      <family val="2"/>
      <charset val="204"/>
    </font>
    <font>
      <b/>
      <sz val="10"/>
      <color theme="1"/>
      <name val="Arial"/>
      <family val="2"/>
      <charset val="204"/>
    </font>
    <font>
      <sz val="12"/>
      <name val="Times New Roman"/>
      <family val="2"/>
      <charset val="204"/>
    </font>
    <font>
      <sz val="11"/>
      <name val="Arial"/>
      <family val="2"/>
      <charset val="204"/>
    </font>
    <font>
      <sz val="10"/>
      <name val="Arial"/>
      <family val="2"/>
      <charset val="204"/>
    </font>
    <font>
      <b/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Arial"/>
      <family val="2"/>
      <charset val="204"/>
    </font>
    <font>
      <vertAlign val="superscript"/>
      <sz val="12"/>
      <name val="Times New Roman"/>
      <family val="1"/>
      <charset val="204"/>
    </font>
    <font>
      <sz val="1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22"/>
      <name val="Times New Roman"/>
      <family val="1"/>
      <charset val="204"/>
    </font>
    <font>
      <sz val="22"/>
      <name val="Times New Roman"/>
      <family val="1"/>
      <charset val="204"/>
    </font>
    <font>
      <b/>
      <sz val="10"/>
      <name val="Times New Roman"/>
      <family val="1"/>
      <charset val="204"/>
    </font>
    <font>
      <sz val="9"/>
      <name val="Times New Roman"/>
      <family val="1"/>
      <charset val="204"/>
    </font>
    <font>
      <u/>
      <sz val="11"/>
      <name val="Times New Roman"/>
      <family val="1"/>
      <charset val="204"/>
    </font>
    <font>
      <u/>
      <sz val="9"/>
      <name val="Times New Roman"/>
      <family val="1"/>
      <charset val="204"/>
    </font>
    <font>
      <u/>
      <sz val="10"/>
      <name val="Times New Roman"/>
      <family val="1"/>
      <charset val="204"/>
    </font>
    <font>
      <sz val="8"/>
      <name val="Times New Roman"/>
      <family val="1"/>
      <charset val="204"/>
    </font>
    <font>
      <sz val="7"/>
      <name val="Times New Roman"/>
      <family val="1"/>
      <charset val="204"/>
    </font>
    <font>
      <sz val="13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  <charset val="204"/>
    </font>
    <font>
      <sz val="12"/>
      <color theme="1"/>
      <name val="Times New Roman"/>
      <family val="2"/>
      <charset val="204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sz val="18"/>
      <color theme="3"/>
      <name val="Cambria"/>
      <family val="2"/>
      <charset val="204"/>
      <scheme val="maj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0" borderId="0"/>
    <xf numFmtId="0" fontId="27" fillId="0" borderId="0"/>
    <xf numFmtId="0" fontId="29" fillId="0" borderId="0"/>
    <xf numFmtId="0" fontId="44" fillId="18" borderId="0" applyNumberFormat="0" applyBorder="0" applyAlignment="0" applyProtection="0"/>
    <xf numFmtId="0" fontId="1" fillId="0" borderId="0"/>
    <xf numFmtId="0" fontId="45" fillId="0" borderId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44" fillId="17" borderId="0" applyNumberFormat="0" applyBorder="0" applyAlignment="0" applyProtection="0"/>
    <xf numFmtId="0" fontId="44" fillId="21" borderId="0" applyNumberFormat="0" applyBorder="0" applyAlignment="0" applyProtection="0"/>
    <xf numFmtId="0" fontId="44" fillId="25" borderId="0" applyNumberFormat="0" applyBorder="0" applyAlignment="0" applyProtection="0"/>
    <xf numFmtId="0" fontId="44" fillId="29" borderId="0" applyNumberFormat="0" applyBorder="0" applyAlignment="0" applyProtection="0"/>
    <xf numFmtId="0" fontId="44" fillId="33" borderId="0" applyNumberFormat="0" applyBorder="0" applyAlignment="0" applyProtection="0"/>
    <xf numFmtId="0" fontId="44" fillId="37" borderId="0" applyNumberFormat="0" applyBorder="0" applyAlignment="0" applyProtection="0"/>
    <xf numFmtId="0" fontId="44" fillId="14" borderId="0" applyNumberFormat="0" applyBorder="0" applyAlignment="0" applyProtection="0"/>
    <xf numFmtId="0" fontId="44" fillId="22" borderId="0" applyNumberFormat="0" applyBorder="0" applyAlignment="0" applyProtection="0"/>
    <xf numFmtId="0" fontId="44" fillId="26" borderId="0" applyNumberFormat="0" applyBorder="0" applyAlignment="0" applyProtection="0"/>
    <xf numFmtId="0" fontId="44" fillId="30" borderId="0" applyNumberFormat="0" applyBorder="0" applyAlignment="0" applyProtection="0"/>
    <xf numFmtId="0" fontId="44" fillId="34" borderId="0" applyNumberFormat="0" applyBorder="0" applyAlignment="0" applyProtection="0"/>
    <xf numFmtId="0" fontId="34" fillId="8" borderId="0" applyNumberFormat="0" applyBorder="0" applyAlignment="0" applyProtection="0"/>
    <xf numFmtId="0" fontId="38" fillId="11" borderId="23" applyNumberFormat="0" applyAlignment="0" applyProtection="0"/>
    <xf numFmtId="0" fontId="40" fillId="12" borderId="26" applyNumberFormat="0" applyAlignment="0" applyProtection="0"/>
    <xf numFmtId="0" fontId="42" fillId="0" borderId="0" applyNumberFormat="0" applyFill="0" applyBorder="0" applyAlignment="0" applyProtection="0"/>
    <xf numFmtId="0" fontId="33" fillId="7" borderId="0" applyNumberFormat="0" applyBorder="0" applyAlignment="0" applyProtection="0"/>
    <xf numFmtId="0" fontId="30" fillId="0" borderId="20" applyNumberFormat="0" applyFill="0" applyAlignment="0" applyProtection="0"/>
    <xf numFmtId="0" fontId="31" fillId="0" borderId="21" applyNumberFormat="0" applyFill="0" applyAlignment="0" applyProtection="0"/>
    <xf numFmtId="0" fontId="32" fillId="0" borderId="22" applyNumberFormat="0" applyFill="0" applyAlignment="0" applyProtection="0"/>
    <xf numFmtId="0" fontId="32" fillId="0" borderId="0" applyNumberFormat="0" applyFill="0" applyBorder="0" applyAlignment="0" applyProtection="0"/>
    <xf numFmtId="0" fontId="36" fillId="10" borderId="23" applyNumberFormat="0" applyAlignment="0" applyProtection="0"/>
    <xf numFmtId="0" fontId="39" fillId="0" borderId="25" applyNumberFormat="0" applyFill="0" applyAlignment="0" applyProtection="0"/>
    <xf numFmtId="0" fontId="35" fillId="9" borderId="0" applyNumberFormat="0" applyBorder="0" applyAlignment="0" applyProtection="0"/>
    <xf numFmtId="0" fontId="1" fillId="13" borderId="27" applyNumberFormat="0" applyFont="0" applyAlignment="0" applyProtection="0"/>
    <xf numFmtId="0" fontId="37" fillId="11" borderId="24" applyNumberFormat="0" applyAlignment="0" applyProtection="0"/>
    <xf numFmtId="0" fontId="46" fillId="0" borderId="0" applyNumberFormat="0" applyFill="0" applyBorder="0" applyAlignment="0" applyProtection="0"/>
    <xf numFmtId="0" fontId="43" fillId="0" borderId="28" applyNumberFormat="0" applyFill="0" applyAlignment="0" applyProtection="0"/>
    <xf numFmtId="0" fontId="41" fillId="0" borderId="0" applyNumberFormat="0" applyFill="0" applyBorder="0" applyAlignment="0" applyProtection="0"/>
    <xf numFmtId="0" fontId="1" fillId="0" borderId="0"/>
    <xf numFmtId="9" fontId="27" fillId="0" borderId="0" applyFont="0" applyFill="0" applyBorder="0" applyAlignment="0" applyProtection="0"/>
  </cellStyleXfs>
  <cellXfs count="213">
    <xf numFmtId="0" fontId="0" fillId="0" borderId="0" xfId="0"/>
    <xf numFmtId="0" fontId="3" fillId="0" borderId="0" xfId="0" applyFont="1" applyBorder="1" applyAlignment="1">
      <alignment horizontal="left"/>
    </xf>
    <xf numFmtId="0" fontId="3" fillId="0" borderId="0" xfId="0" applyFont="1" applyBorder="1" applyAlignment="1"/>
    <xf numFmtId="2" fontId="4" fillId="0" borderId="1" xfId="0" applyNumberFormat="1" applyFont="1" applyFill="1" applyBorder="1" applyAlignment="1">
      <alignment horizontal="center" vertical="center"/>
    </xf>
    <xf numFmtId="165" fontId="6" fillId="2" borderId="1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right"/>
    </xf>
    <xf numFmtId="0" fontId="0" fillId="0" borderId="0" xfId="0" applyAlignment="1">
      <alignment horizontal="center"/>
    </xf>
    <xf numFmtId="0" fontId="4" fillId="2" borderId="8" xfId="0" applyFont="1" applyFill="1" applyBorder="1" applyAlignment="1">
      <alignment horizontal="center" vertical="center" wrapText="1"/>
    </xf>
    <xf numFmtId="0" fontId="0" fillId="0" borderId="0" xfId="0" applyAlignment="1"/>
    <xf numFmtId="0" fontId="14" fillId="0" borderId="0" xfId="0" applyFont="1"/>
    <xf numFmtId="0" fontId="8" fillId="0" borderId="0" xfId="1" applyFont="1"/>
    <xf numFmtId="0" fontId="8" fillId="0" borderId="0" xfId="1" applyFont="1" applyBorder="1"/>
    <xf numFmtId="0" fontId="16" fillId="0" borderId="0" xfId="1" applyFont="1"/>
    <xf numFmtId="0" fontId="15" fillId="0" borderId="0" xfId="1" applyFont="1"/>
    <xf numFmtId="0" fontId="17" fillId="0" borderId="0" xfId="1" applyFont="1" applyAlignment="1">
      <alignment horizontal="center"/>
    </xf>
    <xf numFmtId="0" fontId="15" fillId="0" borderId="0" xfId="1" applyFont="1" applyBorder="1"/>
    <xf numFmtId="0" fontId="15" fillId="0" borderId="0" xfId="1" applyFont="1" applyBorder="1" applyAlignment="1">
      <alignment horizontal="right"/>
    </xf>
    <xf numFmtId="0" fontId="15" fillId="0" borderId="0" xfId="1" applyFont="1" applyAlignment="1"/>
    <xf numFmtId="0" fontId="18" fillId="0" borderId="0" xfId="1" applyFont="1" applyAlignment="1">
      <alignment horizontal="center"/>
    </xf>
    <xf numFmtId="0" fontId="16" fillId="0" borderId="0" xfId="1" applyFont="1" applyBorder="1" applyAlignment="1">
      <alignment horizontal="center"/>
    </xf>
    <xf numFmtId="0" fontId="16" fillId="0" borderId="0" xfId="1" applyFont="1" applyAlignment="1">
      <alignment horizontal="center"/>
    </xf>
    <xf numFmtId="0" fontId="9" fillId="0" borderId="0" xfId="1" applyFont="1" applyBorder="1" applyAlignment="1"/>
    <xf numFmtId="0" fontId="9" fillId="0" borderId="0" xfId="1" applyFont="1" applyBorder="1" applyAlignment="1">
      <alignment horizontal="center"/>
    </xf>
    <xf numFmtId="0" fontId="15" fillId="0" borderId="0" xfId="1" applyFont="1" applyAlignment="1">
      <alignment horizontal="center"/>
    </xf>
    <xf numFmtId="0" fontId="15" fillId="0" borderId="0" xfId="1" applyFont="1" applyAlignment="1">
      <alignment horizontal="right" vertical="center"/>
    </xf>
    <xf numFmtId="0" fontId="19" fillId="0" borderId="0" xfId="1" applyFont="1" applyBorder="1" applyAlignment="1"/>
    <xf numFmtId="0" fontId="20" fillId="0" borderId="0" xfId="1" applyFont="1" applyAlignment="1">
      <alignment horizontal="right" vertical="center"/>
    </xf>
    <xf numFmtId="0" fontId="13" fillId="0" borderId="7" xfId="1" applyFont="1" applyBorder="1"/>
    <xf numFmtId="0" fontId="2" fillId="0" borderId="0" xfId="1" applyFont="1" applyBorder="1" applyAlignment="1"/>
    <xf numFmtId="0" fontId="2" fillId="0" borderId="0" xfId="1" applyFont="1" applyBorder="1" applyAlignment="1">
      <alignment horizontal="right"/>
    </xf>
    <xf numFmtId="0" fontId="10" fillId="0" borderId="0" xfId="1" applyFont="1" applyBorder="1" applyAlignment="1">
      <alignment horizontal="right"/>
    </xf>
    <xf numFmtId="0" fontId="15" fillId="0" borderId="16" xfId="1" applyFont="1" applyBorder="1" applyAlignment="1">
      <alignment horizontal="center"/>
    </xf>
    <xf numFmtId="0" fontId="15" fillId="0" borderId="0" xfId="1" applyFont="1" applyBorder="1" applyAlignment="1">
      <alignment horizontal="center"/>
    </xf>
    <xf numFmtId="49" fontId="15" fillId="0" borderId="0" xfId="1" applyNumberFormat="1" applyFont="1" applyBorder="1"/>
    <xf numFmtId="0" fontId="20" fillId="0" borderId="0" xfId="1" applyFont="1"/>
    <xf numFmtId="0" fontId="20" fillId="0" borderId="0" xfId="1" applyFont="1" applyAlignment="1">
      <alignment horizontal="right"/>
    </xf>
    <xf numFmtId="0" fontId="20" fillId="0" borderId="0" xfId="1" applyFont="1" applyBorder="1" applyAlignment="1">
      <alignment horizontal="center"/>
    </xf>
    <xf numFmtId="0" fontId="15" fillId="0" borderId="0" xfId="1" applyFont="1" applyBorder="1" applyAlignment="1"/>
    <xf numFmtId="0" fontId="2" fillId="0" borderId="0" xfId="1" applyFont="1" applyBorder="1" applyAlignment="1">
      <alignment vertical="center" wrapText="1"/>
    </xf>
    <xf numFmtId="1" fontId="2" fillId="0" borderId="0" xfId="1" applyNumberFormat="1" applyFont="1" applyBorder="1" applyAlignment="1">
      <alignment horizontal="center"/>
    </xf>
    <xf numFmtId="167" fontId="2" fillId="0" borderId="0" xfId="1" applyNumberFormat="1" applyFont="1" applyBorder="1" applyAlignment="1"/>
    <xf numFmtId="0" fontId="2" fillId="0" borderId="0" xfId="1" applyFont="1"/>
    <xf numFmtId="0" fontId="2" fillId="0" borderId="0" xfId="1" applyFont="1" applyBorder="1"/>
    <xf numFmtId="0" fontId="20" fillId="0" borderId="7" xfId="1" applyFont="1" applyBorder="1" applyAlignment="1"/>
    <xf numFmtId="49" fontId="20" fillId="0" borderId="7" xfId="1" applyNumberFormat="1" applyFont="1" applyBorder="1" applyAlignment="1"/>
    <xf numFmtId="0" fontId="15" fillId="0" borderId="7" xfId="1" applyFont="1" applyBorder="1"/>
    <xf numFmtId="164" fontId="13" fillId="0" borderId="7" xfId="1" applyNumberFormat="1" applyFont="1" applyBorder="1" applyAlignment="1"/>
    <xf numFmtId="0" fontId="13" fillId="0" borderId="7" xfId="1" applyFont="1" applyBorder="1" applyAlignment="1"/>
    <xf numFmtId="0" fontId="24" fillId="0" borderId="0" xfId="1" applyFont="1"/>
    <xf numFmtId="0" fontId="2" fillId="0" borderId="7" xfId="1" applyFont="1" applyBorder="1"/>
    <xf numFmtId="0" fontId="25" fillId="0" borderId="7" xfId="1" applyFont="1" applyBorder="1"/>
    <xf numFmtId="0" fontId="24" fillId="0" borderId="7" xfId="1" applyFont="1" applyBorder="1"/>
    <xf numFmtId="0" fontId="25" fillId="0" borderId="0" xfId="1" applyFont="1"/>
    <xf numFmtId="0" fontId="12" fillId="0" borderId="0" xfId="1" applyFont="1" applyBorder="1" applyAlignment="1"/>
    <xf numFmtId="0" fontId="2" fillId="0" borderId="0" xfId="1" applyFont="1" applyAlignment="1"/>
    <xf numFmtId="0" fontId="24" fillId="0" borderId="0" xfId="1" applyFont="1" applyAlignment="1"/>
    <xf numFmtId="0" fontId="25" fillId="0" borderId="0" xfId="1" applyFont="1" applyAlignment="1"/>
    <xf numFmtId="0" fontId="2" fillId="0" borderId="0" xfId="1" applyFont="1" applyAlignment="1">
      <alignment vertical="top"/>
    </xf>
    <xf numFmtId="0" fontId="25" fillId="0" borderId="0" xfId="1" applyFont="1" applyAlignment="1">
      <alignment vertical="top"/>
    </xf>
    <xf numFmtId="0" fontId="15" fillId="0" borderId="0" xfId="1" applyFont="1" applyAlignment="1">
      <alignment vertical="top"/>
    </xf>
    <xf numFmtId="0" fontId="2" fillId="0" borderId="7" xfId="1" applyNumberFormat="1" applyFont="1" applyBorder="1" applyAlignment="1">
      <alignment vertical="center" wrapText="1"/>
    </xf>
    <xf numFmtId="0" fontId="2" fillId="0" borderId="7" xfId="1" applyNumberFormat="1" applyFont="1" applyBorder="1" applyAlignment="1">
      <alignment wrapText="1"/>
    </xf>
    <xf numFmtId="0" fontId="2" fillId="0" borderId="7" xfId="1" applyFont="1" applyBorder="1" applyAlignment="1">
      <alignment vertical="center" wrapText="1"/>
    </xf>
    <xf numFmtId="0" fontId="12" fillId="0" borderId="7" xfId="1" applyFont="1" applyBorder="1" applyAlignment="1">
      <alignment horizontal="center"/>
    </xf>
    <xf numFmtId="0" fontId="12" fillId="0" borderId="0" xfId="1" applyFont="1" applyBorder="1" applyAlignment="1">
      <alignment horizontal="center"/>
    </xf>
    <xf numFmtId="0" fontId="20" fillId="0" borderId="17" xfId="1" applyFont="1" applyBorder="1" applyAlignment="1"/>
    <xf numFmtId="0" fontId="20" fillId="0" borderId="0" xfId="1" applyFont="1" applyBorder="1" applyAlignment="1"/>
    <xf numFmtId="0" fontId="20" fillId="0" borderId="0" xfId="1" applyFont="1" applyAlignment="1">
      <alignment wrapText="1"/>
    </xf>
    <xf numFmtId="0" fontId="2" fillId="0" borderId="0" xfId="1" applyFont="1" applyAlignment="1">
      <alignment wrapText="1"/>
    </xf>
    <xf numFmtId="0" fontId="2" fillId="0" borderId="16" xfId="1" applyFont="1" applyBorder="1" applyAlignment="1">
      <alignment wrapText="1"/>
    </xf>
    <xf numFmtId="0" fontId="2" fillId="0" borderId="0" xfId="1" applyFont="1" applyBorder="1" applyAlignment="1">
      <alignment wrapText="1"/>
    </xf>
    <xf numFmtId="0" fontId="25" fillId="0" borderId="0" xfId="1" applyFont="1" applyBorder="1" applyAlignment="1">
      <alignment wrapText="1"/>
    </xf>
    <xf numFmtId="0" fontId="13" fillId="0" borderId="0" xfId="1" applyFont="1"/>
    <xf numFmtId="0" fontId="3" fillId="0" borderId="0" xfId="1" applyFont="1"/>
    <xf numFmtId="0" fontId="25" fillId="0" borderId="0" xfId="1" applyFont="1" applyBorder="1" applyAlignment="1">
      <alignment horizontal="center"/>
    </xf>
    <xf numFmtId="0" fontId="25" fillId="0" borderId="0" xfId="1" applyFont="1" applyBorder="1" applyAlignment="1"/>
    <xf numFmtId="0" fontId="2" fillId="0" borderId="7" xfId="1" applyFont="1" applyBorder="1" applyAlignment="1">
      <alignment horizontal="left"/>
    </xf>
    <xf numFmtId="0" fontId="24" fillId="0" borderId="7" xfId="1" applyFont="1" applyBorder="1" applyAlignment="1">
      <alignment vertical="justify"/>
    </xf>
    <xf numFmtId="0" fontId="13" fillId="0" borderId="0" xfId="1" applyFont="1" applyBorder="1"/>
    <xf numFmtId="0" fontId="25" fillId="0" borderId="0" xfId="1" applyFont="1" applyBorder="1"/>
    <xf numFmtId="0" fontId="11" fillId="0" borderId="0" xfId="1" applyFont="1"/>
    <xf numFmtId="0" fontId="16" fillId="0" borderId="0" xfId="1" applyFont="1" applyBorder="1" applyAlignment="1">
      <alignment horizontal="left"/>
    </xf>
    <xf numFmtId="0" fontId="2" fillId="0" borderId="16" xfId="1" applyFont="1" applyBorder="1"/>
    <xf numFmtId="0" fontId="15" fillId="0" borderId="7" xfId="1" applyFont="1" applyBorder="1" applyAlignment="1">
      <alignment horizontal="center"/>
    </xf>
    <xf numFmtId="0" fontId="2" fillId="0" borderId="0" xfId="1" applyFont="1" applyAlignment="1">
      <alignment horizontal="right"/>
    </xf>
    <xf numFmtId="0" fontId="13" fillId="0" borderId="0" xfId="1" applyFont="1" applyBorder="1" applyAlignment="1">
      <alignment horizontal="center" vertical="center" wrapText="1"/>
    </xf>
    <xf numFmtId="0" fontId="20" fillId="0" borderId="0" xfId="1" applyFont="1" applyBorder="1" applyAlignment="1">
      <alignment horizontal="center" vertical="center" wrapText="1"/>
    </xf>
    <xf numFmtId="0" fontId="8" fillId="0" borderId="0" xfId="1" applyFont="1" applyAlignment="1"/>
    <xf numFmtId="0" fontId="26" fillId="0" borderId="17" xfId="1" applyFont="1" applyBorder="1" applyAlignment="1">
      <alignment wrapText="1"/>
    </xf>
    <xf numFmtId="0" fontId="26" fillId="0" borderId="0" xfId="1" applyFont="1" applyBorder="1" applyAlignment="1">
      <alignment wrapText="1"/>
    </xf>
    <xf numFmtId="0" fontId="2" fillId="0" borderId="17" xfId="1" applyFont="1" applyBorder="1" applyAlignment="1">
      <alignment horizontal="left" wrapText="1"/>
    </xf>
    <xf numFmtId="0" fontId="2" fillId="0" borderId="0" xfId="1" applyFont="1" applyBorder="1" applyAlignment="1">
      <alignment horizontal="left" wrapText="1"/>
    </xf>
    <xf numFmtId="0" fontId="2" fillId="0" borderId="0" xfId="1" applyFont="1" applyAlignment="1">
      <alignment horizontal="left" wrapText="1"/>
    </xf>
    <xf numFmtId="0" fontId="15" fillId="0" borderId="0" xfId="1" applyFont="1" applyAlignment="1">
      <alignment horizontal="left"/>
    </xf>
    <xf numFmtId="0" fontId="13" fillId="0" borderId="7" xfId="1" applyFont="1" applyBorder="1" applyAlignment="1">
      <alignment vertical="top" wrapText="1" shrinkToFit="1"/>
    </xf>
    <xf numFmtId="165" fontId="13" fillId="0" borderId="7" xfId="1" applyNumberFormat="1" applyFont="1" applyBorder="1" applyAlignment="1">
      <alignment horizontal="center" vertical="center"/>
    </xf>
    <xf numFmtId="165" fontId="13" fillId="0" borderId="7" xfId="1" applyNumberFormat="1" applyFont="1" applyBorder="1" applyAlignment="1"/>
    <xf numFmtId="0" fontId="16" fillId="0" borderId="0" xfId="1" applyFont="1" applyAlignment="1">
      <alignment horizontal="left"/>
    </xf>
    <xf numFmtId="0" fontId="13" fillId="0" borderId="0" xfId="1" applyFont="1" applyAlignment="1">
      <alignment shrinkToFit="1"/>
    </xf>
    <xf numFmtId="0" fontId="13" fillId="3" borderId="7" xfId="1" applyFont="1" applyFill="1" applyBorder="1" applyAlignment="1">
      <alignment horizontal="center"/>
    </xf>
    <xf numFmtId="0" fontId="13" fillId="2" borderId="7" xfId="1" applyFont="1" applyFill="1" applyBorder="1" applyAlignment="1">
      <alignment horizontal="center"/>
    </xf>
    <xf numFmtId="0" fontId="13" fillId="3" borderId="7" xfId="1" applyFont="1" applyFill="1" applyBorder="1" applyAlignment="1">
      <alignment horizontal="center" vertical="center" wrapText="1" shrinkToFit="1"/>
    </xf>
    <xf numFmtId="164" fontId="13" fillId="0" borderId="7" xfId="1" applyNumberFormat="1" applyFont="1" applyBorder="1" applyAlignment="1">
      <alignment horizontal="center"/>
    </xf>
    <xf numFmtId="0" fontId="13" fillId="3" borderId="7" xfId="1" applyNumberFormat="1" applyFont="1" applyFill="1" applyBorder="1" applyAlignment="1">
      <alignment horizontal="center"/>
    </xf>
    <xf numFmtId="0" fontId="13" fillId="3" borderId="7" xfId="1" applyFont="1" applyFill="1" applyBorder="1" applyAlignment="1">
      <alignment horizontal="center" vertical="center" wrapText="1"/>
    </xf>
    <xf numFmtId="0" fontId="16" fillId="0" borderId="0" xfId="1" applyFont="1" applyBorder="1"/>
    <xf numFmtId="0" fontId="16" fillId="0" borderId="0" xfId="1" applyFont="1" applyBorder="1" applyAlignment="1"/>
    <xf numFmtId="0" fontId="0" fillId="0" borderId="0" xfId="0"/>
    <xf numFmtId="0" fontId="7" fillId="0" borderId="0" xfId="0" applyNumberFormat="1" applyFont="1" applyFill="1" applyBorder="1" applyAlignment="1" applyProtection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/>
    </xf>
    <xf numFmtId="0" fontId="0" fillId="0" borderId="0" xfId="0" applyAlignment="1"/>
    <xf numFmtId="165" fontId="0" fillId="0" borderId="0" xfId="0" applyNumberFormat="1" applyFill="1" applyBorder="1" applyAlignment="1">
      <alignment horizontal="center" vertical="center"/>
    </xf>
    <xf numFmtId="49" fontId="27" fillId="0" borderId="1" xfId="2" applyNumberForma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65" fontId="6" fillId="2" borderId="18" xfId="0" applyNumberFormat="1" applyFont="1" applyFill="1" applyBorder="1" applyAlignment="1">
      <alignment horizontal="center" vertical="center"/>
    </xf>
    <xf numFmtId="165" fontId="6" fillId="2" borderId="19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2" fontId="0" fillId="0" borderId="0" xfId="0" applyNumberFormat="1"/>
    <xf numFmtId="0" fontId="0" fillId="0" borderId="0" xfId="0" applyAlignment="1">
      <alignment horizontal="left"/>
    </xf>
    <xf numFmtId="165" fontId="2" fillId="2" borderId="1" xfId="0" applyNumberFormat="1" applyFont="1" applyFill="1" applyBorder="1" applyAlignment="1">
      <alignment horizontal="left" vertical="center"/>
    </xf>
    <xf numFmtId="0" fontId="0" fillId="5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49" fontId="2" fillId="2" borderId="14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2" fontId="4" fillId="0" borderId="4" xfId="0" applyNumberFormat="1" applyFont="1" applyFill="1" applyBorder="1" applyAlignment="1">
      <alignment horizontal="center" vertical="center"/>
    </xf>
    <xf numFmtId="2" fontId="4" fillId="0" borderId="6" xfId="0" applyNumberFormat="1" applyFont="1" applyFill="1" applyBorder="1" applyAlignment="1">
      <alignment horizontal="center" vertical="center"/>
    </xf>
    <xf numFmtId="2" fontId="4" fillId="0" borderId="5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4" fillId="2" borderId="8" xfId="0" applyFont="1" applyFill="1" applyBorder="1" applyAlignment="1">
      <alignment horizontal="left" vertical="center" wrapText="1"/>
    </xf>
    <xf numFmtId="0" fontId="4" fillId="2" borderId="14" xfId="0" applyFont="1" applyFill="1" applyBorder="1" applyAlignment="1">
      <alignment horizontal="left" vertical="center" wrapText="1"/>
    </xf>
    <xf numFmtId="0" fontId="4" fillId="2" borderId="15" xfId="0" applyFont="1" applyFill="1" applyBorder="1" applyAlignment="1">
      <alignment horizontal="left" vertical="center" wrapText="1"/>
    </xf>
    <xf numFmtId="49" fontId="4" fillId="2" borderId="11" xfId="0" applyNumberFormat="1" applyFont="1" applyFill="1" applyBorder="1" applyAlignment="1">
      <alignment horizontal="center" vertical="center" wrapText="1"/>
    </xf>
    <xf numFmtId="49" fontId="4" fillId="2" borderId="10" xfId="0" applyNumberFormat="1" applyFont="1" applyFill="1" applyBorder="1" applyAlignment="1">
      <alignment horizontal="center" vertical="center" wrapText="1"/>
    </xf>
    <xf numFmtId="49" fontId="4" fillId="2" borderId="12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4" fillId="2" borderId="7" xfId="0" applyNumberFormat="1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4" fillId="0" borderId="11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28" fillId="0" borderId="14" xfId="0" applyFont="1" applyBorder="1" applyAlignment="1">
      <alignment horizontal="center" vertical="center" wrapText="1"/>
    </xf>
    <xf numFmtId="0" fontId="28" fillId="0" borderId="15" xfId="0" applyFont="1" applyBorder="1" applyAlignment="1">
      <alignment horizontal="center" vertical="center" wrapText="1"/>
    </xf>
    <xf numFmtId="0" fontId="3" fillId="3" borderId="7" xfId="0" applyFont="1" applyFill="1" applyBorder="1" applyAlignment="1"/>
    <xf numFmtId="0" fontId="0" fillId="0" borderId="7" xfId="0" applyBorder="1" applyAlignment="1"/>
    <xf numFmtId="0" fontId="2" fillId="0" borderId="0" xfId="1" applyFont="1" applyAlignment="1">
      <alignment horizontal="center"/>
    </xf>
    <xf numFmtId="0" fontId="13" fillId="0" borderId="7" xfId="1" applyFont="1" applyBorder="1" applyAlignment="1">
      <alignment horizontal="center" vertical="top" wrapText="1" shrinkToFit="1"/>
    </xf>
    <xf numFmtId="0" fontId="24" fillId="0" borderId="0" xfId="1" applyFont="1" applyBorder="1" applyAlignment="1">
      <alignment horizontal="left" wrapText="1"/>
    </xf>
    <xf numFmtId="0" fontId="24" fillId="0" borderId="0" xfId="1" applyFont="1" applyBorder="1" applyAlignment="1">
      <alignment horizontal="center" wrapText="1" shrinkToFit="1"/>
    </xf>
    <xf numFmtId="0" fontId="25" fillId="0" borderId="0" xfId="1" applyFont="1" applyBorder="1" applyAlignment="1">
      <alignment horizontal="center" wrapText="1" shrinkToFit="1"/>
    </xf>
    <xf numFmtId="0" fontId="25" fillId="0" borderId="0" xfId="1" applyFont="1" applyBorder="1" applyAlignment="1">
      <alignment horizontal="left" wrapText="1"/>
    </xf>
    <xf numFmtId="0" fontId="13" fillId="0" borderId="7" xfId="1" applyFont="1" applyBorder="1" applyAlignment="1">
      <alignment horizontal="left" vertical="center" wrapText="1"/>
    </xf>
    <xf numFmtId="0" fontId="13" fillId="0" borderId="6" xfId="1" applyFont="1" applyBorder="1" applyAlignment="1">
      <alignment horizontal="left" vertical="center" wrapText="1"/>
    </xf>
    <xf numFmtId="0" fontId="25" fillId="0" borderId="0" xfId="1" applyFont="1" applyAlignment="1">
      <alignment horizontal="left" wrapText="1"/>
    </xf>
    <xf numFmtId="0" fontId="13" fillId="0" borderId="0" xfId="1" applyFont="1" applyBorder="1" applyAlignment="1">
      <alignment horizontal="center" wrapText="1"/>
    </xf>
    <xf numFmtId="0" fontId="24" fillId="0" borderId="10" xfId="1" applyFont="1" applyBorder="1" applyAlignment="1">
      <alignment horizontal="left" vertical="center" wrapText="1"/>
    </xf>
    <xf numFmtId="0" fontId="13" fillId="0" borderId="7" xfId="1" applyFont="1" applyBorder="1" applyAlignment="1">
      <alignment horizontal="center"/>
    </xf>
    <xf numFmtId="0" fontId="15" fillId="0" borderId="0" xfId="1" applyFont="1" applyAlignment="1">
      <alignment horizontal="center"/>
    </xf>
    <xf numFmtId="0" fontId="20" fillId="0" borderId="0" xfId="1" applyFont="1" applyBorder="1" applyAlignment="1">
      <alignment horizontal="center"/>
    </xf>
    <xf numFmtId="0" fontId="24" fillId="0" borderId="10" xfId="1" applyFont="1" applyBorder="1" applyAlignment="1">
      <alignment horizontal="center"/>
    </xf>
    <xf numFmtId="0" fontId="2" fillId="3" borderId="7" xfId="1" applyFont="1" applyFill="1" applyBorder="1" applyAlignment="1">
      <alignment horizontal="center"/>
    </xf>
    <xf numFmtId="0" fontId="25" fillId="0" borderId="7" xfId="1" applyFont="1" applyBorder="1" applyAlignment="1">
      <alignment horizontal="left" wrapText="1"/>
    </xf>
    <xf numFmtId="0" fontId="13" fillId="0" borderId="7" xfId="1" applyFont="1" applyBorder="1" applyAlignment="1">
      <alignment horizontal="center" vertical="center" wrapText="1"/>
    </xf>
    <xf numFmtId="166" fontId="13" fillId="3" borderId="7" xfId="1" applyNumberFormat="1" applyFont="1" applyFill="1" applyBorder="1" applyAlignment="1">
      <alignment horizontal="center" vertical="center" wrapText="1"/>
    </xf>
    <xf numFmtId="0" fontId="13" fillId="3" borderId="7" xfId="1" applyFont="1" applyFill="1" applyBorder="1" applyAlignment="1">
      <alignment horizontal="center" vertical="center" wrapText="1"/>
    </xf>
    <xf numFmtId="0" fontId="15" fillId="0" borderId="7" xfId="1" applyFont="1" applyBorder="1" applyAlignment="1">
      <alignment horizontal="left"/>
    </xf>
    <xf numFmtId="0" fontId="24" fillId="0" borderId="0" xfId="1" applyFont="1" applyBorder="1" applyAlignment="1">
      <alignment horizontal="center"/>
    </xf>
    <xf numFmtId="0" fontId="25" fillId="0" borderId="0" xfId="1" applyFont="1" applyBorder="1" applyAlignment="1">
      <alignment horizontal="center"/>
    </xf>
    <xf numFmtId="0" fontId="13" fillId="3" borderId="7" xfId="1" applyNumberFormat="1" applyFont="1" applyFill="1" applyBorder="1" applyAlignment="1">
      <alignment horizontal="center"/>
    </xf>
    <xf numFmtId="14" fontId="13" fillId="3" borderId="7" xfId="1" applyNumberFormat="1" applyFont="1" applyFill="1" applyBorder="1" applyAlignment="1">
      <alignment horizontal="center"/>
    </xf>
    <xf numFmtId="0" fontId="25" fillId="0" borderId="0" xfId="1" applyFont="1" applyAlignment="1">
      <alignment horizontal="center"/>
    </xf>
    <xf numFmtId="0" fontId="20" fillId="0" borderId="0" xfId="1" applyFont="1" applyAlignment="1">
      <alignment horizontal="center"/>
    </xf>
    <xf numFmtId="166" fontId="13" fillId="0" borderId="7" xfId="1" applyNumberFormat="1" applyFont="1" applyBorder="1" applyAlignment="1">
      <alignment horizontal="center" vertical="center"/>
    </xf>
    <xf numFmtId="166" fontId="13" fillId="3" borderId="7" xfId="1" applyNumberFormat="1" applyFont="1" applyFill="1" applyBorder="1" applyAlignment="1">
      <alignment horizontal="center"/>
    </xf>
    <xf numFmtId="0" fontId="13" fillId="3" borderId="7" xfId="1" applyFont="1" applyFill="1" applyBorder="1" applyAlignment="1">
      <alignment horizontal="center"/>
    </xf>
    <xf numFmtId="0" fontId="25" fillId="0" borderId="0" xfId="1" applyFont="1" applyAlignment="1">
      <alignment wrapText="1"/>
    </xf>
    <xf numFmtId="0" fontId="25" fillId="0" borderId="7" xfId="1" applyFont="1" applyBorder="1" applyAlignment="1">
      <alignment wrapText="1"/>
    </xf>
    <xf numFmtId="0" fontId="13" fillId="0" borderId="0" xfId="1" applyFont="1" applyAlignment="1">
      <alignment horizontal="right"/>
    </xf>
    <xf numFmtId="168" fontId="13" fillId="0" borderId="7" xfId="1" applyNumberFormat="1" applyFont="1" applyBorder="1" applyAlignment="1">
      <alignment horizontal="left" wrapText="1"/>
    </xf>
    <xf numFmtId="0" fontId="23" fillId="0" borderId="0" xfId="1" applyFont="1" applyBorder="1" applyAlignment="1">
      <alignment horizontal="left" wrapText="1"/>
    </xf>
    <xf numFmtId="0" fontId="24" fillId="0" borderId="0" xfId="1" applyFont="1" applyBorder="1" applyAlignment="1">
      <alignment horizontal="left"/>
    </xf>
    <xf numFmtId="0" fontId="24" fillId="0" borderId="0" xfId="1" applyFont="1" applyAlignment="1">
      <alignment wrapText="1"/>
    </xf>
  </cellXfs>
  <cellStyles count="49">
    <cellStyle name="20% - Accent1 2" xfId="7"/>
    <cellStyle name="20% - Accent2 2" xfId="8"/>
    <cellStyle name="20% - Accent3 2" xfId="9"/>
    <cellStyle name="20% - Accent4 2" xfId="10"/>
    <cellStyle name="20% - Accent5 2" xfId="11"/>
    <cellStyle name="20% - Accent6 2" xfId="12"/>
    <cellStyle name="40% - Accent1 2" xfId="13"/>
    <cellStyle name="40% - Accent2 2" xfId="14"/>
    <cellStyle name="40% - Accent3 2" xfId="15"/>
    <cellStyle name="40% - Accent4 2" xfId="16"/>
    <cellStyle name="40% - Accent5 2" xfId="17"/>
    <cellStyle name="40% - Accent6 2" xfId="18"/>
    <cellStyle name="60% - Accent1 2" xfId="19"/>
    <cellStyle name="60% - Accent2 2" xfId="20"/>
    <cellStyle name="60% - Accent3 2" xfId="21"/>
    <cellStyle name="60% - Accent4 2" xfId="22"/>
    <cellStyle name="60% - Accent5 2" xfId="23"/>
    <cellStyle name="60% - Accent6 2" xfId="24"/>
    <cellStyle name="Accent1 2" xfId="25"/>
    <cellStyle name="Accent2 2" xfId="4"/>
    <cellStyle name="Accent3 2" xfId="26"/>
    <cellStyle name="Accent4 2" xfId="27"/>
    <cellStyle name="Accent5 2" xfId="28"/>
    <cellStyle name="Accent6 2" xfId="29"/>
    <cellStyle name="Bad 2" xfId="30"/>
    <cellStyle name="Calculation 2" xfId="31"/>
    <cellStyle name="Check Cell 2" xfId="32"/>
    <cellStyle name="Explanatory Text 2" xfId="33"/>
    <cellStyle name="Good 2" xfId="34"/>
    <cellStyle name="Heading 1 2" xfId="35"/>
    <cellStyle name="Heading 2 2" xfId="36"/>
    <cellStyle name="Heading 3 2" xfId="37"/>
    <cellStyle name="Heading 4 2" xfId="38"/>
    <cellStyle name="Input 2" xfId="39"/>
    <cellStyle name="Linked Cell 2" xfId="40"/>
    <cellStyle name="Neutral 2" xfId="41"/>
    <cellStyle name="Normal" xfId="0" builtinId="0"/>
    <cellStyle name="Normal 2" xfId="3"/>
    <cellStyle name="Normal 4" xfId="2"/>
    <cellStyle name="Note 2" xfId="42"/>
    <cellStyle name="Output 2" xfId="43"/>
    <cellStyle name="Percent 2" xfId="48"/>
    <cellStyle name="Title 2" xfId="44"/>
    <cellStyle name="Total 2" xfId="45"/>
    <cellStyle name="Warning Text 2" xfId="46"/>
    <cellStyle name="Обычный 10" xfId="47"/>
    <cellStyle name="Обычный 2" xfId="1"/>
    <cellStyle name="Обычный 2 2" xfId="6"/>
    <cellStyle name="Обычный 2 4 2" xf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488136</xdr:colOff>
      <xdr:row>1</xdr:row>
      <xdr:rowOff>28170</xdr:rowOff>
    </xdr:from>
    <xdr:ext cx="620339" cy="630434"/>
    <xdr:pic>
      <xdr:nvPicPr>
        <xdr:cNvPr id="2" name="Рисунок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322074" y="200811"/>
          <a:ext cx="620339" cy="630434"/>
        </a:xfrm>
        <a:prstGeom prst="rect">
          <a:avLst/>
        </a:prstGeom>
        <a:noFill/>
        <a:ln w="12700">
          <a:noFill/>
          <a:miter lim="800000"/>
          <a:headEnd/>
          <a:tailEnd/>
        </a:ln>
        <a:effectLst>
          <a:outerShdw blurRad="107950" dist="12700" dir="5400000" algn="ctr">
            <a:srgbClr val="000000"/>
          </a:outerShdw>
        </a:effectLst>
      </xdr:spPr>
    </xdr:pic>
    <xdr:clientData/>
  </xdr:oneCellAnchor>
  <xdr:oneCellAnchor>
    <xdr:from>
      <xdr:col>7</xdr:col>
      <xdr:colOff>470298</xdr:colOff>
      <xdr:row>50</xdr:row>
      <xdr:rowOff>142875</xdr:rowOff>
    </xdr:from>
    <xdr:ext cx="523874" cy="481606"/>
    <xdr:pic>
      <xdr:nvPicPr>
        <xdr:cNvPr id="3" name="Рисунок 2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304236" y="9691688"/>
          <a:ext cx="523874" cy="481606"/>
        </a:xfrm>
        <a:prstGeom prst="rect">
          <a:avLst/>
        </a:prstGeom>
        <a:noFill/>
        <a:ln w="12700">
          <a:noFill/>
          <a:miter lim="800000"/>
          <a:headEnd/>
          <a:tailEnd/>
        </a:ln>
        <a:effectLst>
          <a:outerShdw blurRad="107950" dist="12700" dir="5400000" algn="ctr">
            <a:srgbClr val="000000"/>
          </a:outerShdw>
        </a:effec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1056;&#1072;&#1073;&#1086;&#1090;&#1072;\&#1050;&#1072;&#1083;&#1080;&#1073;&#1088;&#1086;&#1074;&#1082;&#1072;\&#1050;&#1072;&#1083;&#1080;&#1073;&#1088;&#1086;&#1074;&#1082;&#1072;%202018\&#1050;-1\K-1_&#1048;&#1050;_004DB54-09.01.2018-4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отокол"/>
      <sheetName val="сертификат"/>
    </sheetNames>
    <sheetDataSet>
      <sheetData sheetId="0">
        <row r="4">
          <cell r="C4" t="str">
            <v>Аналоговый модуль</v>
          </cell>
        </row>
        <row r="5">
          <cell r="C5">
            <v>4</v>
          </cell>
          <cell r="D5" t="str">
            <v>÷</v>
          </cell>
          <cell r="E5">
            <v>20</v>
          </cell>
          <cell r="F5" t="str">
            <v>mA</v>
          </cell>
        </row>
        <row r="7">
          <cell r="F7" t="str">
            <v>Многофункциональный  калибратор  UPS-III-IS</v>
          </cell>
          <cell r="P7">
            <v>0.01</v>
          </cell>
          <cell r="S7" t="str">
            <v>0÷24 mA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A38"/>
  <sheetViews>
    <sheetView tabSelected="1" zoomScale="85" zoomScaleNormal="85" zoomScaleSheetLayoutView="85" workbookViewId="0">
      <selection activeCell="D18" sqref="D18"/>
    </sheetView>
  </sheetViews>
  <sheetFormatPr defaultRowHeight="15.75" x14ac:dyDescent="0.25"/>
  <cols>
    <col min="1" max="1" width="5.25" customWidth="1"/>
    <col min="2" max="2" width="22" style="124" bestFit="1" customWidth="1"/>
    <col min="3" max="3" width="9.375" customWidth="1"/>
    <col min="4" max="4" width="10.75" customWidth="1"/>
    <col min="5" max="5" width="12.625" customWidth="1"/>
    <col min="6" max="6" width="12.75" customWidth="1"/>
    <col min="7" max="7" width="10.875" bestFit="1" customWidth="1"/>
    <col min="8" max="8" width="12" customWidth="1"/>
    <col min="9" max="9" width="14.125" customWidth="1"/>
    <col min="10" max="10" width="14.75" customWidth="1"/>
    <col min="11" max="11" width="13.75" customWidth="1"/>
    <col min="12" max="12" width="10" customWidth="1"/>
    <col min="13" max="13" width="12.75" customWidth="1"/>
    <col min="14" max="14" width="12.25" customWidth="1"/>
    <col min="15" max="15" width="11.625" customWidth="1"/>
    <col min="16" max="16" width="8.75" customWidth="1"/>
    <col min="17" max="17" width="10.125" customWidth="1"/>
    <col min="18" max="18" width="9" customWidth="1"/>
    <col min="19" max="19" width="10" customWidth="1"/>
    <col min="20" max="20" width="11.25" bestFit="1" customWidth="1"/>
    <col min="21" max="21" width="8.25" customWidth="1"/>
    <col min="22" max="22" width="8.125" customWidth="1"/>
    <col min="23" max="23" width="14" customWidth="1"/>
    <col min="24" max="24" width="13.875" hidden="1" customWidth="1"/>
    <col min="25" max="25" width="23.75" hidden="1" customWidth="1"/>
    <col min="26" max="26" width="16.125" hidden="1" customWidth="1"/>
    <col min="27" max="27" width="18.5" hidden="1" customWidth="1"/>
    <col min="28" max="28" width="30.625" customWidth="1"/>
  </cols>
  <sheetData>
    <row r="1" spans="1:27" x14ac:dyDescent="0.25">
      <c r="U1" s="6"/>
      <c r="V1" s="6"/>
      <c r="W1" s="6"/>
    </row>
    <row r="2" spans="1:27" ht="15.75" customHeight="1" x14ac:dyDescent="0.25">
      <c r="A2" s="133" t="s">
        <v>6</v>
      </c>
      <c r="B2" s="141" t="s">
        <v>0</v>
      </c>
      <c r="C2" s="144" t="s">
        <v>7</v>
      </c>
      <c r="D2" s="145"/>
      <c r="E2" s="146"/>
      <c r="F2" s="154"/>
      <c r="G2" s="163"/>
      <c r="H2" s="163"/>
      <c r="I2" s="163"/>
      <c r="J2" s="164"/>
      <c r="K2" s="137" t="s">
        <v>242</v>
      </c>
      <c r="L2" s="138"/>
      <c r="M2" s="138"/>
      <c r="N2" s="138"/>
      <c r="O2" s="139"/>
      <c r="P2" s="154" t="s">
        <v>243</v>
      </c>
      <c r="Q2" s="155"/>
      <c r="R2" s="155"/>
      <c r="S2" s="155"/>
      <c r="T2" s="156"/>
      <c r="U2" s="150" t="s">
        <v>3</v>
      </c>
      <c r="V2" s="171" t="s">
        <v>80</v>
      </c>
      <c r="W2" s="150" t="s">
        <v>4</v>
      </c>
      <c r="X2" s="136" t="s">
        <v>54</v>
      </c>
      <c r="Y2" s="132" t="s">
        <v>83</v>
      </c>
      <c r="Z2" s="132" t="s">
        <v>84</v>
      </c>
      <c r="AA2" s="132" t="s">
        <v>85</v>
      </c>
    </row>
    <row r="3" spans="1:27" x14ac:dyDescent="0.25">
      <c r="A3" s="134"/>
      <c r="B3" s="142"/>
      <c r="C3" s="147"/>
      <c r="D3" s="148"/>
      <c r="E3" s="149"/>
      <c r="F3" s="165"/>
      <c r="G3" s="166"/>
      <c r="H3" s="166"/>
      <c r="I3" s="166"/>
      <c r="J3" s="167"/>
      <c r="K3" s="3">
        <v>4</v>
      </c>
      <c r="L3" s="3">
        <v>8</v>
      </c>
      <c r="M3" s="3">
        <v>12</v>
      </c>
      <c r="N3" s="3">
        <v>16</v>
      </c>
      <c r="O3" s="3">
        <v>20</v>
      </c>
      <c r="P3" s="157"/>
      <c r="Q3" s="158"/>
      <c r="R3" s="158"/>
      <c r="S3" s="158"/>
      <c r="T3" s="159"/>
      <c r="U3" s="151"/>
      <c r="V3" s="172"/>
      <c r="W3" s="151"/>
      <c r="X3" s="136"/>
      <c r="Y3" s="132"/>
      <c r="Z3" s="132"/>
      <c r="AA3" s="132"/>
    </row>
    <row r="4" spans="1:27" ht="63" customHeight="1" x14ac:dyDescent="0.25">
      <c r="A4" s="135"/>
      <c r="B4" s="143"/>
      <c r="C4" s="7" t="s">
        <v>244</v>
      </c>
      <c r="D4" s="7" t="s">
        <v>1</v>
      </c>
      <c r="E4" s="7" t="s">
        <v>2</v>
      </c>
      <c r="F4" s="168"/>
      <c r="G4" s="169"/>
      <c r="H4" s="169"/>
      <c r="I4" s="169"/>
      <c r="J4" s="170"/>
      <c r="K4" s="137" t="s">
        <v>245</v>
      </c>
      <c r="L4" s="138"/>
      <c r="M4" s="138"/>
      <c r="N4" s="138"/>
      <c r="O4" s="139"/>
      <c r="P4" s="160"/>
      <c r="Q4" s="161"/>
      <c r="R4" s="161"/>
      <c r="S4" s="161"/>
      <c r="T4" s="162"/>
      <c r="U4" s="152"/>
      <c r="V4" s="173"/>
      <c r="W4" s="152"/>
      <c r="X4" s="136"/>
      <c r="Y4" s="132"/>
      <c r="Z4" s="132"/>
      <c r="AA4" s="132"/>
    </row>
    <row r="5" spans="1:27" s="107" customFormat="1" x14ac:dyDescent="0.25">
      <c r="A5" s="122">
        <v>1</v>
      </c>
      <c r="B5" s="129" t="s">
        <v>251</v>
      </c>
      <c r="C5" s="120" t="s">
        <v>233</v>
      </c>
      <c r="D5" s="120" t="s">
        <v>252</v>
      </c>
      <c r="E5" s="115" t="s">
        <v>253</v>
      </c>
      <c r="F5" s="116">
        <v>-0.1</v>
      </c>
      <c r="G5" s="116">
        <v>24.9</v>
      </c>
      <c r="H5" s="116">
        <v>49.9</v>
      </c>
      <c r="I5" s="116">
        <v>74.900000000000006</v>
      </c>
      <c r="J5" s="116">
        <v>99.9</v>
      </c>
      <c r="K5" s="4">
        <f t="shared" ref="K5:O5" si="0">16/((($D5)-($C5)))*((F5)-($C5))+4</f>
        <v>3.984</v>
      </c>
      <c r="L5" s="4">
        <f t="shared" si="0"/>
        <v>7.984</v>
      </c>
      <c r="M5" s="4">
        <f t="shared" si="0"/>
        <v>11.984</v>
      </c>
      <c r="N5" s="4">
        <f t="shared" si="0"/>
        <v>15.984000000000002</v>
      </c>
      <c r="O5" s="4">
        <f t="shared" si="0"/>
        <v>19.984000000000002</v>
      </c>
      <c r="P5" s="118">
        <f t="shared" ref="P5" si="1">ABS($K$3-K5)</f>
        <v>1.6000000000000014E-2</v>
      </c>
      <c r="Q5" s="4">
        <f t="shared" ref="Q5" si="2">ABS($L$3-L5)</f>
        <v>1.6000000000000014E-2</v>
      </c>
      <c r="R5" s="4">
        <f t="shared" ref="R5" si="3">ABS($M$3-M5)</f>
        <v>1.6000000000000014E-2</v>
      </c>
      <c r="S5" s="4">
        <f t="shared" ref="S5" si="4">ABS($N$3-N5)</f>
        <v>1.5999999999998238E-2</v>
      </c>
      <c r="T5" s="119">
        <f t="shared" ref="T5" si="5">ABS($O$3-O5)</f>
        <v>1.5999999999998238E-2</v>
      </c>
      <c r="U5" s="114">
        <f>ABS(V5*0.01*($O$3-$K$3))</f>
        <v>4.6399999999999997E-2</v>
      </c>
      <c r="V5" s="116">
        <v>0.28999999999999998</v>
      </c>
      <c r="W5" s="117" t="str">
        <f>IF((MAX(P5,Q5,R5,S5,T5))&gt;U5,"не годен","годен")</f>
        <v>годен</v>
      </c>
      <c r="X5" s="112"/>
      <c r="Y5" s="112"/>
      <c r="Z5" s="112"/>
      <c r="AA5" s="113"/>
    </row>
    <row r="6" spans="1:27" s="107" customFormat="1" x14ac:dyDescent="0.25">
      <c r="A6" s="122">
        <v>2</v>
      </c>
      <c r="B6" s="129" t="s">
        <v>254</v>
      </c>
      <c r="C6" s="120" t="s">
        <v>249</v>
      </c>
      <c r="D6" s="120" t="s">
        <v>252</v>
      </c>
      <c r="E6" s="115" t="s">
        <v>234</v>
      </c>
      <c r="F6" s="116">
        <v>-24.99</v>
      </c>
      <c r="G6" s="116">
        <v>6.25</v>
      </c>
      <c r="H6" s="116">
        <v>37.44</v>
      </c>
      <c r="I6" s="116">
        <v>68.58</v>
      </c>
      <c r="J6" s="116">
        <v>99.82</v>
      </c>
      <c r="K6" s="4">
        <f t="shared" ref="K6:K17" si="6">16/((($D6)-($C6)))*((F6)-($C6))+4</f>
        <v>4.0012800000000004</v>
      </c>
      <c r="L6" s="4">
        <f t="shared" ref="L6:L17" si="7">16/((($D6)-($C6)))*((G6)-($C6))+4</f>
        <v>8</v>
      </c>
      <c r="M6" s="4">
        <f t="shared" ref="M6:M17" si="8">16/((($D6)-($C6)))*((H6)-($C6))+4</f>
        <v>11.992319999999999</v>
      </c>
      <c r="N6" s="4">
        <f t="shared" ref="N6:N17" si="9">16/((($D6)-($C6)))*((I6)-($C6))+4</f>
        <v>15.97824</v>
      </c>
      <c r="O6" s="4">
        <f t="shared" ref="O6:O17" si="10">16/((($D6)-($C6)))*((J6)-($C6))+4</f>
        <v>19.976959999999998</v>
      </c>
      <c r="P6" s="118">
        <f t="shared" ref="P6:P17" si="11">ABS($K$3-K6)</f>
        <v>1.2800000000003919E-3</v>
      </c>
      <c r="Q6" s="4">
        <f t="shared" ref="Q6:Q17" si="12">ABS($L$3-L6)</f>
        <v>0</v>
      </c>
      <c r="R6" s="4">
        <f t="shared" ref="R6:R17" si="13">ABS($M$3-M6)</f>
        <v>7.6800000000005753E-3</v>
      </c>
      <c r="S6" s="4">
        <f t="shared" ref="S6:S17" si="14">ABS($N$3-N6)</f>
        <v>2.1760000000000446E-2</v>
      </c>
      <c r="T6" s="119">
        <f t="shared" ref="T6:T17" si="15">ABS($O$3-O6)</f>
        <v>2.3040000000001726E-2</v>
      </c>
      <c r="U6" s="114">
        <f t="shared" ref="U6:U17" si="16">ABS(V6*0.01*($O$3-$K$3))</f>
        <v>4.6399999999999997E-2</v>
      </c>
      <c r="V6" s="116">
        <v>0.28999999999999998</v>
      </c>
      <c r="W6" s="117" t="str">
        <f t="shared" ref="W6:W17" si="17">IF((MAX(P6,Q6,R6,S6,T6))&gt;U6,"не годен","годен")</f>
        <v>годен</v>
      </c>
    </row>
    <row r="7" spans="1:27" s="107" customFormat="1" x14ac:dyDescent="0.25">
      <c r="A7" s="122">
        <v>3</v>
      </c>
      <c r="B7" s="129" t="s">
        <v>255</v>
      </c>
      <c r="C7" s="120" t="s">
        <v>233</v>
      </c>
      <c r="D7" s="120" t="s">
        <v>256</v>
      </c>
      <c r="E7" s="115" t="s">
        <v>257</v>
      </c>
      <c r="F7" s="116">
        <v>0</v>
      </c>
      <c r="G7" s="116">
        <v>0.25</v>
      </c>
      <c r="H7" s="116">
        <v>0.499</v>
      </c>
      <c r="I7" s="116">
        <v>0.75</v>
      </c>
      <c r="J7" s="116">
        <v>0.998</v>
      </c>
      <c r="K7" s="4">
        <f t="shared" si="6"/>
        <v>4</v>
      </c>
      <c r="L7" s="4">
        <f t="shared" si="7"/>
        <v>8</v>
      </c>
      <c r="M7" s="4">
        <f t="shared" si="8"/>
        <v>11.984</v>
      </c>
      <c r="N7" s="4">
        <f t="shared" si="9"/>
        <v>16</v>
      </c>
      <c r="O7" s="4">
        <f t="shared" si="10"/>
        <v>19.968</v>
      </c>
      <c r="P7" s="118">
        <f t="shared" si="11"/>
        <v>0</v>
      </c>
      <c r="Q7" s="4">
        <f t="shared" si="12"/>
        <v>0</v>
      </c>
      <c r="R7" s="4">
        <f t="shared" si="13"/>
        <v>1.6000000000000014E-2</v>
      </c>
      <c r="S7" s="4">
        <f t="shared" si="14"/>
        <v>0</v>
      </c>
      <c r="T7" s="119">
        <f t="shared" si="15"/>
        <v>3.2000000000000028E-2</v>
      </c>
      <c r="U7" s="114">
        <f t="shared" si="16"/>
        <v>4.6399999999999997E-2</v>
      </c>
      <c r="V7" s="116">
        <v>0.28999999999999998</v>
      </c>
      <c r="W7" s="117" t="str">
        <f t="shared" si="17"/>
        <v>годен</v>
      </c>
    </row>
    <row r="8" spans="1:27" s="107" customFormat="1" x14ac:dyDescent="0.25">
      <c r="A8" s="122">
        <v>4</v>
      </c>
      <c r="B8" s="129" t="s">
        <v>258</v>
      </c>
      <c r="C8" s="120" t="s">
        <v>233</v>
      </c>
      <c r="D8" s="120" t="s">
        <v>252</v>
      </c>
      <c r="E8" s="115" t="s">
        <v>253</v>
      </c>
      <c r="F8" s="116">
        <v>0.04</v>
      </c>
      <c r="G8" s="116">
        <v>25.1</v>
      </c>
      <c r="H8" s="116">
        <v>50.17</v>
      </c>
      <c r="I8" s="116">
        <v>75.25</v>
      </c>
      <c r="J8" s="116">
        <v>100.23</v>
      </c>
      <c r="K8" s="4">
        <f t="shared" si="6"/>
        <v>4.0064000000000002</v>
      </c>
      <c r="L8" s="4">
        <f t="shared" si="7"/>
        <v>8.016</v>
      </c>
      <c r="M8" s="4">
        <f t="shared" si="8"/>
        <v>12.027200000000001</v>
      </c>
      <c r="N8" s="4">
        <f t="shared" si="9"/>
        <v>16.04</v>
      </c>
      <c r="O8" s="4">
        <f t="shared" si="10"/>
        <v>20.036799999999999</v>
      </c>
      <c r="P8" s="118">
        <f t="shared" si="11"/>
        <v>6.4000000000001833E-3</v>
      </c>
      <c r="Q8" s="4">
        <f t="shared" si="12"/>
        <v>1.6000000000000014E-2</v>
      </c>
      <c r="R8" s="4">
        <f t="shared" si="13"/>
        <v>2.7200000000000557E-2</v>
      </c>
      <c r="S8" s="4">
        <f t="shared" si="14"/>
        <v>3.9999999999999147E-2</v>
      </c>
      <c r="T8" s="119">
        <f t="shared" si="15"/>
        <v>3.67999999999995E-2</v>
      </c>
      <c r="U8" s="114">
        <f t="shared" si="16"/>
        <v>4.6399999999999997E-2</v>
      </c>
      <c r="V8" s="116">
        <v>0.28999999999999998</v>
      </c>
      <c r="W8" s="117" t="str">
        <f t="shared" si="17"/>
        <v>годен</v>
      </c>
    </row>
    <row r="9" spans="1:27" s="107" customFormat="1" x14ac:dyDescent="0.25">
      <c r="A9" s="122">
        <v>5</v>
      </c>
      <c r="B9" s="129" t="s">
        <v>259</v>
      </c>
      <c r="C9" s="120" t="s">
        <v>233</v>
      </c>
      <c r="D9" s="120" t="s">
        <v>260</v>
      </c>
      <c r="E9" s="115" t="s">
        <v>261</v>
      </c>
      <c r="F9" s="116">
        <v>0</v>
      </c>
      <c r="G9" s="121">
        <v>1.01</v>
      </c>
      <c r="H9" s="121">
        <v>2.0099999999999998</v>
      </c>
      <c r="I9" s="121">
        <v>3.01</v>
      </c>
      <c r="J9" s="121">
        <v>4.01</v>
      </c>
      <c r="K9" s="4">
        <f t="shared" ref="K9" si="18">16/((($D9)-($C9)))*((F9)-($C9))+4</f>
        <v>4</v>
      </c>
      <c r="L9" s="4">
        <f t="shared" ref="L9" si="19">16/((($D9)-($C9)))*((G9)-($C9))+4</f>
        <v>8.0399999999999991</v>
      </c>
      <c r="M9" s="4">
        <f t="shared" ref="M9" si="20">16/((($D9)-($C9)))*((H9)-($C9))+4</f>
        <v>12.04</v>
      </c>
      <c r="N9" s="4">
        <f t="shared" ref="N9" si="21">16/((($D9)-($C9)))*((I9)-($C9))+4</f>
        <v>16.04</v>
      </c>
      <c r="O9" s="4">
        <f t="shared" ref="O9" si="22">16/((($D9)-($C9)))*((J9)-($C9))+4</f>
        <v>20.04</v>
      </c>
      <c r="P9" s="118">
        <f t="shared" ref="P9" si="23">ABS($K$3-K9)</f>
        <v>0</v>
      </c>
      <c r="Q9" s="4">
        <f t="shared" ref="Q9" si="24">ABS($L$3-L9)</f>
        <v>3.9999999999999147E-2</v>
      </c>
      <c r="R9" s="4">
        <f t="shared" ref="R9" si="25">ABS($M$3-M9)</f>
        <v>3.9999999999999147E-2</v>
      </c>
      <c r="S9" s="4">
        <f t="shared" ref="S9" si="26">ABS($N$3-N9)</f>
        <v>3.9999999999999147E-2</v>
      </c>
      <c r="T9" s="119">
        <f t="shared" ref="T9" si="27">ABS($O$3-O9)</f>
        <v>3.9999999999999147E-2</v>
      </c>
      <c r="U9" s="114">
        <f t="shared" si="16"/>
        <v>4.6399999999999997E-2</v>
      </c>
      <c r="V9" s="116">
        <v>0.28999999999999998</v>
      </c>
      <c r="W9" s="117" t="str">
        <f t="shared" si="17"/>
        <v>годен</v>
      </c>
    </row>
    <row r="10" spans="1:27" s="107" customFormat="1" x14ac:dyDescent="0.25">
      <c r="A10" s="122">
        <v>6</v>
      </c>
      <c r="B10" s="129" t="s">
        <v>262</v>
      </c>
      <c r="C10" s="120" t="s">
        <v>233</v>
      </c>
      <c r="D10" s="120" t="s">
        <v>252</v>
      </c>
      <c r="E10" s="115" t="s">
        <v>261</v>
      </c>
      <c r="F10" s="116">
        <v>0</v>
      </c>
      <c r="G10" s="121">
        <v>24.99</v>
      </c>
      <c r="H10" s="121">
        <v>49.98</v>
      </c>
      <c r="I10" s="121">
        <v>75.010000000000005</v>
      </c>
      <c r="J10" s="121">
        <v>99.88</v>
      </c>
      <c r="K10" s="4">
        <f t="shared" si="6"/>
        <v>4</v>
      </c>
      <c r="L10" s="4">
        <f t="shared" si="7"/>
        <v>7.9984000000000002</v>
      </c>
      <c r="M10" s="4">
        <f t="shared" si="8"/>
        <v>11.9968</v>
      </c>
      <c r="N10" s="4">
        <f t="shared" si="9"/>
        <v>16.001600000000003</v>
      </c>
      <c r="O10" s="4">
        <f t="shared" si="10"/>
        <v>19.980800000000002</v>
      </c>
      <c r="P10" s="118">
        <f t="shared" si="11"/>
        <v>0</v>
      </c>
      <c r="Q10" s="4">
        <f t="shared" si="12"/>
        <v>1.5999999999998238E-3</v>
      </c>
      <c r="R10" s="4">
        <f t="shared" si="13"/>
        <v>3.1999999999996476E-3</v>
      </c>
      <c r="S10" s="4">
        <f t="shared" si="14"/>
        <v>1.6000000000033765E-3</v>
      </c>
      <c r="T10" s="119">
        <f t="shared" si="15"/>
        <v>1.9199999999997885E-2</v>
      </c>
      <c r="U10" s="114">
        <f t="shared" si="16"/>
        <v>4.6399999999999997E-2</v>
      </c>
      <c r="V10" s="116">
        <v>0.28999999999999998</v>
      </c>
      <c r="W10" s="117" t="str">
        <f t="shared" si="17"/>
        <v>годен</v>
      </c>
    </row>
    <row r="11" spans="1:27" s="107" customFormat="1" x14ac:dyDescent="0.25">
      <c r="A11" s="122">
        <v>7</v>
      </c>
      <c r="B11" s="129" t="s">
        <v>263</v>
      </c>
      <c r="C11" s="120" t="s">
        <v>233</v>
      </c>
      <c r="D11" s="120" t="s">
        <v>252</v>
      </c>
      <c r="E11" s="115" t="s">
        <v>253</v>
      </c>
      <c r="F11" s="116">
        <v>0</v>
      </c>
      <c r="G11" s="121">
        <v>25</v>
      </c>
      <c r="H11" s="121">
        <v>50</v>
      </c>
      <c r="I11" s="121">
        <v>75</v>
      </c>
      <c r="J11" s="121">
        <v>99.8</v>
      </c>
      <c r="K11" s="4">
        <f t="shared" si="6"/>
        <v>4</v>
      </c>
      <c r="L11" s="4">
        <f t="shared" si="7"/>
        <v>8</v>
      </c>
      <c r="M11" s="4">
        <f t="shared" si="8"/>
        <v>12</v>
      </c>
      <c r="N11" s="4">
        <f t="shared" si="9"/>
        <v>16</v>
      </c>
      <c r="O11" s="4">
        <f t="shared" si="10"/>
        <v>19.968</v>
      </c>
      <c r="P11" s="118">
        <f t="shared" si="11"/>
        <v>0</v>
      </c>
      <c r="Q11" s="4">
        <f t="shared" si="12"/>
        <v>0</v>
      </c>
      <c r="R11" s="4">
        <f t="shared" si="13"/>
        <v>0</v>
      </c>
      <c r="S11" s="4">
        <f t="shared" si="14"/>
        <v>0</v>
      </c>
      <c r="T11" s="119">
        <f t="shared" si="15"/>
        <v>3.2000000000000028E-2</v>
      </c>
      <c r="U11" s="114">
        <f t="shared" si="16"/>
        <v>4.6399999999999997E-2</v>
      </c>
      <c r="V11" s="116">
        <v>0.28999999999999998</v>
      </c>
      <c r="W11" s="117" t="str">
        <f t="shared" si="17"/>
        <v>годен</v>
      </c>
    </row>
    <row r="12" spans="1:27" s="107" customFormat="1" x14ac:dyDescent="0.25">
      <c r="A12" s="122">
        <v>8</v>
      </c>
      <c r="B12" s="129" t="s">
        <v>265</v>
      </c>
      <c r="C12" s="120" t="s">
        <v>233</v>
      </c>
      <c r="D12" s="120" t="s">
        <v>264</v>
      </c>
      <c r="E12" s="130" t="s">
        <v>250</v>
      </c>
      <c r="F12" s="121">
        <v>-11</v>
      </c>
      <c r="G12" s="121">
        <v>10747</v>
      </c>
      <c r="H12" s="121">
        <v>21504</v>
      </c>
      <c r="I12" s="121">
        <v>32249</v>
      </c>
      <c r="J12" s="121">
        <v>42990</v>
      </c>
      <c r="K12" s="4">
        <f t="shared" ref="K12:O13" si="28">16/((($D12)-($C12)))*((F12)-($C12))+4</f>
        <v>3.9959069767441862</v>
      </c>
      <c r="L12" s="4">
        <f t="shared" si="28"/>
        <v>7.9988837209302321</v>
      </c>
      <c r="M12" s="4">
        <f t="shared" si="28"/>
        <v>12.001488372093023</v>
      </c>
      <c r="N12" s="4">
        <f t="shared" si="28"/>
        <v>15.999627906976743</v>
      </c>
      <c r="O12" s="4">
        <f t="shared" si="28"/>
        <v>19.996279069767439</v>
      </c>
      <c r="P12" s="118">
        <f t="shared" si="11"/>
        <v>4.0930232558138435E-3</v>
      </c>
      <c r="Q12" s="4">
        <f t="shared" si="12"/>
        <v>1.116279069767856E-3</v>
      </c>
      <c r="R12" s="4">
        <f t="shared" si="13"/>
        <v>1.4883720930232158E-3</v>
      </c>
      <c r="S12" s="4">
        <f t="shared" si="14"/>
        <v>3.7209302325713622E-4</v>
      </c>
      <c r="T12" s="119">
        <f t="shared" si="15"/>
        <v>3.7209302325607041E-3</v>
      </c>
      <c r="U12" s="114">
        <f t="shared" si="16"/>
        <v>4.6399999999999997E-2</v>
      </c>
      <c r="V12" s="116">
        <v>0.28999999999999998</v>
      </c>
      <c r="W12" s="117" t="str">
        <f t="shared" si="17"/>
        <v>годен</v>
      </c>
    </row>
    <row r="13" spans="1:27" s="107" customFormat="1" x14ac:dyDescent="0.25">
      <c r="A13" s="122">
        <v>9</v>
      </c>
      <c r="B13" s="129"/>
      <c r="C13" s="120"/>
      <c r="D13" s="120"/>
      <c r="E13" s="130"/>
      <c r="F13" s="121"/>
      <c r="G13" s="121"/>
      <c r="H13" s="121"/>
      <c r="I13" s="121"/>
      <c r="J13" s="121"/>
      <c r="K13" s="4" t="e">
        <f t="shared" si="28"/>
        <v>#DIV/0!</v>
      </c>
      <c r="L13" s="4" t="e">
        <f t="shared" si="28"/>
        <v>#DIV/0!</v>
      </c>
      <c r="M13" s="4" t="e">
        <f t="shared" si="28"/>
        <v>#DIV/0!</v>
      </c>
      <c r="N13" s="4" t="e">
        <f t="shared" si="28"/>
        <v>#DIV/0!</v>
      </c>
      <c r="O13" s="4" t="e">
        <f t="shared" si="28"/>
        <v>#DIV/0!</v>
      </c>
      <c r="P13" s="118" t="e">
        <f t="shared" si="11"/>
        <v>#DIV/0!</v>
      </c>
      <c r="Q13" s="4" t="e">
        <f t="shared" si="12"/>
        <v>#DIV/0!</v>
      </c>
      <c r="R13" s="4" t="e">
        <f t="shared" si="13"/>
        <v>#DIV/0!</v>
      </c>
      <c r="S13" s="4" t="e">
        <f t="shared" si="14"/>
        <v>#DIV/0!</v>
      </c>
      <c r="T13" s="119" t="e">
        <f t="shared" si="15"/>
        <v>#DIV/0!</v>
      </c>
      <c r="U13" s="114">
        <f t="shared" si="16"/>
        <v>4.6399999999999997E-2</v>
      </c>
      <c r="V13" s="116">
        <v>0.28999999999999998</v>
      </c>
      <c r="W13" s="117" t="e">
        <f t="shared" si="17"/>
        <v>#DIV/0!</v>
      </c>
    </row>
    <row r="14" spans="1:27" s="107" customFormat="1" x14ac:dyDescent="0.25">
      <c r="A14" s="122">
        <v>10</v>
      </c>
      <c r="B14" s="129"/>
      <c r="C14" s="120"/>
      <c r="D14" s="120"/>
      <c r="E14" s="131"/>
      <c r="F14" s="130"/>
      <c r="G14" s="121"/>
      <c r="H14" s="121"/>
      <c r="I14" s="121"/>
      <c r="J14" s="121"/>
      <c r="K14" s="4" t="e">
        <f t="shared" ref="K14" si="29">16/((($D14)-($C14)))*((F14)-($C14))+4</f>
        <v>#DIV/0!</v>
      </c>
      <c r="L14" s="4" t="e">
        <f t="shared" ref="L14" si="30">16/((($D14)-($C14)))*((G14)-($C14))+4</f>
        <v>#DIV/0!</v>
      </c>
      <c r="M14" s="4" t="e">
        <f t="shared" ref="M14" si="31">16/((($D14)-($C14)))*((H14)-($C14))+4</f>
        <v>#DIV/0!</v>
      </c>
      <c r="N14" s="4" t="e">
        <f t="shared" ref="N14" si="32">16/((($D14)-($C14)))*((I14)-($C14))+4</f>
        <v>#DIV/0!</v>
      </c>
      <c r="O14" s="4" t="e">
        <f t="shared" ref="O14" si="33">16/((($D14)-($C14)))*((J14)-($C14))+4</f>
        <v>#DIV/0!</v>
      </c>
      <c r="P14" s="118" t="e">
        <f t="shared" si="11"/>
        <v>#DIV/0!</v>
      </c>
      <c r="Q14" s="4" t="e">
        <f t="shared" si="12"/>
        <v>#DIV/0!</v>
      </c>
      <c r="R14" s="4" t="e">
        <f t="shared" si="13"/>
        <v>#DIV/0!</v>
      </c>
      <c r="S14" s="4" t="e">
        <f t="shared" si="14"/>
        <v>#DIV/0!</v>
      </c>
      <c r="T14" s="119" t="e">
        <f t="shared" si="15"/>
        <v>#DIV/0!</v>
      </c>
      <c r="U14" s="114">
        <f t="shared" si="16"/>
        <v>4.6399999999999997E-2</v>
      </c>
      <c r="V14" s="116">
        <v>0.28999999999999998</v>
      </c>
      <c r="W14" s="117" t="e">
        <f t="shared" si="17"/>
        <v>#DIV/0!</v>
      </c>
    </row>
    <row r="15" spans="1:27" s="107" customFormat="1" x14ac:dyDescent="0.25">
      <c r="A15" s="122">
        <v>13</v>
      </c>
      <c r="B15" s="129"/>
      <c r="C15" s="120"/>
      <c r="D15" s="120"/>
      <c r="E15" s="130"/>
      <c r="F15" s="121"/>
      <c r="G15" s="121"/>
      <c r="H15" s="121"/>
      <c r="I15" s="121"/>
      <c r="J15" s="121"/>
      <c r="K15" s="4" t="e">
        <f t="shared" si="6"/>
        <v>#DIV/0!</v>
      </c>
      <c r="L15" s="4" t="e">
        <f t="shared" si="7"/>
        <v>#DIV/0!</v>
      </c>
      <c r="M15" s="4" t="e">
        <f t="shared" si="8"/>
        <v>#DIV/0!</v>
      </c>
      <c r="N15" s="4" t="e">
        <f t="shared" si="9"/>
        <v>#DIV/0!</v>
      </c>
      <c r="O15" s="4" t="e">
        <f t="shared" si="10"/>
        <v>#DIV/0!</v>
      </c>
      <c r="P15" s="118" t="e">
        <f t="shared" si="11"/>
        <v>#DIV/0!</v>
      </c>
      <c r="Q15" s="4" t="e">
        <f t="shared" si="12"/>
        <v>#DIV/0!</v>
      </c>
      <c r="R15" s="4" t="e">
        <f t="shared" si="13"/>
        <v>#DIV/0!</v>
      </c>
      <c r="S15" s="4" t="e">
        <f t="shared" si="14"/>
        <v>#DIV/0!</v>
      </c>
      <c r="T15" s="119" t="e">
        <f t="shared" si="15"/>
        <v>#DIV/0!</v>
      </c>
      <c r="U15" s="114">
        <f t="shared" si="16"/>
        <v>4.6399999999999997E-2</v>
      </c>
      <c r="V15" s="116">
        <v>0.28999999999999998</v>
      </c>
      <c r="W15" s="117" t="e">
        <f t="shared" si="17"/>
        <v>#DIV/0!</v>
      </c>
    </row>
    <row r="16" spans="1:27" s="107" customFormat="1" x14ac:dyDescent="0.25">
      <c r="A16" s="122">
        <v>14</v>
      </c>
      <c r="B16" s="129"/>
      <c r="C16" s="120"/>
      <c r="D16" s="120"/>
      <c r="E16" s="130"/>
      <c r="F16" s="121"/>
      <c r="G16" s="121"/>
      <c r="H16" s="121"/>
      <c r="I16" s="121"/>
      <c r="J16" s="121"/>
      <c r="K16" s="4" t="e">
        <f t="shared" si="6"/>
        <v>#DIV/0!</v>
      </c>
      <c r="L16" s="4" t="e">
        <f t="shared" si="7"/>
        <v>#DIV/0!</v>
      </c>
      <c r="M16" s="4" t="e">
        <f t="shared" si="8"/>
        <v>#DIV/0!</v>
      </c>
      <c r="N16" s="4" t="e">
        <f t="shared" si="9"/>
        <v>#DIV/0!</v>
      </c>
      <c r="O16" s="4" t="e">
        <f t="shared" si="10"/>
        <v>#DIV/0!</v>
      </c>
      <c r="P16" s="118" t="e">
        <f t="shared" si="11"/>
        <v>#DIV/0!</v>
      </c>
      <c r="Q16" s="4" t="e">
        <f t="shared" si="12"/>
        <v>#DIV/0!</v>
      </c>
      <c r="R16" s="4" t="e">
        <f t="shared" si="13"/>
        <v>#DIV/0!</v>
      </c>
      <c r="S16" s="4" t="e">
        <f t="shared" si="14"/>
        <v>#DIV/0!</v>
      </c>
      <c r="T16" s="119" t="e">
        <f t="shared" si="15"/>
        <v>#DIV/0!</v>
      </c>
      <c r="U16" s="114">
        <f t="shared" si="16"/>
        <v>4.6399999999999997E-2</v>
      </c>
      <c r="V16" s="116">
        <v>0.28999999999999998</v>
      </c>
      <c r="W16" s="117" t="e">
        <f t="shared" si="17"/>
        <v>#DIV/0!</v>
      </c>
    </row>
    <row r="17" spans="1:23" s="107" customFormat="1" x14ac:dyDescent="0.25">
      <c r="A17" s="122">
        <v>15</v>
      </c>
      <c r="B17" s="129"/>
      <c r="C17" s="120"/>
      <c r="D17" s="120"/>
      <c r="E17" s="130"/>
      <c r="F17" s="121"/>
      <c r="G17" s="121"/>
      <c r="H17" s="121"/>
      <c r="I17" s="121"/>
      <c r="J17" s="121"/>
      <c r="K17" s="4" t="e">
        <f t="shared" si="6"/>
        <v>#DIV/0!</v>
      </c>
      <c r="L17" s="4" t="e">
        <f t="shared" si="7"/>
        <v>#DIV/0!</v>
      </c>
      <c r="M17" s="4" t="e">
        <f t="shared" si="8"/>
        <v>#DIV/0!</v>
      </c>
      <c r="N17" s="4" t="e">
        <f t="shared" si="9"/>
        <v>#DIV/0!</v>
      </c>
      <c r="O17" s="4" t="e">
        <f t="shared" si="10"/>
        <v>#DIV/0!</v>
      </c>
      <c r="P17" s="118" t="e">
        <f t="shared" si="11"/>
        <v>#DIV/0!</v>
      </c>
      <c r="Q17" s="4" t="e">
        <f t="shared" si="12"/>
        <v>#DIV/0!</v>
      </c>
      <c r="R17" s="4" t="e">
        <f t="shared" si="13"/>
        <v>#DIV/0!</v>
      </c>
      <c r="S17" s="4" t="e">
        <f t="shared" si="14"/>
        <v>#DIV/0!</v>
      </c>
      <c r="T17" s="119" t="e">
        <f t="shared" si="15"/>
        <v>#DIV/0!</v>
      </c>
      <c r="U17" s="114">
        <f t="shared" si="16"/>
        <v>4.6399999999999997E-2</v>
      </c>
      <c r="V17" s="116">
        <v>0.28999999999999998</v>
      </c>
      <c r="W17" s="117" t="e">
        <f t="shared" si="17"/>
        <v>#DIV/0!</v>
      </c>
    </row>
    <row r="18" spans="1:23" s="107" customFormat="1" x14ac:dyDescent="0.25">
      <c r="A18" s="122">
        <v>16</v>
      </c>
      <c r="B18" s="129"/>
      <c r="C18" s="120"/>
      <c r="D18" s="120"/>
      <c r="E18" s="130"/>
      <c r="F18" s="121"/>
      <c r="G18" s="121"/>
      <c r="H18" s="121"/>
      <c r="I18" s="121"/>
      <c r="J18" s="121"/>
      <c r="K18" s="4" t="e">
        <f t="shared" ref="K18" si="34">16/((($D18)-($C18)))*((F18)-($C18))+4</f>
        <v>#DIV/0!</v>
      </c>
      <c r="L18" s="4" t="e">
        <f t="shared" ref="L18" si="35">16/((($D18)-($C18)))*((G18)-($C18))+4</f>
        <v>#DIV/0!</v>
      </c>
      <c r="M18" s="4" t="e">
        <f t="shared" ref="M18" si="36">16/((($D18)-($C18)))*((H18)-($C18))+4</f>
        <v>#DIV/0!</v>
      </c>
      <c r="N18" s="4" t="e">
        <f t="shared" ref="N18" si="37">16/((($D18)-($C18)))*((I18)-($C18))+4</f>
        <v>#DIV/0!</v>
      </c>
      <c r="O18" s="4" t="e">
        <f t="shared" ref="O18" si="38">16/((($D18)-($C18)))*((J18)-($C18))+4</f>
        <v>#DIV/0!</v>
      </c>
      <c r="P18" s="118" t="e">
        <f t="shared" ref="P18" si="39">ABS($K$3-K18)</f>
        <v>#DIV/0!</v>
      </c>
      <c r="Q18" s="4" t="e">
        <f t="shared" ref="Q18" si="40">ABS($L$3-L18)</f>
        <v>#DIV/0!</v>
      </c>
      <c r="R18" s="4" t="e">
        <f t="shared" ref="R18" si="41">ABS($M$3-M18)</f>
        <v>#DIV/0!</v>
      </c>
      <c r="S18" s="4" t="e">
        <f t="shared" ref="S18" si="42">ABS($N$3-N18)</f>
        <v>#DIV/0!</v>
      </c>
      <c r="T18" s="119" t="e">
        <f t="shared" ref="T18" si="43">ABS($O$3-O18)</f>
        <v>#DIV/0!</v>
      </c>
      <c r="U18" s="114">
        <f t="shared" ref="U18" si="44">ABS(V18*0.01*($O$3-$K$3))</f>
        <v>0.2064</v>
      </c>
      <c r="V18" s="116">
        <v>1.29</v>
      </c>
      <c r="W18" s="117" t="e">
        <f t="shared" ref="W18" si="45">IF((MAX(P18,Q18,R18,S18,T18))&gt;U18,"не годен","годен")</f>
        <v>#DIV/0!</v>
      </c>
    </row>
    <row r="19" spans="1:23" s="107" customFormat="1" x14ac:dyDescent="0.25">
      <c r="A19" s="122">
        <v>17</v>
      </c>
      <c r="B19" s="129"/>
      <c r="C19" s="120"/>
      <c r="D19" s="120"/>
      <c r="E19" s="130"/>
      <c r="F19" s="121"/>
      <c r="G19" s="121"/>
      <c r="H19" s="121"/>
      <c r="I19" s="121"/>
      <c r="J19" s="121"/>
      <c r="K19" s="4" t="e">
        <f t="shared" ref="K19:K20" si="46">16/((($D19)-($C19)))*((F19)-($C19))+4</f>
        <v>#DIV/0!</v>
      </c>
      <c r="L19" s="4" t="e">
        <f t="shared" ref="L19:L20" si="47">16/((($D19)-($C19)))*((G19)-($C19))+4</f>
        <v>#DIV/0!</v>
      </c>
      <c r="M19" s="4" t="e">
        <f t="shared" ref="M19:M20" si="48">16/((($D19)-($C19)))*((H19)-($C19))+4</f>
        <v>#DIV/0!</v>
      </c>
      <c r="N19" s="4" t="e">
        <f t="shared" ref="N19:N20" si="49">16/((($D19)-($C19)))*((I19)-($C19))+4</f>
        <v>#DIV/0!</v>
      </c>
      <c r="O19" s="4" t="e">
        <f t="shared" ref="O19:O20" si="50">16/((($D19)-($C19)))*((J19)-($C19))+4</f>
        <v>#DIV/0!</v>
      </c>
      <c r="P19" s="118" t="e">
        <f t="shared" ref="P19:P20" si="51">ABS($K$3-K19)</f>
        <v>#DIV/0!</v>
      </c>
      <c r="Q19" s="4" t="e">
        <f t="shared" ref="Q19:Q20" si="52">ABS($L$3-L19)</f>
        <v>#DIV/0!</v>
      </c>
      <c r="R19" s="4" t="e">
        <f t="shared" ref="R19:R20" si="53">ABS($M$3-M19)</f>
        <v>#DIV/0!</v>
      </c>
      <c r="S19" s="4" t="e">
        <f t="shared" ref="S19:S20" si="54">ABS($N$3-N19)</f>
        <v>#DIV/0!</v>
      </c>
      <c r="T19" s="119" t="e">
        <f t="shared" ref="T19:T20" si="55">ABS($O$3-O19)</f>
        <v>#DIV/0!</v>
      </c>
      <c r="U19" s="114">
        <f t="shared" ref="U19:U20" si="56">ABS(V19*0.01*($O$3-$K$3))</f>
        <v>0.3664</v>
      </c>
      <c r="V19" s="116">
        <v>2.29</v>
      </c>
      <c r="W19" s="117" t="e">
        <f t="shared" ref="W19:W20" si="57">IF((MAX(P19,Q19,R19,S19,T19))&gt;U19,"не годен","годен")</f>
        <v>#DIV/0!</v>
      </c>
    </row>
    <row r="20" spans="1:23" s="107" customFormat="1" x14ac:dyDescent="0.25">
      <c r="A20" s="122">
        <v>18</v>
      </c>
      <c r="B20" s="129"/>
      <c r="C20" s="120"/>
      <c r="D20" s="120"/>
      <c r="E20" s="130"/>
      <c r="F20" s="121"/>
      <c r="G20" s="121"/>
      <c r="H20" s="121"/>
      <c r="I20" s="121"/>
      <c r="J20" s="121"/>
      <c r="K20" s="4" t="e">
        <f t="shared" si="46"/>
        <v>#DIV/0!</v>
      </c>
      <c r="L20" s="4" t="e">
        <f t="shared" si="47"/>
        <v>#DIV/0!</v>
      </c>
      <c r="M20" s="4" t="e">
        <f t="shared" si="48"/>
        <v>#DIV/0!</v>
      </c>
      <c r="N20" s="4" t="e">
        <f t="shared" si="49"/>
        <v>#DIV/0!</v>
      </c>
      <c r="O20" s="4" t="e">
        <f t="shared" si="50"/>
        <v>#DIV/0!</v>
      </c>
      <c r="P20" s="118" t="e">
        <f t="shared" si="51"/>
        <v>#DIV/0!</v>
      </c>
      <c r="Q20" s="4" t="e">
        <f t="shared" si="52"/>
        <v>#DIV/0!</v>
      </c>
      <c r="R20" s="4" t="e">
        <f t="shared" si="53"/>
        <v>#DIV/0!</v>
      </c>
      <c r="S20" s="4" t="e">
        <f t="shared" si="54"/>
        <v>#DIV/0!</v>
      </c>
      <c r="T20" s="119" t="e">
        <f t="shared" si="55"/>
        <v>#DIV/0!</v>
      </c>
      <c r="U20" s="114">
        <f t="shared" si="56"/>
        <v>0.52639999999999998</v>
      </c>
      <c r="V20" s="116">
        <v>3.29</v>
      </c>
      <c r="W20" s="117" t="e">
        <f t="shared" si="57"/>
        <v>#DIV/0!</v>
      </c>
    </row>
    <row r="21" spans="1:23" s="107" customFormat="1" x14ac:dyDescent="0.25">
      <c r="A21" s="122">
        <v>19</v>
      </c>
      <c r="B21" s="129"/>
      <c r="C21" s="120"/>
      <c r="D21" s="120"/>
      <c r="E21" s="130"/>
      <c r="F21" s="121"/>
      <c r="G21" s="121"/>
      <c r="H21" s="121"/>
      <c r="I21" s="121"/>
      <c r="J21" s="121"/>
      <c r="K21" s="4" t="e">
        <f t="shared" ref="K21" si="58">16/((($D21)-($C21)))*((F21)-($C21))+4</f>
        <v>#DIV/0!</v>
      </c>
      <c r="L21" s="4" t="e">
        <f t="shared" ref="L21" si="59">16/((($D21)-($C21)))*((G21)-($C21))+4</f>
        <v>#DIV/0!</v>
      </c>
      <c r="M21" s="4" t="e">
        <f t="shared" ref="M21" si="60">16/((($D21)-($C21)))*((H21)-($C21))+4</f>
        <v>#DIV/0!</v>
      </c>
      <c r="N21" s="4" t="e">
        <f t="shared" ref="N21" si="61">16/((($D21)-($C21)))*((I21)-($C21))+4</f>
        <v>#DIV/0!</v>
      </c>
      <c r="O21" s="4" t="e">
        <f t="shared" ref="O21" si="62">16/((($D21)-($C21)))*((J21)-($C21))+4</f>
        <v>#DIV/0!</v>
      </c>
      <c r="P21" s="118" t="e">
        <f t="shared" ref="P21" si="63">ABS($K$3-K21)</f>
        <v>#DIV/0!</v>
      </c>
      <c r="Q21" s="4" t="e">
        <f t="shared" ref="Q21" si="64">ABS($L$3-L21)</f>
        <v>#DIV/0!</v>
      </c>
      <c r="R21" s="4" t="e">
        <f t="shared" ref="R21" si="65">ABS($M$3-M21)</f>
        <v>#DIV/0!</v>
      </c>
      <c r="S21" s="4" t="e">
        <f t="shared" ref="S21" si="66">ABS($N$3-N21)</f>
        <v>#DIV/0!</v>
      </c>
      <c r="T21" s="119" t="e">
        <f t="shared" ref="T21" si="67">ABS($O$3-O21)</f>
        <v>#DIV/0!</v>
      </c>
      <c r="U21" s="114">
        <f t="shared" ref="U21" si="68">ABS(V21*0.01*($O$3-$K$3))</f>
        <v>0.52639999999999998</v>
      </c>
      <c r="V21" s="116">
        <v>3.29</v>
      </c>
      <c r="W21" s="117" t="e">
        <f t="shared" ref="W21" si="69">IF((MAX(P21,Q21,R21,S21,T21))&gt;U21,"не годен","годен")</f>
        <v>#DIV/0!</v>
      </c>
    </row>
    <row r="22" spans="1:23" s="107" customFormat="1" x14ac:dyDescent="0.25">
      <c r="A22" s="122">
        <v>20</v>
      </c>
      <c r="B22" s="129"/>
      <c r="C22" s="120"/>
      <c r="D22" s="120"/>
      <c r="E22" s="130"/>
      <c r="F22" s="121"/>
      <c r="G22" s="121"/>
      <c r="H22" s="121"/>
      <c r="I22" s="121"/>
      <c r="J22" s="121"/>
      <c r="K22" s="4" t="e">
        <f t="shared" ref="K22" si="70">16/((($D22)-($C22)))*((F22)-($C22))+4</f>
        <v>#DIV/0!</v>
      </c>
      <c r="L22" s="4" t="e">
        <f t="shared" ref="L22" si="71">16/((($D22)-($C22)))*((G22)-($C22))+4</f>
        <v>#DIV/0!</v>
      </c>
      <c r="M22" s="4" t="e">
        <f t="shared" ref="M22" si="72">16/((($D22)-($C22)))*((H22)-($C22))+4</f>
        <v>#DIV/0!</v>
      </c>
      <c r="N22" s="4" t="e">
        <f t="shared" ref="N22" si="73">16/((($D22)-($C22)))*((I22)-($C22))+4</f>
        <v>#DIV/0!</v>
      </c>
      <c r="O22" s="4" t="e">
        <f t="shared" ref="O22" si="74">16/((($D22)-($C22)))*((J22)-($C22))+4</f>
        <v>#DIV/0!</v>
      </c>
      <c r="P22" s="118" t="e">
        <f t="shared" ref="P22" si="75">ABS($K$3-K22)</f>
        <v>#DIV/0!</v>
      </c>
      <c r="Q22" s="4" t="e">
        <f t="shared" ref="Q22" si="76">ABS($L$3-L22)</f>
        <v>#DIV/0!</v>
      </c>
      <c r="R22" s="4" t="e">
        <f t="shared" ref="R22" si="77">ABS($M$3-M22)</f>
        <v>#DIV/0!</v>
      </c>
      <c r="S22" s="4" t="e">
        <f t="shared" ref="S22" si="78">ABS($N$3-N22)</f>
        <v>#DIV/0!</v>
      </c>
      <c r="T22" s="119" t="e">
        <f t="shared" ref="T22" si="79">ABS($O$3-O22)</f>
        <v>#DIV/0!</v>
      </c>
      <c r="U22" s="114">
        <f t="shared" ref="U22" si="80">ABS(V22*0.01*($O$3-$K$3))</f>
        <v>0.52639999999999998</v>
      </c>
      <c r="V22" s="116">
        <v>3.29</v>
      </c>
      <c r="W22" s="117" t="e">
        <f t="shared" ref="W22" si="81">IF((MAX(P22,Q22,R22,S22,T22))&gt;U22,"не годен","годен")</f>
        <v>#DIV/0!</v>
      </c>
    </row>
    <row r="23" spans="1:23" s="107" customFormat="1" x14ac:dyDescent="0.25">
      <c r="A23" s="122">
        <v>21</v>
      </c>
      <c r="B23" s="129"/>
      <c r="C23" s="120"/>
      <c r="D23" s="120"/>
      <c r="E23" s="130"/>
      <c r="F23" s="121"/>
      <c r="G23" s="121"/>
      <c r="H23" s="121"/>
      <c r="I23" s="121"/>
      <c r="J23" s="121"/>
      <c r="K23" s="4" t="e">
        <f t="shared" ref="K23" si="82">16/((($D23)-($C23)))*((F23)-($C23))+4</f>
        <v>#DIV/0!</v>
      </c>
      <c r="L23" s="4" t="e">
        <f t="shared" ref="L23" si="83">16/((($D23)-($C23)))*((G23)-($C23))+4</f>
        <v>#DIV/0!</v>
      </c>
      <c r="M23" s="4" t="e">
        <f t="shared" ref="M23" si="84">16/((($D23)-($C23)))*((H23)-($C23))+4</f>
        <v>#DIV/0!</v>
      </c>
      <c r="N23" s="4" t="e">
        <f t="shared" ref="N23" si="85">16/((($D23)-($C23)))*((I23)-($C23))+4</f>
        <v>#DIV/0!</v>
      </c>
      <c r="O23" s="4" t="e">
        <f t="shared" ref="O23" si="86">16/((($D23)-($C23)))*((J23)-($C23))+4</f>
        <v>#DIV/0!</v>
      </c>
      <c r="P23" s="118" t="e">
        <f t="shared" ref="P23" si="87">ABS($K$3-K23)</f>
        <v>#DIV/0!</v>
      </c>
      <c r="Q23" s="4" t="e">
        <f t="shared" ref="Q23" si="88">ABS($L$3-L23)</f>
        <v>#DIV/0!</v>
      </c>
      <c r="R23" s="4" t="e">
        <f t="shared" ref="R23" si="89">ABS($M$3-M23)</f>
        <v>#DIV/0!</v>
      </c>
      <c r="S23" s="4" t="e">
        <f t="shared" ref="S23" si="90">ABS($N$3-N23)</f>
        <v>#DIV/0!</v>
      </c>
      <c r="T23" s="119" t="e">
        <f t="shared" ref="T23" si="91">ABS($O$3-O23)</f>
        <v>#DIV/0!</v>
      </c>
      <c r="U23" s="114">
        <f t="shared" ref="U23" si="92">ABS(V23*0.01*($O$3-$K$3))</f>
        <v>0.52639999999999998</v>
      </c>
      <c r="V23" s="116">
        <v>3.29</v>
      </c>
      <c r="W23" s="117" t="e">
        <f t="shared" ref="W23" si="93">IF((MAX(P23,Q23,R23,S23,T23))&gt;U23,"не годен","годен")</f>
        <v>#DIV/0!</v>
      </c>
    </row>
    <row r="24" spans="1:23" s="107" customFormat="1" x14ac:dyDescent="0.25">
      <c r="A24" s="122">
        <v>22</v>
      </c>
      <c r="B24" s="129"/>
      <c r="C24" s="120"/>
      <c r="D24" s="120"/>
      <c r="E24" s="130"/>
      <c r="F24" s="121"/>
      <c r="G24" s="121"/>
      <c r="H24" s="121"/>
      <c r="I24" s="121"/>
      <c r="J24" s="121"/>
      <c r="K24" s="4" t="e">
        <f t="shared" ref="K24" si="94">16/((($D24)-($C24)))*((F24)-($C24))+4</f>
        <v>#DIV/0!</v>
      </c>
      <c r="L24" s="4" t="e">
        <f t="shared" ref="L24" si="95">16/((($D24)-($C24)))*((G24)-($C24))+4</f>
        <v>#DIV/0!</v>
      </c>
      <c r="M24" s="4" t="e">
        <f t="shared" ref="M24" si="96">16/((($D24)-($C24)))*((H24)-($C24))+4</f>
        <v>#DIV/0!</v>
      </c>
      <c r="N24" s="4" t="e">
        <f t="shared" ref="N24" si="97">16/((($D24)-($C24)))*((I24)-($C24))+4</f>
        <v>#DIV/0!</v>
      </c>
      <c r="O24" s="4" t="e">
        <f t="shared" ref="O24" si="98">16/((($D24)-($C24)))*((J24)-($C24))+4</f>
        <v>#DIV/0!</v>
      </c>
      <c r="P24" s="118" t="e">
        <f t="shared" ref="P24" si="99">ABS($K$3-K24)</f>
        <v>#DIV/0!</v>
      </c>
      <c r="Q24" s="4" t="e">
        <f t="shared" ref="Q24" si="100">ABS($L$3-L24)</f>
        <v>#DIV/0!</v>
      </c>
      <c r="R24" s="4" t="e">
        <f t="shared" ref="R24" si="101">ABS($M$3-M24)</f>
        <v>#DIV/0!</v>
      </c>
      <c r="S24" s="4" t="e">
        <f t="shared" ref="S24" si="102">ABS($N$3-N24)</f>
        <v>#DIV/0!</v>
      </c>
      <c r="T24" s="119" t="e">
        <f t="shared" ref="T24" si="103">ABS($O$3-O24)</f>
        <v>#DIV/0!</v>
      </c>
      <c r="U24" s="114">
        <f t="shared" ref="U24" si="104">ABS(V24*0.01*($O$3-$K$3))</f>
        <v>0.52639999999999998</v>
      </c>
      <c r="V24" s="116">
        <v>3.29</v>
      </c>
      <c r="W24" s="117" t="e">
        <f t="shared" ref="W24" si="105">IF((MAX(P24,Q24,R24,S24,T24))&gt;U24,"не годен","годен")</f>
        <v>#DIV/0!</v>
      </c>
    </row>
    <row r="25" spans="1:23" s="107" customFormat="1" x14ac:dyDescent="0.25">
      <c r="A25" s="122">
        <v>23</v>
      </c>
      <c r="B25" s="129"/>
      <c r="C25" s="120"/>
      <c r="D25" s="120"/>
      <c r="E25" s="130"/>
      <c r="F25" s="121"/>
      <c r="G25" s="121"/>
      <c r="H25" s="121"/>
      <c r="I25" s="121"/>
      <c r="J25" s="121"/>
      <c r="K25" s="4" t="e">
        <f t="shared" ref="K25:K27" si="106">16/((($D25)-($C25)))*((F25)-($C25))+4</f>
        <v>#DIV/0!</v>
      </c>
      <c r="L25" s="4" t="e">
        <f t="shared" ref="L25:L27" si="107">16/((($D25)-($C25)))*((G25)-($C25))+4</f>
        <v>#DIV/0!</v>
      </c>
      <c r="M25" s="4" t="e">
        <f t="shared" ref="M25:M27" si="108">16/((($D25)-($C25)))*((H25)-($C25))+4</f>
        <v>#DIV/0!</v>
      </c>
      <c r="N25" s="4" t="e">
        <f t="shared" ref="N25:N27" si="109">16/((($D25)-($C25)))*((I25)-($C25))+4</f>
        <v>#DIV/0!</v>
      </c>
      <c r="O25" s="4" t="e">
        <f t="shared" ref="O25:O27" si="110">16/((($D25)-($C25)))*((J25)-($C25))+4</f>
        <v>#DIV/0!</v>
      </c>
      <c r="P25" s="118" t="e">
        <f t="shared" ref="P25:P27" si="111">ABS($K$3-K25)</f>
        <v>#DIV/0!</v>
      </c>
      <c r="Q25" s="4" t="e">
        <f t="shared" ref="Q25:Q27" si="112">ABS($L$3-L25)</f>
        <v>#DIV/0!</v>
      </c>
      <c r="R25" s="4" t="e">
        <f t="shared" ref="R25:R27" si="113">ABS($M$3-M25)</f>
        <v>#DIV/0!</v>
      </c>
      <c r="S25" s="4" t="e">
        <f t="shared" ref="S25:S27" si="114">ABS($N$3-N25)</f>
        <v>#DIV/0!</v>
      </c>
      <c r="T25" s="119" t="e">
        <f t="shared" ref="T25:T27" si="115">ABS($O$3-O25)</f>
        <v>#DIV/0!</v>
      </c>
      <c r="U25" s="114">
        <f t="shared" ref="U25:U27" si="116">ABS(V25*0.01*($O$3-$K$3))</f>
        <v>0.68640000000000001</v>
      </c>
      <c r="V25" s="116">
        <v>4.29</v>
      </c>
      <c r="W25" s="117" t="e">
        <f t="shared" ref="W25:W27" si="117">IF((MAX(P25,Q25,R25,S25,T25))&gt;U25,"не годен","годен")</f>
        <v>#DIV/0!</v>
      </c>
    </row>
    <row r="26" spans="1:23" s="107" customFormat="1" x14ac:dyDescent="0.25">
      <c r="A26" s="122">
        <v>24</v>
      </c>
      <c r="B26" s="129"/>
      <c r="C26" s="120"/>
      <c r="D26" s="120"/>
      <c r="E26" s="130"/>
      <c r="F26" s="121"/>
      <c r="G26" s="121"/>
      <c r="H26" s="121"/>
      <c r="I26" s="121"/>
      <c r="J26" s="121"/>
      <c r="K26" s="4" t="e">
        <f t="shared" si="106"/>
        <v>#DIV/0!</v>
      </c>
      <c r="L26" s="4" t="e">
        <f t="shared" si="107"/>
        <v>#DIV/0!</v>
      </c>
      <c r="M26" s="4" t="e">
        <f t="shared" si="108"/>
        <v>#DIV/0!</v>
      </c>
      <c r="N26" s="4" t="e">
        <f t="shared" si="109"/>
        <v>#DIV/0!</v>
      </c>
      <c r="O26" s="4" t="e">
        <f t="shared" si="110"/>
        <v>#DIV/0!</v>
      </c>
      <c r="P26" s="118" t="e">
        <f t="shared" si="111"/>
        <v>#DIV/0!</v>
      </c>
      <c r="Q26" s="4" t="e">
        <f t="shared" si="112"/>
        <v>#DIV/0!</v>
      </c>
      <c r="R26" s="4" t="e">
        <f t="shared" si="113"/>
        <v>#DIV/0!</v>
      </c>
      <c r="S26" s="4" t="e">
        <f t="shared" si="114"/>
        <v>#DIV/0!</v>
      </c>
      <c r="T26" s="119" t="e">
        <f t="shared" si="115"/>
        <v>#DIV/0!</v>
      </c>
      <c r="U26" s="114">
        <f t="shared" si="116"/>
        <v>0.84640000000000004</v>
      </c>
      <c r="V26" s="116">
        <v>5.29</v>
      </c>
      <c r="W26" s="117" t="e">
        <f t="shared" si="117"/>
        <v>#DIV/0!</v>
      </c>
    </row>
    <row r="27" spans="1:23" s="107" customFormat="1" x14ac:dyDescent="0.25">
      <c r="A27" s="122">
        <v>25</v>
      </c>
      <c r="B27" s="129"/>
      <c r="C27" s="120"/>
      <c r="D27" s="120"/>
      <c r="E27" s="130"/>
      <c r="F27" s="121"/>
      <c r="G27" s="121"/>
      <c r="H27" s="121"/>
      <c r="I27" s="121"/>
      <c r="J27" s="121"/>
      <c r="K27" s="4" t="e">
        <f t="shared" si="106"/>
        <v>#DIV/0!</v>
      </c>
      <c r="L27" s="4" t="e">
        <f t="shared" si="107"/>
        <v>#DIV/0!</v>
      </c>
      <c r="M27" s="4" t="e">
        <f t="shared" si="108"/>
        <v>#DIV/0!</v>
      </c>
      <c r="N27" s="4" t="e">
        <f t="shared" si="109"/>
        <v>#DIV/0!</v>
      </c>
      <c r="O27" s="4" t="e">
        <f t="shared" si="110"/>
        <v>#DIV/0!</v>
      </c>
      <c r="P27" s="118" t="e">
        <f t="shared" si="111"/>
        <v>#DIV/0!</v>
      </c>
      <c r="Q27" s="4" t="e">
        <f t="shared" si="112"/>
        <v>#DIV/0!</v>
      </c>
      <c r="R27" s="4" t="e">
        <f t="shared" si="113"/>
        <v>#DIV/0!</v>
      </c>
      <c r="S27" s="4" t="e">
        <f t="shared" si="114"/>
        <v>#DIV/0!</v>
      </c>
      <c r="T27" s="119" t="e">
        <f t="shared" si="115"/>
        <v>#DIV/0!</v>
      </c>
      <c r="U27" s="114">
        <f t="shared" si="116"/>
        <v>1.0064</v>
      </c>
      <c r="V27" s="116">
        <v>6.29</v>
      </c>
      <c r="W27" s="117" t="e">
        <f t="shared" si="117"/>
        <v>#DIV/0!</v>
      </c>
    </row>
    <row r="28" spans="1:23" s="107" customFormat="1" x14ac:dyDescent="0.25">
      <c r="B28" s="124"/>
    </row>
    <row r="29" spans="1:23" s="107" customFormat="1" x14ac:dyDescent="0.25">
      <c r="C29" s="108"/>
      <c r="D29" s="108"/>
      <c r="E29" s="108"/>
      <c r="F29" s="111"/>
      <c r="G29" s="111"/>
      <c r="H29" s="111"/>
      <c r="I29" s="111"/>
      <c r="J29" s="111"/>
      <c r="Q29" s="109"/>
      <c r="R29" s="109"/>
      <c r="S29" s="109"/>
      <c r="T29" s="109"/>
      <c r="U29" s="110"/>
      <c r="V29" s="110"/>
      <c r="W29" s="110"/>
    </row>
    <row r="30" spans="1:23" ht="18.75" x14ac:dyDescent="0.3">
      <c r="B30" s="2" t="s">
        <v>246</v>
      </c>
      <c r="C30" s="2"/>
      <c r="D30" s="107"/>
      <c r="E30" s="174" t="s">
        <v>247</v>
      </c>
      <c r="F30" s="175"/>
      <c r="G30" s="175"/>
      <c r="H30" s="153"/>
      <c r="I30" s="153"/>
      <c r="J30" s="153"/>
      <c r="T30" s="8"/>
      <c r="U30" s="8"/>
      <c r="V30" s="8"/>
      <c r="W30" s="8"/>
    </row>
    <row r="31" spans="1:23" ht="18.75" x14ac:dyDescent="0.3">
      <c r="B31" s="107"/>
      <c r="C31" s="107"/>
      <c r="D31" s="107"/>
      <c r="E31" s="107"/>
      <c r="F31" s="107"/>
      <c r="G31" s="107"/>
      <c r="H31" s="9"/>
      <c r="I31" s="9"/>
      <c r="J31" s="9"/>
      <c r="T31" s="8"/>
      <c r="U31" s="8"/>
      <c r="V31" s="8"/>
      <c r="W31" s="8"/>
    </row>
    <row r="32" spans="1:23" ht="18.75" x14ac:dyDescent="0.3">
      <c r="B32" s="2" t="s">
        <v>5</v>
      </c>
      <c r="C32" s="2"/>
      <c r="D32" s="107"/>
      <c r="E32" s="174" t="s">
        <v>248</v>
      </c>
      <c r="F32" s="175"/>
      <c r="G32" s="175"/>
      <c r="H32" s="140"/>
      <c r="I32" s="140"/>
      <c r="J32" s="140"/>
      <c r="T32" s="8"/>
      <c r="U32" s="8"/>
      <c r="V32" s="8"/>
      <c r="W32" s="8"/>
    </row>
    <row r="33" spans="2:23" ht="18.75" x14ac:dyDescent="0.3">
      <c r="B33" s="1"/>
      <c r="C33" s="5"/>
      <c r="T33" s="8"/>
      <c r="U33" s="8"/>
      <c r="V33" s="8"/>
      <c r="W33" s="8"/>
    </row>
    <row r="34" spans="2:23" x14ac:dyDescent="0.25">
      <c r="T34" s="8"/>
      <c r="U34" s="8"/>
      <c r="V34" s="8"/>
      <c r="W34" s="8"/>
    </row>
    <row r="36" spans="2:23" x14ac:dyDescent="0.25">
      <c r="B36" s="126"/>
      <c r="C36" t="s">
        <v>86</v>
      </c>
    </row>
    <row r="37" spans="2:23" x14ac:dyDescent="0.25">
      <c r="B37" s="127"/>
      <c r="C37" t="s">
        <v>87</v>
      </c>
    </row>
    <row r="38" spans="2:23" x14ac:dyDescent="0.25">
      <c r="B38" s="128"/>
      <c r="C38" t="s">
        <v>88</v>
      </c>
    </row>
  </sheetData>
  <dataConsolidate/>
  <mergeCells count="18">
    <mergeCell ref="H32:J32"/>
    <mergeCell ref="B2:B4"/>
    <mergeCell ref="C2:E3"/>
    <mergeCell ref="U2:U4"/>
    <mergeCell ref="W2:W4"/>
    <mergeCell ref="H30:J30"/>
    <mergeCell ref="P2:T4"/>
    <mergeCell ref="F2:J4"/>
    <mergeCell ref="K2:O2"/>
    <mergeCell ref="V2:V4"/>
    <mergeCell ref="E30:G30"/>
    <mergeCell ref="E32:G32"/>
    <mergeCell ref="Z2:Z4"/>
    <mergeCell ref="AA2:AA4"/>
    <mergeCell ref="A2:A4"/>
    <mergeCell ref="X2:X4"/>
    <mergeCell ref="K4:O4"/>
    <mergeCell ref="Y2:Y4"/>
  </mergeCells>
  <conditionalFormatting sqref="P6:T27">
    <cfRule type="cellIs" dxfId="3" priority="24" operator="greaterThan">
      <formula>#REF!</formula>
    </cfRule>
  </conditionalFormatting>
  <conditionalFormatting sqref="W6:W27">
    <cfRule type="cellIs" dxfId="2" priority="19" operator="equal">
      <formula>"не годен"</formula>
    </cfRule>
  </conditionalFormatting>
  <conditionalFormatting sqref="P5:T5">
    <cfRule type="cellIs" dxfId="1" priority="2" operator="greaterThan">
      <formula>$U$5</formula>
    </cfRule>
  </conditionalFormatting>
  <conditionalFormatting sqref="W5">
    <cfRule type="cellIs" dxfId="0" priority="1" operator="equal">
      <formula>"не годен"</formula>
    </cfRule>
  </conditionalFormatting>
  <pageMargins left="0.25" right="0.25" top="0.75" bottom="0.75" header="0.3" footer="0.3"/>
  <pageSetup paperSize="9" scale="5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92"/>
  <sheetViews>
    <sheetView view="pageBreakPreview" topLeftCell="A52" zoomScale="160" zoomScaleSheetLayoutView="160" workbookViewId="0">
      <selection activeCell="D11" sqref="D11:E11"/>
    </sheetView>
  </sheetViews>
  <sheetFormatPr defaultRowHeight="15.75" x14ac:dyDescent="0.25"/>
  <cols>
    <col min="2" max="2" width="9.125" customWidth="1"/>
    <col min="3" max="3" width="9.25" bestFit="1" customWidth="1"/>
    <col min="6" max="6" width="9.125" customWidth="1"/>
    <col min="9" max="9" width="9.625" customWidth="1"/>
    <col min="10" max="10" width="0" hidden="1" customWidth="1"/>
  </cols>
  <sheetData>
    <row r="1" spans="1:13" s="10" customFormat="1" ht="13.5" customHeight="1" x14ac:dyDescent="0.2">
      <c r="J1" s="11"/>
    </row>
    <row r="2" spans="1:13" s="13" customFormat="1" ht="27" x14ac:dyDescent="0.35">
      <c r="A2" s="12" t="s">
        <v>9</v>
      </c>
      <c r="M2" s="14"/>
    </row>
    <row r="3" spans="1:13" s="13" customFormat="1" ht="15.75" customHeight="1" x14ac:dyDescent="0.25">
      <c r="A3" s="105" t="s">
        <v>10</v>
      </c>
      <c r="B3" s="15"/>
      <c r="C3" s="15"/>
      <c r="D3" s="15"/>
      <c r="E3" s="16"/>
      <c r="F3" s="15"/>
      <c r="G3" s="15"/>
      <c r="H3" s="15"/>
      <c r="I3" s="15"/>
    </row>
    <row r="4" spans="1:13" s="13" customFormat="1" ht="15" x14ac:dyDescent="0.25">
      <c r="A4" s="15"/>
      <c r="B4" s="15"/>
      <c r="C4" s="15"/>
      <c r="D4" s="15"/>
      <c r="E4" s="15"/>
      <c r="F4" s="15"/>
      <c r="G4" s="15"/>
      <c r="H4" s="15"/>
    </row>
    <row r="5" spans="1:13" s="13" customFormat="1" ht="15" customHeight="1" x14ac:dyDescent="0.4">
      <c r="A5" s="17"/>
      <c r="B5" s="17"/>
      <c r="C5" s="17"/>
      <c r="D5" s="17"/>
      <c r="E5" s="17"/>
      <c r="J5" s="18"/>
      <c r="K5" s="18"/>
    </row>
    <row r="6" spans="1:13" s="10" customFormat="1" ht="14.25" x14ac:dyDescent="0.2">
      <c r="E6" s="20" t="s">
        <v>60</v>
      </c>
    </row>
    <row r="7" spans="1:13" s="10" customFormat="1" ht="14.25" x14ac:dyDescent="0.2">
      <c r="E7" s="19" t="s">
        <v>61</v>
      </c>
    </row>
    <row r="8" spans="1:13" s="10" customFormat="1" ht="14.25" x14ac:dyDescent="0.2">
      <c r="E8" s="20"/>
    </row>
    <row r="9" spans="1:13" s="11" customFormat="1" ht="16.5" customHeight="1" x14ac:dyDescent="0.3">
      <c r="A9" s="21"/>
      <c r="B9" s="21"/>
      <c r="C9" s="21"/>
      <c r="D9" s="21"/>
      <c r="E9" s="21"/>
      <c r="F9" s="21"/>
      <c r="G9" s="21"/>
      <c r="H9" s="21"/>
      <c r="I9" s="21"/>
    </row>
    <row r="10" spans="1:13" s="11" customFormat="1" ht="14.25" customHeight="1" x14ac:dyDescent="0.3">
      <c r="A10" s="22"/>
      <c r="B10" s="23" t="s">
        <v>11</v>
      </c>
      <c r="C10" s="22"/>
      <c r="D10" s="21"/>
      <c r="E10" s="21"/>
      <c r="F10" s="24" t="s">
        <v>12</v>
      </c>
      <c r="G10" s="106" t="s">
        <v>55</v>
      </c>
      <c r="H10" s="25"/>
      <c r="I10" s="21"/>
    </row>
    <row r="11" spans="1:13" s="11" customFormat="1" ht="13.5" customHeight="1" x14ac:dyDescent="0.3">
      <c r="A11" s="202" t="s">
        <v>13</v>
      </c>
      <c r="B11" s="202"/>
      <c r="C11" s="202"/>
      <c r="D11" s="203">
        <v>43712</v>
      </c>
      <c r="E11" s="203"/>
      <c r="F11" s="26" t="s">
        <v>6</v>
      </c>
      <c r="G11" s="27"/>
      <c r="H11" s="27"/>
      <c r="I11" s="15"/>
      <c r="J11" s="21"/>
    </row>
    <row r="12" spans="1:13" s="11" customFormat="1" x14ac:dyDescent="0.25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spans="1:13" s="11" customFormat="1" x14ac:dyDescent="0.25">
      <c r="A13" s="29"/>
      <c r="B13" s="29"/>
      <c r="C13" s="29"/>
      <c r="D13" s="28"/>
      <c r="E13" s="28"/>
      <c r="F13" s="28"/>
      <c r="G13" s="30"/>
      <c r="H13" s="30"/>
      <c r="I13" s="30"/>
      <c r="J13" s="30"/>
    </row>
    <row r="14" spans="1:13" s="13" customFormat="1" thickBot="1" x14ac:dyDescent="0.3">
      <c r="A14" s="13" t="s">
        <v>14</v>
      </c>
      <c r="D14" s="13" t="s">
        <v>62</v>
      </c>
      <c r="H14" s="188" t="s">
        <v>15</v>
      </c>
      <c r="I14" s="188"/>
      <c r="J14" s="31">
        <v>2</v>
      </c>
      <c r="K14" s="15"/>
      <c r="L14" s="32"/>
      <c r="M14" s="33"/>
    </row>
    <row r="15" spans="1:13" s="34" customFormat="1" ht="13.5" customHeight="1" x14ac:dyDescent="0.2">
      <c r="A15" s="34" t="s">
        <v>16</v>
      </c>
      <c r="C15" s="99" t="e">
        <f>протокол!#REF!</f>
        <v>#REF!</v>
      </c>
      <c r="D15" s="34" t="s">
        <v>70</v>
      </c>
      <c r="F15" s="204" t="e">
        <f>протокол!#REF!</f>
        <v>#REF!</v>
      </c>
      <c r="G15" s="205"/>
      <c r="H15" s="189" t="s">
        <v>17</v>
      </c>
      <c r="I15" s="189"/>
      <c r="J15" s="35" t="s">
        <v>18</v>
      </c>
      <c r="K15" s="36"/>
      <c r="L15" s="36"/>
      <c r="M15" s="36"/>
    </row>
    <row r="16" spans="1:13" s="10" customFormat="1" ht="15.75" customHeight="1" x14ac:dyDescent="0.25">
      <c r="A16" s="37"/>
      <c r="B16" s="37"/>
      <c r="C16" s="37"/>
      <c r="D16" s="28"/>
      <c r="E16" s="28"/>
      <c r="F16" s="38"/>
      <c r="G16" s="39"/>
      <c r="H16" s="40"/>
      <c r="I16" s="40"/>
      <c r="J16" s="40"/>
      <c r="K16" s="11"/>
      <c r="L16" s="11"/>
      <c r="M16" s="11"/>
    </row>
    <row r="17" spans="1:13" s="13" customFormat="1" ht="35.25" customHeight="1" x14ac:dyDescent="0.25">
      <c r="A17" s="13" t="s">
        <v>63</v>
      </c>
      <c r="B17" s="41"/>
      <c r="C17" s="176"/>
      <c r="D17" s="176"/>
      <c r="E17" s="176"/>
      <c r="F17" s="176"/>
      <c r="G17" s="176"/>
      <c r="H17" s="176"/>
      <c r="I17" s="176"/>
      <c r="J17" s="41"/>
      <c r="K17" s="41"/>
    </row>
    <row r="18" spans="1:13" s="13" customFormat="1" ht="15" customHeight="1" x14ac:dyDescent="0.25">
      <c r="A18" s="34" t="s">
        <v>71</v>
      </c>
      <c r="B18" s="41"/>
      <c r="C18" s="177" t="s">
        <v>59</v>
      </c>
      <c r="D18" s="177"/>
      <c r="E18" s="177"/>
      <c r="F18" s="177"/>
      <c r="G18" s="177"/>
      <c r="H18" s="101" t="e">
        <f>протокол!#REF!</f>
        <v>#REF!</v>
      </c>
      <c r="I18" s="94"/>
      <c r="J18" s="42"/>
      <c r="K18" s="42"/>
      <c r="L18" s="15"/>
      <c r="M18" s="15"/>
    </row>
    <row r="19" spans="1:13" s="13" customFormat="1" ht="12.75" customHeight="1" x14ac:dyDescent="0.25">
      <c r="A19" s="34"/>
      <c r="B19" s="41"/>
      <c r="C19" s="197" t="s">
        <v>19</v>
      </c>
      <c r="D19" s="198"/>
      <c r="E19" s="198"/>
      <c r="F19" s="198"/>
      <c r="G19" s="198"/>
      <c r="H19" s="198"/>
      <c r="I19" s="198"/>
      <c r="J19" s="42"/>
      <c r="K19" s="42"/>
      <c r="L19" s="15"/>
      <c r="M19" s="15"/>
    </row>
    <row r="20" spans="1:13" s="13" customFormat="1" x14ac:dyDescent="0.25">
      <c r="A20" s="43" t="e">
        <f xml:space="preserve">  CONCATENATE("№ ",протокол!#REF!)</f>
        <v>#REF!</v>
      </c>
      <c r="B20" s="44"/>
      <c r="C20" s="45"/>
      <c r="D20" s="102" t="str">
        <f>CONCATENATE([1]протокол!C5,[1]протокол!D5,[1]протокол!E5," ",[1]протокол!F5,)</f>
        <v>4÷20 mA</v>
      </c>
      <c r="E20" s="46"/>
      <c r="F20" s="45"/>
      <c r="G20" s="45"/>
      <c r="H20" s="95" t="e">
        <f>протокол!#REF!</f>
        <v>#REF!</v>
      </c>
      <c r="I20" s="27"/>
      <c r="J20" s="42"/>
      <c r="K20" s="42"/>
      <c r="L20" s="15"/>
      <c r="M20" s="15"/>
    </row>
    <row r="21" spans="1:13" s="13" customFormat="1" ht="12.75" customHeight="1" x14ac:dyDescent="0.25">
      <c r="A21" s="48" t="s">
        <v>20</v>
      </c>
      <c r="B21" s="41"/>
      <c r="C21" s="197" t="s">
        <v>21</v>
      </c>
      <c r="D21" s="198"/>
      <c r="E21" s="198"/>
      <c r="F21" s="198"/>
      <c r="G21" s="198"/>
      <c r="H21" s="198"/>
      <c r="I21" s="198"/>
      <c r="J21" s="42"/>
      <c r="K21" s="42"/>
      <c r="L21" s="15"/>
      <c r="M21" s="15"/>
    </row>
    <row r="22" spans="1:13" s="13" customFormat="1" ht="16.5" customHeight="1" x14ac:dyDescent="0.25">
      <c r="A22" s="49"/>
      <c r="B22" s="27"/>
      <c r="C22" s="49"/>
      <c r="D22" s="50"/>
      <c r="E22" s="27"/>
      <c r="F22" s="51"/>
      <c r="G22" s="51"/>
      <c r="H22" s="51"/>
      <c r="I22" s="45"/>
      <c r="J22" s="41"/>
      <c r="K22" s="41"/>
    </row>
    <row r="23" spans="1:13" s="13" customFormat="1" ht="13.5" customHeight="1" x14ac:dyDescent="0.25">
      <c r="A23" s="48" t="s">
        <v>22</v>
      </c>
      <c r="B23" s="41"/>
      <c r="C23" s="41"/>
      <c r="D23" s="52"/>
      <c r="E23" s="48"/>
      <c r="F23" s="48"/>
      <c r="G23" s="48"/>
      <c r="H23" s="48"/>
      <c r="J23" s="41"/>
      <c r="K23" s="41"/>
    </row>
    <row r="24" spans="1:13" s="13" customFormat="1" ht="15" customHeight="1" x14ac:dyDescent="0.25">
      <c r="A24" s="41"/>
      <c r="B24" s="41"/>
      <c r="C24" s="41"/>
      <c r="D24" s="52"/>
      <c r="E24" s="48"/>
      <c r="F24" s="48"/>
      <c r="G24" s="48"/>
      <c r="H24" s="48"/>
      <c r="J24" s="41"/>
      <c r="K24" s="41"/>
    </row>
    <row r="25" spans="1:13" s="13" customFormat="1" x14ac:dyDescent="0.25">
      <c r="A25" s="13" t="s">
        <v>23</v>
      </c>
      <c r="B25" s="41"/>
      <c r="C25" s="41"/>
      <c r="J25" s="41"/>
      <c r="K25" s="41"/>
    </row>
    <row r="26" spans="1:13" s="13" customFormat="1" x14ac:dyDescent="0.25">
      <c r="A26" s="34" t="s">
        <v>24</v>
      </c>
      <c r="B26" s="93" t="s">
        <v>81</v>
      </c>
      <c r="C26" s="49"/>
      <c r="D26" s="45"/>
      <c r="E26" s="45"/>
      <c r="F26" s="45"/>
      <c r="G26" s="45"/>
      <c r="H26" s="45"/>
      <c r="I26" s="45"/>
      <c r="J26" s="42"/>
      <c r="K26" s="42"/>
      <c r="L26" s="15"/>
      <c r="M26" s="15"/>
    </row>
    <row r="27" spans="1:13" s="48" customFormat="1" ht="9.75" customHeight="1" x14ac:dyDescent="0.2">
      <c r="D27" s="48" t="s">
        <v>25</v>
      </c>
    </row>
    <row r="28" spans="1:13" s="48" customFormat="1" ht="9" customHeight="1" x14ac:dyDescent="0.2">
      <c r="D28" s="52" t="s">
        <v>26</v>
      </c>
    </row>
    <row r="29" spans="1:13" s="10" customFormat="1" ht="16.5" customHeight="1" x14ac:dyDescent="0.25">
      <c r="A29" s="53"/>
      <c r="B29" s="53"/>
      <c r="C29" s="53"/>
      <c r="D29" s="53"/>
      <c r="E29" s="53"/>
      <c r="F29" s="53"/>
      <c r="G29" s="53"/>
      <c r="H29" s="53"/>
      <c r="I29" s="53"/>
      <c r="J29" s="53"/>
    </row>
    <row r="30" spans="1:13" s="13" customFormat="1" x14ac:dyDescent="0.25">
      <c r="A30" s="13" t="s">
        <v>82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</row>
    <row r="31" spans="1:13" s="13" customFormat="1" ht="15.75" customHeight="1" x14ac:dyDescent="0.25">
      <c r="A31" s="34" t="s">
        <v>72</v>
      </c>
      <c r="B31" s="41"/>
      <c r="C31" s="210" t="e">
        <f>протокол!#REF!</f>
        <v>#REF!</v>
      </c>
      <c r="D31" s="210"/>
      <c r="E31" s="210"/>
      <c r="F31" s="210"/>
      <c r="G31" s="210"/>
      <c r="H31" s="210"/>
      <c r="I31" s="210"/>
      <c r="J31" s="42"/>
      <c r="K31" s="42"/>
      <c r="L31" s="15"/>
      <c r="M31" s="15"/>
    </row>
    <row r="32" spans="1:13" s="13" customFormat="1" x14ac:dyDescent="0.25">
      <c r="A32" s="34"/>
      <c r="B32" s="41"/>
      <c r="C32" s="210"/>
      <c r="D32" s="210"/>
      <c r="E32" s="210"/>
      <c r="F32" s="210"/>
      <c r="G32" s="210"/>
      <c r="H32" s="210"/>
      <c r="I32" s="210"/>
      <c r="J32" s="42"/>
      <c r="K32" s="42"/>
      <c r="L32" s="15"/>
      <c r="M32" s="15"/>
    </row>
    <row r="33" spans="1:13" s="17" customFormat="1" ht="12" customHeight="1" x14ac:dyDescent="0.25">
      <c r="A33" s="54"/>
      <c r="B33" s="54"/>
      <c r="C33" s="54"/>
      <c r="D33" s="55" t="s">
        <v>27</v>
      </c>
      <c r="E33" s="56"/>
      <c r="F33" s="56"/>
      <c r="G33" s="56"/>
      <c r="H33" s="54"/>
      <c r="I33" s="28"/>
      <c r="J33" s="28"/>
      <c r="K33" s="28"/>
      <c r="L33" s="37"/>
      <c r="M33" s="37"/>
    </row>
    <row r="34" spans="1:13" s="59" customFormat="1" ht="7.5" customHeight="1" x14ac:dyDescent="0.25">
      <c r="A34" s="57"/>
      <c r="B34" s="57"/>
      <c r="C34" s="57"/>
      <c r="D34" s="58"/>
      <c r="E34" s="58"/>
      <c r="F34" s="58"/>
      <c r="G34" s="58"/>
      <c r="H34" s="57"/>
      <c r="I34" s="57"/>
      <c r="J34" s="57"/>
      <c r="K34" s="57"/>
    </row>
    <row r="35" spans="1:13" s="10" customFormat="1" ht="19.5" thickBot="1" x14ac:dyDescent="0.3">
      <c r="A35" s="60"/>
      <c r="B35" s="61"/>
      <c r="C35" s="60"/>
      <c r="D35" s="62"/>
      <c r="E35" s="62"/>
      <c r="F35" s="62"/>
      <c r="G35" s="63"/>
      <c r="H35" s="63"/>
      <c r="I35" s="63"/>
      <c r="J35" s="64"/>
    </row>
    <row r="36" spans="1:13" s="34" customFormat="1" ht="10.5" customHeight="1" x14ac:dyDescent="0.2">
      <c r="A36" s="211" t="s">
        <v>28</v>
      </c>
      <c r="B36" s="211"/>
      <c r="C36" s="211"/>
      <c r="D36" s="211"/>
      <c r="E36" s="211"/>
      <c r="F36" s="211"/>
      <c r="G36" s="211"/>
      <c r="H36" s="211"/>
      <c r="I36" s="211"/>
      <c r="J36" s="65"/>
      <c r="K36" s="66"/>
      <c r="L36" s="66"/>
      <c r="M36" s="66"/>
    </row>
    <row r="37" spans="1:13" s="34" customFormat="1" ht="21" customHeight="1" x14ac:dyDescent="0.2">
      <c r="A37" s="212" t="s">
        <v>29</v>
      </c>
      <c r="B37" s="212"/>
      <c r="C37" s="212"/>
      <c r="D37" s="212"/>
      <c r="E37" s="212"/>
      <c r="F37" s="212"/>
      <c r="G37" s="212"/>
      <c r="H37" s="212"/>
      <c r="I37" s="212"/>
      <c r="J37" s="67"/>
      <c r="K37" s="67"/>
      <c r="L37" s="67"/>
      <c r="M37" s="67"/>
    </row>
    <row r="38" spans="1:13" s="13" customFormat="1" ht="3" customHeight="1" x14ac:dyDescent="0.25">
      <c r="A38" s="54"/>
      <c r="B38" s="54"/>
      <c r="C38" s="54"/>
      <c r="D38" s="54"/>
      <c r="E38" s="54"/>
      <c r="F38" s="54"/>
      <c r="G38" s="54"/>
      <c r="H38" s="54"/>
      <c r="I38" s="54"/>
      <c r="J38" s="41"/>
      <c r="K38" s="41"/>
    </row>
    <row r="39" spans="1:13" s="13" customFormat="1" ht="11.25" customHeight="1" x14ac:dyDescent="0.25">
      <c r="A39" s="206" t="s">
        <v>30</v>
      </c>
      <c r="B39" s="206"/>
      <c r="C39" s="206"/>
      <c r="D39" s="206"/>
      <c r="E39" s="206"/>
      <c r="F39" s="206"/>
      <c r="G39" s="206"/>
      <c r="H39" s="206"/>
      <c r="I39" s="206"/>
      <c r="J39" s="68"/>
      <c r="K39" s="68"/>
      <c r="L39" s="68"/>
      <c r="M39" s="68"/>
    </row>
    <row r="40" spans="1:13" s="13" customFormat="1" ht="22.5" customHeight="1" thickBot="1" x14ac:dyDescent="0.3">
      <c r="A40" s="207" t="s">
        <v>31</v>
      </c>
      <c r="B40" s="207"/>
      <c r="C40" s="207"/>
      <c r="D40" s="207"/>
      <c r="E40" s="207"/>
      <c r="F40" s="207"/>
      <c r="G40" s="207"/>
      <c r="H40" s="207"/>
      <c r="I40" s="207"/>
      <c r="J40" s="69"/>
      <c r="K40" s="70"/>
      <c r="L40" s="70"/>
      <c r="M40" s="70"/>
    </row>
    <row r="41" spans="1:13" s="13" customFormat="1" ht="15" customHeight="1" x14ac:dyDescent="0.25">
      <c r="A41" s="71"/>
      <c r="B41" s="71"/>
      <c r="C41" s="71"/>
      <c r="D41" s="71"/>
      <c r="E41" s="71"/>
      <c r="F41" s="71"/>
      <c r="G41" s="71"/>
      <c r="H41" s="71"/>
      <c r="I41" s="71"/>
      <c r="J41" s="70"/>
      <c r="K41" s="70"/>
      <c r="L41" s="70"/>
      <c r="M41" s="70"/>
    </row>
    <row r="42" spans="1:13" s="13" customFormat="1" ht="11.25" customHeight="1" x14ac:dyDescent="0.25">
      <c r="A42" s="71"/>
      <c r="B42" s="71"/>
      <c r="C42" s="71"/>
      <c r="D42" s="71"/>
      <c r="E42" s="71"/>
      <c r="F42" s="71"/>
      <c r="G42" s="71"/>
      <c r="H42" s="71"/>
      <c r="I42" s="71"/>
      <c r="J42" s="70"/>
      <c r="K42" s="70"/>
      <c r="L42" s="70"/>
      <c r="M42" s="70"/>
    </row>
    <row r="43" spans="1:13" s="13" customFormat="1" ht="18.75" x14ac:dyDescent="0.3">
      <c r="A43" s="72" t="s">
        <v>32</v>
      </c>
      <c r="B43" s="41"/>
      <c r="C43" s="41"/>
      <c r="D43" s="41"/>
      <c r="E43" s="41"/>
      <c r="F43" s="208" t="s">
        <v>33</v>
      </c>
      <c r="G43" s="208"/>
      <c r="H43" s="41"/>
      <c r="I43" s="41"/>
      <c r="J43" s="73" t="s">
        <v>33</v>
      </c>
      <c r="K43" s="41"/>
    </row>
    <row r="44" spans="1:13" s="13" customFormat="1" ht="27" customHeight="1" x14ac:dyDescent="0.25">
      <c r="A44" s="72" t="s">
        <v>34</v>
      </c>
      <c r="B44" s="41"/>
      <c r="C44" s="209"/>
      <c r="D44" s="209"/>
      <c r="E44" s="209"/>
      <c r="F44" s="209"/>
      <c r="G44" s="98" t="s">
        <v>35</v>
      </c>
      <c r="H44" s="204" t="e">
        <f>протокол!#REF!</f>
        <v>#REF!</v>
      </c>
      <c r="I44" s="205"/>
      <c r="J44" s="41" t="s">
        <v>35</v>
      </c>
      <c r="K44" s="41"/>
      <c r="L44" s="15"/>
      <c r="M44" s="15"/>
    </row>
    <row r="45" spans="1:13" s="13" customFormat="1" ht="12" customHeight="1" x14ac:dyDescent="0.25">
      <c r="A45" s="41"/>
      <c r="B45" s="41"/>
      <c r="C45" s="190" t="s">
        <v>36</v>
      </c>
      <c r="D45" s="190"/>
      <c r="E45" s="190"/>
      <c r="F45" s="190"/>
      <c r="G45" s="41"/>
      <c r="H45" s="41"/>
      <c r="I45" s="41"/>
      <c r="J45" s="41"/>
      <c r="K45" s="41"/>
    </row>
    <row r="46" spans="1:13" s="13" customFormat="1" ht="10.5" customHeight="1" x14ac:dyDescent="0.25">
      <c r="A46" s="41"/>
      <c r="B46" s="41"/>
      <c r="C46" s="74"/>
      <c r="D46" s="74"/>
      <c r="E46" s="74"/>
      <c r="F46" s="75"/>
      <c r="G46" s="41"/>
      <c r="H46" s="41"/>
      <c r="I46" s="41"/>
      <c r="J46" s="41"/>
      <c r="K46" s="41"/>
    </row>
    <row r="47" spans="1:13" s="13" customFormat="1" ht="10.5" customHeight="1" x14ac:dyDescent="0.25">
      <c r="A47" s="41"/>
      <c r="B47" s="41"/>
      <c r="C47" s="74"/>
      <c r="D47" s="74"/>
      <c r="E47" s="74"/>
      <c r="F47" s="75"/>
      <c r="G47" s="41"/>
      <c r="H47" s="41"/>
      <c r="I47" s="41"/>
      <c r="J47" s="41"/>
      <c r="K47" s="41"/>
    </row>
    <row r="48" spans="1:13" s="10" customFormat="1" x14ac:dyDescent="0.25">
      <c r="A48" s="27"/>
      <c r="B48" s="76"/>
      <c r="C48" s="27"/>
      <c r="D48" s="27"/>
      <c r="E48" s="27"/>
      <c r="F48" s="27"/>
      <c r="G48" s="27"/>
      <c r="H48" s="77"/>
      <c r="I48" s="77"/>
      <c r="J48" s="78"/>
    </row>
    <row r="49" spans="1:13" s="52" customFormat="1" ht="12" customHeight="1" x14ac:dyDescent="0.2">
      <c r="A49" s="79" t="s">
        <v>37</v>
      </c>
      <c r="B49" s="79"/>
      <c r="C49" s="79"/>
      <c r="D49" s="79"/>
      <c r="E49" s="79"/>
      <c r="F49" s="79"/>
      <c r="G49" s="79"/>
      <c r="H49" s="79"/>
      <c r="I49" s="79"/>
    </row>
    <row r="50" spans="1:13" s="52" customFormat="1" ht="9.75" customHeight="1" x14ac:dyDescent="0.2">
      <c r="A50" s="52" t="s">
        <v>38</v>
      </c>
      <c r="E50" s="201" t="s">
        <v>39</v>
      </c>
      <c r="F50" s="201"/>
      <c r="G50" s="201"/>
      <c r="H50" s="201"/>
      <c r="I50" s="201"/>
    </row>
    <row r="51" spans="1:13" s="10" customFormat="1" ht="12.75" x14ac:dyDescent="0.2"/>
    <row r="52" spans="1:13" s="10" customFormat="1" ht="15" x14ac:dyDescent="0.2">
      <c r="A52" s="97" t="s">
        <v>60</v>
      </c>
      <c r="B52" s="80"/>
      <c r="C52" s="80"/>
    </row>
    <row r="53" spans="1:13" s="10" customFormat="1" ht="14.25" x14ac:dyDescent="0.2">
      <c r="A53" s="81" t="s">
        <v>61</v>
      </c>
    </row>
    <row r="54" spans="1:13" s="10" customFormat="1" ht="12.75" x14ac:dyDescent="0.2"/>
    <row r="55" spans="1:13" s="13" customFormat="1" ht="19.5" thickBot="1" x14ac:dyDescent="0.35">
      <c r="A55" s="13" t="s">
        <v>14</v>
      </c>
      <c r="B55" s="72"/>
      <c r="C55" s="41"/>
      <c r="D55" s="41"/>
      <c r="E55" s="41"/>
      <c r="G55" s="73"/>
      <c r="H55" s="188" t="s">
        <v>40</v>
      </c>
      <c r="I55" s="188"/>
      <c r="J55" s="82"/>
    </row>
    <row r="56" spans="1:13" s="13" customFormat="1" x14ac:dyDescent="0.25">
      <c r="A56" s="13" t="s">
        <v>16</v>
      </c>
      <c r="B56" s="72"/>
      <c r="C56" s="83"/>
      <c r="D56" s="41"/>
      <c r="E56" s="41"/>
      <c r="G56" s="42"/>
      <c r="H56" s="189" t="s">
        <v>41</v>
      </c>
      <c r="I56" s="189"/>
      <c r="J56" s="84" t="s">
        <v>18</v>
      </c>
    </row>
    <row r="57" spans="1:13" s="13" customFormat="1" x14ac:dyDescent="0.25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</row>
    <row r="58" spans="1:13" s="13" customFormat="1" x14ac:dyDescent="0.25">
      <c r="A58" s="13" t="s">
        <v>64</v>
      </c>
      <c r="B58" s="41"/>
      <c r="D58" s="41"/>
      <c r="E58" s="41"/>
      <c r="F58" s="41"/>
      <c r="G58" s="41"/>
      <c r="H58" s="41"/>
      <c r="I58" s="41"/>
      <c r="J58" s="41"/>
      <c r="K58" s="41"/>
    </row>
    <row r="59" spans="1:13" s="13" customFormat="1" ht="15.75" customHeight="1" x14ac:dyDescent="0.25">
      <c r="A59" s="13" t="s">
        <v>73</v>
      </c>
      <c r="B59" s="72"/>
      <c r="C59" s="78"/>
      <c r="D59" s="196" t="str">
        <f>[1]протокол!F7</f>
        <v>Многофункциональный  калибратор  UPS-III-IS</v>
      </c>
      <c r="E59" s="196"/>
      <c r="F59" s="196"/>
      <c r="G59" s="196"/>
      <c r="H59" s="196"/>
      <c r="I59" s="196"/>
      <c r="J59" s="42"/>
      <c r="K59" s="42"/>
      <c r="L59" s="15"/>
      <c r="M59" s="15"/>
    </row>
    <row r="60" spans="1:13" s="13" customFormat="1" ht="12" customHeight="1" x14ac:dyDescent="0.25">
      <c r="A60" s="34"/>
      <c r="B60" s="41"/>
      <c r="C60" s="75"/>
      <c r="D60" s="197" t="s">
        <v>42</v>
      </c>
      <c r="E60" s="198"/>
      <c r="F60" s="198"/>
      <c r="G60" s="198"/>
      <c r="H60" s="198"/>
      <c r="I60" s="198"/>
      <c r="J60" s="42"/>
      <c r="K60" s="42"/>
      <c r="L60" s="15"/>
      <c r="M60" s="15"/>
    </row>
    <row r="61" spans="1:13" s="13" customFormat="1" x14ac:dyDescent="0.25">
      <c r="A61" s="199" t="e">
        <f>CONCATENATE("№",протокол!#REF!,)</f>
        <v>#REF!</v>
      </c>
      <c r="B61" s="199"/>
      <c r="C61" s="100" t="str">
        <f>CONCATENATE([1]протокол!S7)</f>
        <v>0÷24 mA</v>
      </c>
      <c r="D61" s="46"/>
      <c r="E61" s="46"/>
      <c r="F61" s="103" t="str">
        <f>CONCATENATE("±",[1]протокол!P7," %",)</f>
        <v>±0.01 %</v>
      </c>
      <c r="G61" s="47"/>
      <c r="H61" s="200" t="e">
        <f>протокол!#REF!</f>
        <v>#REF!</v>
      </c>
      <c r="I61" s="200"/>
      <c r="J61" s="42"/>
      <c r="K61" s="42"/>
      <c r="L61" s="15"/>
      <c r="M61" s="15"/>
    </row>
    <row r="62" spans="1:13" s="13" customFormat="1" ht="21.75" customHeight="1" x14ac:dyDescent="0.25">
      <c r="A62" s="179" t="s">
        <v>43</v>
      </c>
      <c r="B62" s="180"/>
      <c r="C62" s="180"/>
      <c r="D62" s="180"/>
      <c r="E62" s="180"/>
      <c r="F62" s="180"/>
      <c r="G62" s="180"/>
      <c r="H62" s="180"/>
      <c r="I62" s="180"/>
      <c r="J62" s="42"/>
      <c r="K62" s="42"/>
      <c r="L62" s="15"/>
      <c r="M62" s="15"/>
    </row>
    <row r="63" spans="1:13" s="13" customFormat="1" ht="22.5" customHeight="1" x14ac:dyDescent="0.25">
      <c r="A63" s="41"/>
      <c r="B63" s="41"/>
      <c r="C63" s="41"/>
      <c r="D63" s="41"/>
      <c r="E63" s="181"/>
      <c r="F63" s="181"/>
      <c r="G63" s="181"/>
      <c r="H63" s="181"/>
      <c r="I63" s="181"/>
      <c r="J63" s="68"/>
      <c r="K63" s="68"/>
      <c r="L63" s="68"/>
    </row>
    <row r="64" spans="1:13" s="13" customFormat="1" ht="15.75" customHeight="1" x14ac:dyDescent="0.25">
      <c r="A64" s="13" t="s">
        <v>65</v>
      </c>
      <c r="B64" s="41"/>
      <c r="C64" s="41"/>
      <c r="D64" s="41"/>
      <c r="E64" s="182" t="s">
        <v>44</v>
      </c>
      <c r="F64" s="182"/>
      <c r="G64" s="182"/>
      <c r="H64" s="182"/>
      <c r="I64" s="85" t="e">
        <f>протокол!#REF!</f>
        <v>#REF!</v>
      </c>
      <c r="J64" s="41"/>
      <c r="K64" s="41"/>
    </row>
    <row r="65" spans="1:13" s="13" customFormat="1" ht="15.75" customHeight="1" x14ac:dyDescent="0.25">
      <c r="A65" s="13" t="s">
        <v>74</v>
      </c>
      <c r="B65" s="41"/>
      <c r="C65" s="42"/>
      <c r="D65" s="42"/>
      <c r="E65" s="183" t="s">
        <v>45</v>
      </c>
      <c r="F65" s="183"/>
      <c r="G65" s="183"/>
      <c r="H65" s="183"/>
      <c r="I65" s="85" t="e">
        <f>протокол!#REF!</f>
        <v>#REF!</v>
      </c>
      <c r="J65" s="41"/>
      <c r="K65" s="41"/>
    </row>
    <row r="66" spans="1:13" s="13" customFormat="1" ht="16.5" customHeight="1" thickBot="1" x14ac:dyDescent="0.3">
      <c r="C66" s="42"/>
      <c r="D66" s="42"/>
      <c r="E66" s="182" t="s">
        <v>8</v>
      </c>
      <c r="F66" s="182"/>
      <c r="G66" s="182"/>
      <c r="H66" s="182"/>
      <c r="I66" s="85" t="e">
        <f>протокол!#REF!</f>
        <v>#REF!</v>
      </c>
      <c r="J66" s="82"/>
      <c r="K66" s="42"/>
      <c r="L66" s="15"/>
      <c r="M66" s="15"/>
    </row>
    <row r="67" spans="1:13" s="13" customFormat="1" ht="16.5" customHeight="1" x14ac:dyDescent="0.25">
      <c r="C67" s="42"/>
      <c r="D67" s="42"/>
      <c r="E67" s="182" t="s">
        <v>46</v>
      </c>
      <c r="F67" s="182"/>
      <c r="G67" s="182"/>
      <c r="H67" s="182"/>
      <c r="I67" s="86" t="e">
        <f>протокол!#REF!</f>
        <v>#REF!</v>
      </c>
      <c r="J67" s="42"/>
      <c r="K67" s="42"/>
      <c r="L67" s="15"/>
      <c r="M67" s="15"/>
    </row>
    <row r="68" spans="1:13" s="13" customFormat="1" ht="12" customHeight="1" x14ac:dyDescent="0.25">
      <c r="A68" s="41"/>
      <c r="B68" s="41"/>
      <c r="C68" s="41"/>
      <c r="D68" s="41"/>
      <c r="E68" s="178" t="s">
        <v>47</v>
      </c>
      <c r="F68" s="178"/>
      <c r="G68" s="178"/>
      <c r="H68" s="178"/>
      <c r="I68" s="178"/>
      <c r="J68" s="41"/>
      <c r="K68" s="41"/>
    </row>
    <row r="69" spans="1:13" s="13" customFormat="1" ht="9.75" customHeight="1" x14ac:dyDescent="0.25">
      <c r="A69" s="41"/>
      <c r="B69" s="41"/>
      <c r="C69" s="41"/>
      <c r="D69" s="41"/>
      <c r="E69" s="184" t="s">
        <v>48</v>
      </c>
      <c r="F69" s="184"/>
      <c r="G69" s="184"/>
      <c r="H69" s="184"/>
      <c r="I69" s="184"/>
      <c r="J69" s="41"/>
      <c r="K69" s="41"/>
    </row>
    <row r="70" spans="1:13" s="13" customFormat="1" ht="6" customHeight="1" x14ac:dyDescent="0.25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</row>
    <row r="71" spans="1:13" s="13" customFormat="1" x14ac:dyDescent="0.25">
      <c r="A71" s="13" t="s">
        <v>66</v>
      </c>
      <c r="B71" s="41"/>
      <c r="C71" s="41"/>
      <c r="D71" s="41"/>
      <c r="E71" s="41"/>
      <c r="F71" s="41"/>
      <c r="G71" s="41"/>
      <c r="H71" s="41"/>
      <c r="I71" s="41"/>
      <c r="J71" s="41"/>
      <c r="K71" s="41"/>
    </row>
    <row r="72" spans="1:13" s="13" customFormat="1" ht="14.25" customHeight="1" x14ac:dyDescent="0.25">
      <c r="A72" s="72" t="s">
        <v>75</v>
      </c>
      <c r="B72" s="41"/>
      <c r="C72" s="41"/>
      <c r="D72" s="41"/>
      <c r="E72" s="187" t="s">
        <v>67</v>
      </c>
      <c r="F72" s="187"/>
      <c r="G72" s="187"/>
      <c r="H72" s="96" t="e">
        <f>H20</f>
        <v>#REF!</v>
      </c>
      <c r="I72" s="47"/>
      <c r="J72" s="41"/>
      <c r="K72" s="41"/>
    </row>
    <row r="73" spans="1:13" s="13" customFormat="1" ht="12.75" customHeight="1" x14ac:dyDescent="0.25">
      <c r="B73" s="87"/>
      <c r="C73" s="87"/>
      <c r="D73" s="87"/>
      <c r="E73" s="185"/>
      <c r="F73" s="185"/>
      <c r="G73" s="185"/>
      <c r="H73" s="185"/>
      <c r="I73" s="185"/>
      <c r="J73" s="41"/>
      <c r="K73" s="41"/>
    </row>
    <row r="74" spans="1:13" s="13" customFormat="1" ht="2.25" customHeight="1" thickBot="1" x14ac:dyDescent="0.3">
      <c r="A74" s="49"/>
      <c r="B74" s="49"/>
      <c r="C74" s="49"/>
      <c r="D74" s="49"/>
      <c r="E74" s="49"/>
      <c r="F74" s="49"/>
      <c r="G74" s="49"/>
      <c r="H74" s="49"/>
      <c r="I74" s="49"/>
      <c r="J74" s="41"/>
      <c r="K74" s="42"/>
      <c r="L74" s="15"/>
      <c r="M74" s="15"/>
    </row>
    <row r="75" spans="1:13" s="13" customFormat="1" ht="3" hidden="1" customHeight="1" x14ac:dyDescent="0.25">
      <c r="A75" s="42"/>
      <c r="B75" s="42"/>
      <c r="C75" s="42"/>
      <c r="D75" s="42"/>
      <c r="E75" s="42"/>
      <c r="F75" s="42"/>
      <c r="G75" s="42"/>
      <c r="H75" s="42"/>
      <c r="I75" s="42"/>
      <c r="J75" s="82"/>
      <c r="K75" s="42"/>
      <c r="L75" s="15"/>
      <c r="M75" s="15"/>
    </row>
    <row r="76" spans="1:13" s="13" customFormat="1" ht="31.5" customHeight="1" x14ac:dyDescent="0.25">
      <c r="A76" s="186" t="s">
        <v>49</v>
      </c>
      <c r="B76" s="186"/>
      <c r="C76" s="186"/>
      <c r="D76" s="186"/>
      <c r="E76" s="186"/>
      <c r="F76" s="186"/>
      <c r="G76" s="186"/>
      <c r="H76" s="186"/>
      <c r="I76" s="186"/>
      <c r="J76" s="88"/>
      <c r="K76" s="89"/>
      <c r="L76" s="89"/>
      <c r="M76" s="89"/>
    </row>
    <row r="77" spans="1:13" s="13" customFormat="1" ht="33.75" customHeight="1" thickBot="1" x14ac:dyDescent="0.3">
      <c r="A77" s="192" t="s">
        <v>50</v>
      </c>
      <c r="B77" s="192"/>
      <c r="C77" s="192"/>
      <c r="D77" s="192"/>
      <c r="E77" s="192"/>
      <c r="F77" s="192"/>
      <c r="G77" s="192"/>
      <c r="H77" s="192"/>
      <c r="I77" s="192"/>
      <c r="J77" s="69"/>
      <c r="K77" s="70"/>
      <c r="L77" s="70"/>
      <c r="M77" s="70"/>
    </row>
    <row r="78" spans="1:13" s="13" customFormat="1" x14ac:dyDescent="0.25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2"/>
      <c r="L78" s="15"/>
      <c r="M78" s="15"/>
    </row>
    <row r="79" spans="1:13" s="13" customFormat="1" x14ac:dyDescent="0.25">
      <c r="A79" s="13" t="s">
        <v>68</v>
      </c>
      <c r="B79" s="41"/>
      <c r="C79" s="41"/>
      <c r="D79" s="41"/>
      <c r="E79" s="41"/>
      <c r="F79" s="41"/>
      <c r="G79" s="41"/>
      <c r="H79" s="41"/>
      <c r="I79" s="41"/>
      <c r="J79" s="41"/>
      <c r="K79" s="42"/>
      <c r="L79" s="15"/>
      <c r="M79" s="15"/>
    </row>
    <row r="80" spans="1:13" s="13" customFormat="1" ht="16.5" thickBot="1" x14ac:dyDescent="0.3">
      <c r="A80" s="13" t="s">
        <v>76</v>
      </c>
      <c r="B80" s="41"/>
      <c r="C80" s="41"/>
      <c r="D80" s="41"/>
      <c r="E80" s="49"/>
      <c r="F80" s="49"/>
      <c r="G80" s="100" t="s">
        <v>56</v>
      </c>
      <c r="H80" s="49"/>
      <c r="I80" s="49"/>
      <c r="J80" s="82"/>
      <c r="K80" s="42"/>
      <c r="L80" s="15"/>
      <c r="M80" s="15"/>
    </row>
    <row r="81" spans="1:13" s="13" customFormat="1" x14ac:dyDescent="0.25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2"/>
      <c r="L81" s="15"/>
      <c r="M81" s="15"/>
    </row>
    <row r="82" spans="1:13" s="13" customFormat="1" x14ac:dyDescent="0.25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</row>
    <row r="83" spans="1:13" s="13" customFormat="1" x14ac:dyDescent="0.25">
      <c r="A83" s="13" t="s">
        <v>51</v>
      </c>
      <c r="B83" s="41"/>
      <c r="C83" s="41"/>
      <c r="D83" s="41"/>
      <c r="E83" s="41"/>
      <c r="F83" s="41"/>
      <c r="G83" s="41"/>
      <c r="H83" s="41"/>
      <c r="I83" s="41"/>
      <c r="J83" s="41"/>
      <c r="K83" s="41"/>
    </row>
    <row r="84" spans="1:13" s="13" customFormat="1" ht="35.25" customHeight="1" thickBot="1" x14ac:dyDescent="0.3">
      <c r="A84" s="13" t="s">
        <v>52</v>
      </c>
      <c r="B84" s="41"/>
      <c r="C84" s="41"/>
      <c r="D84" s="41"/>
      <c r="E84" s="193" t="s">
        <v>58</v>
      </c>
      <c r="F84" s="193"/>
      <c r="G84" s="104" t="e">
        <f>протокол!#REF!</f>
        <v>#REF!</v>
      </c>
      <c r="H84" s="194" t="e">
        <f>H44</f>
        <v>#REF!</v>
      </c>
      <c r="I84" s="195"/>
      <c r="J84" s="82"/>
      <c r="K84" s="42"/>
      <c r="L84" s="15"/>
      <c r="M84" s="15"/>
    </row>
    <row r="85" spans="1:13" s="13" customFormat="1" ht="23.25" customHeight="1" x14ac:dyDescent="0.25">
      <c r="A85" s="41"/>
      <c r="B85" s="41"/>
      <c r="C85" s="41"/>
      <c r="D85" s="41"/>
      <c r="E85" s="178" t="s">
        <v>79</v>
      </c>
      <c r="F85" s="178"/>
      <c r="G85" s="178"/>
      <c r="H85" s="178"/>
      <c r="I85" s="178"/>
      <c r="J85" s="90"/>
      <c r="K85" s="91"/>
      <c r="L85" s="91"/>
    </row>
    <row r="86" spans="1:13" s="13" customFormat="1" ht="21.75" customHeight="1" x14ac:dyDescent="0.25">
      <c r="A86" s="41"/>
      <c r="B86" s="41"/>
      <c r="C86" s="41"/>
      <c r="D86" s="41"/>
      <c r="E86" s="184" t="s">
        <v>77</v>
      </c>
      <c r="F86" s="184"/>
      <c r="G86" s="184"/>
      <c r="H86" s="184"/>
      <c r="I86" s="184"/>
      <c r="J86" s="92"/>
      <c r="K86" s="92"/>
      <c r="L86" s="92"/>
    </row>
    <row r="87" spans="1:13" s="13" customFormat="1" ht="30" customHeight="1" x14ac:dyDescent="0.25">
      <c r="A87" s="41"/>
      <c r="B87" s="41"/>
      <c r="C87" s="41"/>
      <c r="D87" s="41"/>
      <c r="E87" s="41"/>
      <c r="F87" s="92"/>
      <c r="G87" s="92"/>
      <c r="H87" s="92"/>
      <c r="I87" s="92"/>
      <c r="J87" s="92"/>
      <c r="K87" s="92"/>
      <c r="L87" s="92"/>
      <c r="M87" s="92"/>
    </row>
    <row r="88" spans="1:13" s="13" customFormat="1" ht="30" customHeight="1" x14ac:dyDescent="0.25">
      <c r="A88" s="41"/>
      <c r="B88" s="41"/>
      <c r="C88" s="41"/>
      <c r="D88" s="41"/>
      <c r="E88" s="41"/>
      <c r="F88" s="92"/>
      <c r="G88" s="92"/>
      <c r="H88" s="92"/>
      <c r="I88" s="92"/>
      <c r="J88" s="92"/>
      <c r="K88" s="92"/>
      <c r="L88" s="92"/>
      <c r="M88" s="92"/>
    </row>
    <row r="89" spans="1:13" s="13" customFormat="1" x14ac:dyDescent="0.25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</row>
    <row r="90" spans="1:13" s="13" customFormat="1" x14ac:dyDescent="0.25">
      <c r="A90" s="13" t="s">
        <v>69</v>
      </c>
      <c r="B90" s="41"/>
      <c r="C90" s="41"/>
      <c r="D90" s="41"/>
      <c r="E90" s="41"/>
      <c r="F90" s="41"/>
      <c r="G90" s="41"/>
      <c r="H90" s="41"/>
      <c r="I90" s="41"/>
      <c r="J90" s="41"/>
      <c r="K90" s="41"/>
    </row>
    <row r="91" spans="1:13" s="13" customFormat="1" ht="16.5" thickBot="1" x14ac:dyDescent="0.3">
      <c r="A91" s="13" t="s">
        <v>78</v>
      </c>
      <c r="B91" s="41"/>
      <c r="C91" s="41"/>
      <c r="D91" s="41"/>
      <c r="E91" s="191">
        <f>протокол!F30</f>
        <v>0</v>
      </c>
      <c r="F91" s="191"/>
      <c r="G91" s="187" t="s">
        <v>57</v>
      </c>
      <c r="H91" s="187"/>
      <c r="I91" s="187"/>
      <c r="J91" s="82"/>
      <c r="K91" s="42"/>
      <c r="L91" s="78"/>
      <c r="M91" s="15"/>
    </row>
    <row r="92" spans="1:13" s="13" customFormat="1" ht="12.75" customHeight="1" x14ac:dyDescent="0.25">
      <c r="A92" s="41"/>
      <c r="B92" s="41"/>
      <c r="C92" s="41"/>
      <c r="D92" s="41"/>
      <c r="E92" s="190" t="s">
        <v>53</v>
      </c>
      <c r="F92" s="190"/>
      <c r="G92" s="190"/>
      <c r="H92" s="190"/>
      <c r="I92" s="190"/>
      <c r="J92" s="41"/>
      <c r="K92" s="42"/>
      <c r="L92" s="15"/>
      <c r="M92" s="15"/>
    </row>
  </sheetData>
  <mergeCells count="44">
    <mergeCell ref="C45:F45"/>
    <mergeCell ref="A11:C11"/>
    <mergeCell ref="D11:E11"/>
    <mergeCell ref="H14:I14"/>
    <mergeCell ref="F15:G15"/>
    <mergeCell ref="H15:I15"/>
    <mergeCell ref="A39:I39"/>
    <mergeCell ref="A40:I40"/>
    <mergeCell ref="F43:G43"/>
    <mergeCell ref="C44:F44"/>
    <mergeCell ref="H44:I44"/>
    <mergeCell ref="C19:I19"/>
    <mergeCell ref="C21:I21"/>
    <mergeCell ref="C31:I32"/>
    <mergeCell ref="A36:I36"/>
    <mergeCell ref="A37:I37"/>
    <mergeCell ref="D59:I59"/>
    <mergeCell ref="D60:I60"/>
    <mergeCell ref="A61:B61"/>
    <mergeCell ref="H61:I61"/>
    <mergeCell ref="E50:I50"/>
    <mergeCell ref="E86:I86"/>
    <mergeCell ref="E92:I92"/>
    <mergeCell ref="G91:I91"/>
    <mergeCell ref="E91:F91"/>
    <mergeCell ref="A77:I77"/>
    <mergeCell ref="E84:F84"/>
    <mergeCell ref="H84:I84"/>
    <mergeCell ref="C17:I17"/>
    <mergeCell ref="C18:G18"/>
    <mergeCell ref="E85:I85"/>
    <mergeCell ref="A62:I62"/>
    <mergeCell ref="E63:I63"/>
    <mergeCell ref="E64:H64"/>
    <mergeCell ref="E65:H65"/>
    <mergeCell ref="E66:H66"/>
    <mergeCell ref="E67:H67"/>
    <mergeCell ref="E68:I68"/>
    <mergeCell ref="E69:I69"/>
    <mergeCell ref="E73:I73"/>
    <mergeCell ref="A76:I76"/>
    <mergeCell ref="E72:G72"/>
    <mergeCell ref="H55:I55"/>
    <mergeCell ref="H56:I56"/>
  </mergeCells>
  <pageMargins left="0.7" right="0.7" top="0.75" bottom="0.75" header="0.3" footer="0.3"/>
  <pageSetup paperSize="9" fitToHeight="0" orientation="portrait" r:id="rId1"/>
  <rowBreaks count="1" manualBreakCount="1">
    <brk id="50" max="9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V12"/>
  <sheetViews>
    <sheetView topLeftCell="DD1" workbookViewId="0">
      <selection activeCell="DH18" sqref="DH18"/>
    </sheetView>
  </sheetViews>
  <sheetFormatPr defaultRowHeight="15.75" x14ac:dyDescent="0.25"/>
  <cols>
    <col min="1" max="1" width="20.75" customWidth="1"/>
    <col min="2" max="2" width="18.125" customWidth="1"/>
    <col min="3" max="3" width="7.125" customWidth="1"/>
    <col min="4" max="4" width="14.375" customWidth="1"/>
    <col min="5" max="5" width="14.75" customWidth="1"/>
    <col min="6" max="6" width="26.25" customWidth="1"/>
    <col min="9" max="10" width="14.875" bestFit="1" customWidth="1"/>
    <col min="12" max="12" width="10.75" bestFit="1" customWidth="1"/>
    <col min="13" max="13" width="19.375" customWidth="1"/>
    <col min="14" max="14" width="30.875" customWidth="1"/>
    <col min="18" max="18" width="21.75" customWidth="1"/>
    <col min="19" max="19" width="15.5" customWidth="1"/>
    <col min="22" max="22" width="17.875" customWidth="1"/>
    <col min="23" max="24" width="19.375" customWidth="1"/>
    <col min="26" max="26" width="21.375" bestFit="1" customWidth="1"/>
    <col min="28" max="28" width="19.5" bestFit="1" customWidth="1"/>
    <col min="29" max="29" width="18.625" bestFit="1" customWidth="1"/>
    <col min="63" max="64" width="13.875" bestFit="1" customWidth="1"/>
    <col min="103" max="103" width="19.75" bestFit="1" customWidth="1"/>
  </cols>
  <sheetData>
    <row r="4" spans="1:126" x14ac:dyDescent="0.25">
      <c r="I4" s="123"/>
    </row>
    <row r="11" spans="1:126" x14ac:dyDescent="0.25">
      <c r="A11" t="s">
        <v>89</v>
      </c>
      <c r="B11" t="s">
        <v>90</v>
      </c>
      <c r="C11" t="s">
        <v>91</v>
      </c>
      <c r="D11" t="s">
        <v>92</v>
      </c>
      <c r="E11" t="s">
        <v>93</v>
      </c>
      <c r="F11" t="s">
        <v>94</v>
      </c>
      <c r="G11" t="s">
        <v>95</v>
      </c>
      <c r="H11" t="s">
        <v>96</v>
      </c>
      <c r="I11" t="s">
        <v>97</v>
      </c>
      <c r="J11" t="s">
        <v>98</v>
      </c>
      <c r="K11" t="s">
        <v>103</v>
      </c>
      <c r="L11" t="s">
        <v>104</v>
      </c>
      <c r="M11" t="s">
        <v>105</v>
      </c>
      <c r="N11" t="s">
        <v>106</v>
      </c>
      <c r="O11" t="s">
        <v>107</v>
      </c>
      <c r="P11" t="s">
        <v>108</v>
      </c>
      <c r="Q11" t="s">
        <v>109</v>
      </c>
      <c r="R11" t="s">
        <v>110</v>
      </c>
      <c r="S11" t="s">
        <v>111</v>
      </c>
      <c r="T11" t="s">
        <v>112</v>
      </c>
      <c r="U11" t="s">
        <v>113</v>
      </c>
      <c r="V11" t="s">
        <v>114</v>
      </c>
      <c r="W11" t="s">
        <v>115</v>
      </c>
      <c r="X11" t="s">
        <v>116</v>
      </c>
      <c r="Y11" t="s">
        <v>117</v>
      </c>
      <c r="Z11" t="s">
        <v>118</v>
      </c>
      <c r="AA11" t="s">
        <v>119</v>
      </c>
      <c r="AB11" t="s">
        <v>120</v>
      </c>
      <c r="AC11" t="s">
        <v>121</v>
      </c>
      <c r="AD11" t="s">
        <v>122</v>
      </c>
      <c r="AE11" t="s">
        <v>123</v>
      </c>
      <c r="AF11" t="s">
        <v>124</v>
      </c>
      <c r="AG11" t="s">
        <v>125</v>
      </c>
      <c r="AH11" t="s">
        <v>126</v>
      </c>
      <c r="AI11" t="s">
        <v>127</v>
      </c>
      <c r="AJ11" t="s">
        <v>128</v>
      </c>
      <c r="AK11" t="s">
        <v>129</v>
      </c>
      <c r="AL11" t="s">
        <v>130</v>
      </c>
      <c r="AM11" t="s">
        <v>131</v>
      </c>
      <c r="AN11" t="s">
        <v>132</v>
      </c>
      <c r="AO11" t="s">
        <v>133</v>
      </c>
      <c r="AP11" t="s">
        <v>134</v>
      </c>
      <c r="AQ11" t="s">
        <v>135</v>
      </c>
      <c r="AR11" t="s">
        <v>136</v>
      </c>
      <c r="AS11" t="s">
        <v>137</v>
      </c>
      <c r="AT11" t="s">
        <v>138</v>
      </c>
      <c r="AU11" t="s">
        <v>139</v>
      </c>
      <c r="AV11" t="s">
        <v>140</v>
      </c>
      <c r="AW11" t="s">
        <v>141</v>
      </c>
      <c r="AX11" t="s">
        <v>142</v>
      </c>
      <c r="AY11" t="s">
        <v>143</v>
      </c>
      <c r="AZ11" t="s">
        <v>144</v>
      </c>
      <c r="BA11" t="s">
        <v>145</v>
      </c>
      <c r="BB11" t="s">
        <v>146</v>
      </c>
      <c r="BC11" t="s">
        <v>147</v>
      </c>
      <c r="BD11" t="s">
        <v>148</v>
      </c>
      <c r="BE11" t="s">
        <v>149</v>
      </c>
      <c r="BF11" t="s">
        <v>150</v>
      </c>
      <c r="BG11" t="s">
        <v>151</v>
      </c>
      <c r="BH11" t="s">
        <v>152</v>
      </c>
      <c r="BI11" t="s">
        <v>153</v>
      </c>
      <c r="BJ11" t="s">
        <v>154</v>
      </c>
      <c r="BK11" t="s">
        <v>155</v>
      </c>
      <c r="BL11" t="s">
        <v>156</v>
      </c>
      <c r="BM11" t="s">
        <v>157</v>
      </c>
      <c r="BN11" t="s">
        <v>158</v>
      </c>
      <c r="BO11" t="s">
        <v>159</v>
      </c>
      <c r="BP11" t="s">
        <v>160</v>
      </c>
      <c r="BQ11" t="s">
        <v>161</v>
      </c>
      <c r="BR11" t="s">
        <v>162</v>
      </c>
      <c r="BS11" t="s">
        <v>163</v>
      </c>
      <c r="BT11" t="s">
        <v>164</v>
      </c>
      <c r="BU11" t="s">
        <v>165</v>
      </c>
      <c r="BV11" t="s">
        <v>166</v>
      </c>
      <c r="BW11" t="s">
        <v>167</v>
      </c>
      <c r="BX11" t="s">
        <v>168</v>
      </c>
      <c r="BY11" t="s">
        <v>169</v>
      </c>
      <c r="BZ11" t="s">
        <v>170</v>
      </c>
      <c r="CA11" t="s">
        <v>171</v>
      </c>
      <c r="CB11" t="s">
        <v>172</v>
      </c>
      <c r="CC11" t="s">
        <v>173</v>
      </c>
      <c r="CD11" t="s">
        <v>174</v>
      </c>
      <c r="CE11" t="s">
        <v>175</v>
      </c>
      <c r="CF11" t="s">
        <v>176</v>
      </c>
      <c r="CG11" t="s">
        <v>177</v>
      </c>
      <c r="CH11" t="s">
        <v>178</v>
      </c>
      <c r="CI11" t="s">
        <v>179</v>
      </c>
      <c r="CJ11" t="s">
        <v>180</v>
      </c>
      <c r="CK11" t="s">
        <v>181</v>
      </c>
      <c r="CL11" t="s">
        <v>182</v>
      </c>
      <c r="CM11" t="s">
        <v>183</v>
      </c>
      <c r="CN11" t="s">
        <v>184</v>
      </c>
      <c r="CO11" t="s">
        <v>185</v>
      </c>
      <c r="CP11" t="s">
        <v>186</v>
      </c>
      <c r="CQ11" t="s">
        <v>187</v>
      </c>
      <c r="CR11" t="s">
        <v>188</v>
      </c>
      <c r="CS11" t="s">
        <v>189</v>
      </c>
      <c r="CT11" t="s">
        <v>190</v>
      </c>
      <c r="CU11" t="s">
        <v>191</v>
      </c>
      <c r="CV11" t="s">
        <v>192</v>
      </c>
      <c r="CW11" t="s">
        <v>193</v>
      </c>
      <c r="CX11" t="s">
        <v>194</v>
      </c>
      <c r="CY11" t="s">
        <v>195</v>
      </c>
      <c r="CZ11" t="s">
        <v>196</v>
      </c>
      <c r="DA11" t="s">
        <v>197</v>
      </c>
      <c r="DB11" t="s">
        <v>198</v>
      </c>
      <c r="DC11" t="s">
        <v>199</v>
      </c>
      <c r="DD11" t="s">
        <v>200</v>
      </c>
      <c r="DE11" t="s">
        <v>201</v>
      </c>
      <c r="DF11" t="s">
        <v>202</v>
      </c>
      <c r="DG11" t="s">
        <v>203</v>
      </c>
      <c r="DH11" t="s">
        <v>204</v>
      </c>
      <c r="DI11" t="s">
        <v>205</v>
      </c>
      <c r="DJ11" t="s">
        <v>206</v>
      </c>
      <c r="DK11" t="s">
        <v>207</v>
      </c>
      <c r="DL11" t="s">
        <v>208</v>
      </c>
      <c r="DM11" t="s">
        <v>209</v>
      </c>
      <c r="DN11" t="s">
        <v>210</v>
      </c>
      <c r="DO11" t="s">
        <v>211</v>
      </c>
      <c r="DP11" t="s">
        <v>212</v>
      </c>
      <c r="DQ11" t="s">
        <v>213</v>
      </c>
      <c r="DR11" t="s">
        <v>214</v>
      </c>
      <c r="DS11" t="s">
        <v>215</v>
      </c>
      <c r="DT11" t="s">
        <v>216</v>
      </c>
      <c r="DU11" t="s">
        <v>217</v>
      </c>
      <c r="DV11" t="s">
        <v>218</v>
      </c>
    </row>
    <row r="12" spans="1:126" x14ac:dyDescent="0.25">
      <c r="A12" t="s">
        <v>231</v>
      </c>
      <c r="B12" t="s">
        <v>219</v>
      </c>
      <c r="C12" t="s">
        <v>99</v>
      </c>
      <c r="D12" t="s">
        <v>99</v>
      </c>
      <c r="F12" t="s">
        <v>232</v>
      </c>
      <c r="I12" s="123"/>
      <c r="J12" s="123"/>
      <c r="L12" t="s">
        <v>220</v>
      </c>
      <c r="M12" t="s">
        <v>221</v>
      </c>
      <c r="N12" t="s">
        <v>99</v>
      </c>
      <c r="O12" t="s">
        <v>100</v>
      </c>
      <c r="P12" t="s">
        <v>100</v>
      </c>
      <c r="Q12" t="s">
        <v>99</v>
      </c>
      <c r="R12" t="s">
        <v>231</v>
      </c>
      <c r="S12" t="s">
        <v>222</v>
      </c>
      <c r="T12">
        <v>0</v>
      </c>
      <c r="U12" t="s">
        <v>223</v>
      </c>
      <c r="V12" t="s">
        <v>223</v>
      </c>
      <c r="W12">
        <v>1</v>
      </c>
      <c r="X12">
        <v>0</v>
      </c>
      <c r="Y12">
        <v>2</v>
      </c>
      <c r="AC12" t="s">
        <v>100</v>
      </c>
      <c r="AD12">
        <v>2</v>
      </c>
      <c r="AE12">
        <v>0</v>
      </c>
      <c r="AF12">
        <v>0</v>
      </c>
      <c r="AG12" t="s">
        <v>99</v>
      </c>
      <c r="AH12" t="s">
        <v>101</v>
      </c>
      <c r="AI12">
        <v>0</v>
      </c>
      <c r="AJ12">
        <v>0</v>
      </c>
      <c r="AK12" t="s">
        <v>221</v>
      </c>
      <c r="AL12" t="s">
        <v>221</v>
      </c>
      <c r="AM12" t="s">
        <v>224</v>
      </c>
      <c r="AN12">
        <v>2</v>
      </c>
      <c r="AO12" t="s">
        <v>225</v>
      </c>
      <c r="AP12" t="s">
        <v>99</v>
      </c>
      <c r="AQ12" t="s">
        <v>221</v>
      </c>
      <c r="AR12">
        <v>0</v>
      </c>
      <c r="AS12" t="s">
        <v>99</v>
      </c>
      <c r="AT12" t="s">
        <v>99</v>
      </c>
      <c r="AU12" t="s">
        <v>99</v>
      </c>
      <c r="AV12" t="s">
        <v>99</v>
      </c>
      <c r="AX12" t="s">
        <v>226</v>
      </c>
      <c r="BA12">
        <v>0</v>
      </c>
      <c r="BB12" t="s">
        <v>102</v>
      </c>
      <c r="BK12" t="s">
        <v>227</v>
      </c>
      <c r="BL12" t="s">
        <v>228</v>
      </c>
      <c r="BM12" t="s">
        <v>102</v>
      </c>
      <c r="BN12">
        <v>0</v>
      </c>
      <c r="BO12" t="s">
        <v>99</v>
      </c>
      <c r="BQ12" t="s">
        <v>99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 t="s">
        <v>229</v>
      </c>
      <c r="CR12" t="s">
        <v>229</v>
      </c>
      <c r="CS12" t="s">
        <v>229</v>
      </c>
      <c r="CT12" t="s">
        <v>229</v>
      </c>
      <c r="CU12" t="s">
        <v>229</v>
      </c>
      <c r="CV12" t="s">
        <v>229</v>
      </c>
      <c r="CW12" t="s">
        <v>229</v>
      </c>
      <c r="CX12" t="s">
        <v>229</v>
      </c>
      <c r="CY12" t="s">
        <v>230</v>
      </c>
      <c r="CZ12">
        <v>0</v>
      </c>
      <c r="DA12" t="s">
        <v>99</v>
      </c>
      <c r="DB12" t="s">
        <v>99</v>
      </c>
      <c r="DC12" t="s">
        <v>99</v>
      </c>
      <c r="DD12" t="s">
        <v>99</v>
      </c>
      <c r="DE12" t="s">
        <v>99</v>
      </c>
      <c r="DF12" t="s">
        <v>99</v>
      </c>
      <c r="DG12" t="s">
        <v>99</v>
      </c>
      <c r="DH12" t="s">
        <v>99</v>
      </c>
      <c r="DI12" t="s">
        <v>99</v>
      </c>
      <c r="DJ12" t="s">
        <v>101</v>
      </c>
      <c r="DL12" t="s">
        <v>99</v>
      </c>
      <c r="DM12" t="s">
        <v>99</v>
      </c>
      <c r="DN12" t="s">
        <v>99</v>
      </c>
      <c r="DO12" t="s">
        <v>99</v>
      </c>
      <c r="DR12" t="s">
        <v>99</v>
      </c>
      <c r="DS12" t="s">
        <v>99</v>
      </c>
      <c r="DT12" t="s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G1" sqref="G1"/>
    </sheetView>
  </sheetViews>
  <sheetFormatPr defaultRowHeight="15.75" x14ac:dyDescent="0.25"/>
  <cols>
    <col min="1" max="1" width="18.625" customWidth="1"/>
    <col min="2" max="2" width="9.375" customWidth="1"/>
    <col min="3" max="3" width="10.75" customWidth="1"/>
    <col min="4" max="4" width="12.625" customWidth="1"/>
    <col min="5" max="5" width="12.75" customWidth="1"/>
    <col min="6" max="6" width="10.875" bestFit="1" customWidth="1"/>
    <col min="7" max="7" width="12" customWidth="1"/>
    <col min="8" max="8" width="14.125" customWidth="1"/>
    <col min="9" max="9" width="14.75" customWidth="1"/>
  </cols>
  <sheetData>
    <row r="1" spans="1:9" x14ac:dyDescent="0.25">
      <c r="A1" s="129"/>
      <c r="B1" s="129"/>
      <c r="C1" s="129"/>
      <c r="D1" s="129"/>
      <c r="E1" s="129">
        <v>100</v>
      </c>
      <c r="F1" s="129">
        <v>114.2</v>
      </c>
      <c r="G1" s="129"/>
      <c r="H1" s="129"/>
      <c r="I1" s="129"/>
    </row>
    <row r="2" spans="1:9" x14ac:dyDescent="0.25">
      <c r="A2" s="125" t="s">
        <v>236</v>
      </c>
      <c r="B2" s="115" t="s">
        <v>233</v>
      </c>
      <c r="C2" s="115" t="s">
        <v>235</v>
      </c>
      <c r="D2" s="115" t="s">
        <v>234</v>
      </c>
      <c r="E2" s="121">
        <v>0</v>
      </c>
      <c r="F2" s="121">
        <v>37</v>
      </c>
      <c r="G2" s="121">
        <v>75</v>
      </c>
      <c r="H2" s="121">
        <v>112</v>
      </c>
      <c r="I2" s="121">
        <v>150</v>
      </c>
    </row>
    <row r="3" spans="1:9" x14ac:dyDescent="0.25">
      <c r="A3" s="125" t="s">
        <v>237</v>
      </c>
      <c r="B3" s="115" t="s">
        <v>233</v>
      </c>
      <c r="C3" s="115" t="s">
        <v>235</v>
      </c>
      <c r="D3" s="115" t="s">
        <v>234</v>
      </c>
      <c r="E3" s="121">
        <v>0</v>
      </c>
      <c r="F3" s="121">
        <v>37</v>
      </c>
      <c r="G3" s="121">
        <v>75</v>
      </c>
      <c r="H3" s="121">
        <v>112</v>
      </c>
      <c r="I3" s="121">
        <v>150</v>
      </c>
    </row>
    <row r="4" spans="1:9" x14ac:dyDescent="0.25">
      <c r="A4" s="125" t="s">
        <v>238</v>
      </c>
      <c r="B4" s="115" t="s">
        <v>233</v>
      </c>
      <c r="C4" s="115" t="s">
        <v>235</v>
      </c>
      <c r="D4" s="115" t="s">
        <v>234</v>
      </c>
      <c r="E4" s="121">
        <v>0</v>
      </c>
      <c r="F4" s="121">
        <v>37</v>
      </c>
      <c r="G4" s="121">
        <v>75</v>
      </c>
      <c r="H4" s="121">
        <v>112</v>
      </c>
      <c r="I4" s="121">
        <v>150</v>
      </c>
    </row>
    <row r="5" spans="1:9" x14ac:dyDescent="0.25">
      <c r="A5" s="125" t="s">
        <v>239</v>
      </c>
      <c r="B5" s="115" t="s">
        <v>233</v>
      </c>
      <c r="C5" s="115" t="s">
        <v>235</v>
      </c>
      <c r="D5" s="115" t="s">
        <v>234</v>
      </c>
      <c r="E5" s="121">
        <v>0</v>
      </c>
      <c r="F5" s="121">
        <v>37</v>
      </c>
      <c r="G5" s="121">
        <v>75</v>
      </c>
      <c r="H5" s="121">
        <v>112</v>
      </c>
      <c r="I5" s="121">
        <v>150</v>
      </c>
    </row>
    <row r="6" spans="1:9" x14ac:dyDescent="0.25">
      <c r="A6" s="125" t="s">
        <v>240</v>
      </c>
      <c r="B6" s="120"/>
      <c r="C6" s="120"/>
      <c r="D6" s="115"/>
      <c r="E6" s="121"/>
      <c r="F6" s="121"/>
      <c r="G6" s="121"/>
      <c r="H6" s="121"/>
      <c r="I6" s="121"/>
    </row>
    <row r="7" spans="1:9" x14ac:dyDescent="0.25">
      <c r="A7" s="125" t="s">
        <v>241</v>
      </c>
      <c r="B7" s="115"/>
      <c r="C7" s="115"/>
      <c r="D7" s="115"/>
      <c r="E7" s="121"/>
      <c r="F7" s="121"/>
      <c r="G7" s="121"/>
      <c r="H7" s="121"/>
      <c r="I7" s="1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протокол</vt:lpstr>
      <vt:lpstr>сертификат</vt:lpstr>
      <vt:lpstr>Лист1</vt:lpstr>
      <vt:lpstr>Лист2</vt:lpstr>
      <vt:lpstr>протокол!Print_Area</vt:lpstr>
      <vt:lpstr>сертификат!Print_Area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KIPIA-1</dc:creator>
  <cp:lastModifiedBy>Ахаджон Собиржоний Абдуллажон угли</cp:lastModifiedBy>
  <cp:lastPrinted>2022-06-25T12:58:14Z</cp:lastPrinted>
  <dcterms:created xsi:type="dcterms:W3CDTF">2013-04-17T12:05:14Z</dcterms:created>
  <dcterms:modified xsi:type="dcterms:W3CDTF">2024-01-09T04:12:51Z</dcterms:modified>
</cp:coreProperties>
</file>